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5"/>
  </bookViews>
  <sheets>
    <sheet name="28" sheetId="562" r:id="rId1"/>
    <sheet name="1" sheetId="563" r:id="rId2"/>
    <sheet name="2" sheetId="564" r:id="rId3"/>
    <sheet name="3" sheetId="565" r:id="rId4"/>
    <sheet name="4" sheetId="567" r:id="rId5"/>
    <sheet name="5" sheetId="568" r:id="rId6"/>
    <sheet name="6" sheetId="569" r:id="rId7"/>
    <sheet name="7" sheetId="570" r:id="rId8"/>
    <sheet name="8" sheetId="571" r:id="rId9"/>
    <sheet name="9" sheetId="572" r:id="rId10"/>
    <sheet name="10" sheetId="573" r:id="rId11"/>
    <sheet name="11" sheetId="574" r:id="rId12"/>
    <sheet name="12" sheetId="575" r:id="rId13"/>
    <sheet name="13" sheetId="576" r:id="rId14"/>
    <sheet name="14" sheetId="577" r:id="rId15"/>
    <sheet name="15" sheetId="578" r:id="rId16"/>
    <sheet name="表样" sheetId="561" r:id="rId17"/>
    <sheet name="周汇总" sheetId="508" r:id="rId18"/>
    <sheet name="汇总" sheetId="505" r:id="rId19"/>
    <sheet name="直接人工成本" sheetId="489" r:id="rId20"/>
    <sheet name="分类汇总" sheetId="534" r:id="rId21"/>
    <sheet name="Sheet1" sheetId="566" r:id="rId22"/>
  </sheets>
  <definedNames>
    <definedName name="_xlnm._FilterDatabase" localSheetId="18" hidden="1">汇总!$A$1:$BA$536</definedName>
    <definedName name="_xlnm._FilterDatabase" localSheetId="19" hidden="1">直接人工成本!$A$1:$BA$507</definedName>
    <definedName name="_xlnm._FilterDatabase" localSheetId="17" hidden="1">周汇总!$A$1:$BA$536</definedName>
  </definedNames>
  <calcPr calcId="145621"/>
</workbook>
</file>

<file path=xl/calcChain.xml><?xml version="1.0" encoding="utf-8"?>
<calcChain xmlns="http://schemas.openxmlformats.org/spreadsheetml/2006/main">
  <c r="H145" i="578" l="1"/>
  <c r="P536" i="566" l="1"/>
  <c r="O536" i="566"/>
  <c r="N536" i="566"/>
  <c r="M536" i="566"/>
  <c r="L536" i="566"/>
  <c r="K536" i="566"/>
  <c r="I536" i="566"/>
  <c r="H536" i="566"/>
  <c r="G536" i="566"/>
  <c r="F536" i="566"/>
  <c r="E536" i="566"/>
  <c r="D536" i="566"/>
  <c r="T535" i="566"/>
  <c r="R535" i="566"/>
  <c r="J535" i="566"/>
  <c r="Q535" i="566" s="1"/>
  <c r="S535" i="566" s="1" a="1"/>
  <c r="S535" i="566" s="1"/>
  <c r="C535" i="566"/>
  <c r="T535" i="566" s="1" a="1"/>
  <c r="J534" i="566"/>
  <c r="Q534" i="566" s="1"/>
  <c r="C534" i="566"/>
  <c r="T534" i="566" s="1" a="1"/>
  <c r="T534" i="566" s="1"/>
  <c r="R533" i="566"/>
  <c r="J533" i="566"/>
  <c r="Q533" i="566" s="1"/>
  <c r="C533" i="566"/>
  <c r="C536" i="566" s="1"/>
  <c r="G517" i="566"/>
  <c r="N517" i="566" s="1"/>
  <c r="X515" i="566"/>
  <c r="X514" i="566"/>
  <c r="R514" i="566"/>
  <c r="X513" i="566"/>
  <c r="G513" i="566"/>
  <c r="C513" i="566"/>
  <c r="X512" i="566"/>
  <c r="I512" i="566"/>
  <c r="E512" i="566"/>
  <c r="K512" i="566" s="1"/>
  <c r="M512" i="566" s="1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E513" i="566" s="1"/>
  <c r="AA506" i="566"/>
  <c r="Z506" i="566"/>
  <c r="Y506" i="566"/>
  <c r="X506" i="566"/>
  <c r="U506" i="566"/>
  <c r="T506" i="566"/>
  <c r="S506" i="566"/>
  <c r="R506" i="566"/>
  <c r="Q506" i="566"/>
  <c r="P506" i="566"/>
  <c r="O506" i="566"/>
  <c r="I506" i="566"/>
  <c r="H505" i="566"/>
  <c r="H504" i="566"/>
  <c r="H503" i="566"/>
  <c r="H502" i="566"/>
  <c r="D502" i="566"/>
  <c r="W501" i="566"/>
  <c r="V501" i="566"/>
  <c r="N501" i="566"/>
  <c r="K501" i="566"/>
  <c r="M501" i="566" s="1"/>
  <c r="K501" i="566" a="1"/>
  <c r="J501" i="566"/>
  <c r="J501" i="566" a="1"/>
  <c r="H501" i="566"/>
  <c r="H500" i="566"/>
  <c r="H499" i="566"/>
  <c r="V498" i="566"/>
  <c r="W498" i="566" s="1"/>
  <c r="N498" i="566"/>
  <c r="M498" i="566"/>
  <c r="K498" i="566" a="1"/>
  <c r="K498" i="566" s="1"/>
  <c r="J498" i="566" a="1"/>
  <c r="J498" i="566" s="1"/>
  <c r="H498" i="566"/>
  <c r="W497" i="566"/>
  <c r="V497" i="566"/>
  <c r="N497" i="566"/>
  <c r="K497" i="566"/>
  <c r="M497" i="566" s="1"/>
  <c r="K497" i="566" a="1"/>
  <c r="J497" i="566"/>
  <c r="J497" i="566" a="1"/>
  <c r="H497" i="566"/>
  <c r="H496" i="566"/>
  <c r="H495" i="566"/>
  <c r="V494" i="566"/>
  <c r="W494" i="566" s="1"/>
  <c r="N494" i="566"/>
  <c r="J494" i="566" a="1"/>
  <c r="J494" i="566" s="1"/>
  <c r="G494" i="566"/>
  <c r="H494" i="566" s="1"/>
  <c r="V493" i="566"/>
  <c r="W493" i="566" s="1"/>
  <c r="N493" i="566"/>
  <c r="J493" i="566" a="1"/>
  <c r="J493" i="566" s="1"/>
  <c r="G493" i="566"/>
  <c r="V492" i="566"/>
  <c r="N492" i="566"/>
  <c r="M492" i="566"/>
  <c r="K492" i="566" a="1"/>
  <c r="K492" i="566" s="1"/>
  <c r="J492" i="566" a="1"/>
  <c r="J492" i="566" s="1"/>
  <c r="H492" i="566"/>
  <c r="W491" i="566"/>
  <c r="V491" i="566"/>
  <c r="N491" i="566"/>
  <c r="N506" i="566" s="1"/>
  <c r="K491" i="566"/>
  <c r="K491" i="566" a="1"/>
  <c r="J491" i="566"/>
  <c r="J491" i="566" a="1"/>
  <c r="H491" i="566"/>
  <c r="AA490" i="566"/>
  <c r="Z490" i="566"/>
  <c r="Y490" i="566"/>
  <c r="X490" i="566"/>
  <c r="V490" i="566"/>
  <c r="U490" i="566"/>
  <c r="T490" i="566"/>
  <c r="S490" i="566"/>
  <c r="Q490" i="566"/>
  <c r="P490" i="566"/>
  <c r="O490" i="566"/>
  <c r="R513" i="566" s="1"/>
  <c r="I490" i="566"/>
  <c r="G490" i="566"/>
  <c r="J490" i="566" s="1" a="1"/>
  <c r="J490" i="566" s="1"/>
  <c r="V489" i="566"/>
  <c r="W489" i="566" s="1"/>
  <c r="N489" i="566"/>
  <c r="K489" i="566" a="1"/>
  <c r="K489" i="566" s="1"/>
  <c r="M489" i="566" s="1"/>
  <c r="J489" i="566" a="1"/>
  <c r="J489" i="566" s="1"/>
  <c r="H489" i="566"/>
  <c r="H488" i="566"/>
  <c r="H487" i="566"/>
  <c r="H486" i="566"/>
  <c r="H485" i="566"/>
  <c r="W484" i="566"/>
  <c r="V484" i="566"/>
  <c r="N484" i="566"/>
  <c r="K484" i="566"/>
  <c r="M484" i="566" s="1"/>
  <c r="K484" i="566" a="1"/>
  <c r="J484" i="566"/>
  <c r="J484" i="566" a="1"/>
  <c r="H484" i="566"/>
  <c r="V483" i="566"/>
  <c r="W483" i="566" s="1"/>
  <c r="N483" i="566"/>
  <c r="K483" i="566" a="1"/>
  <c r="K483" i="566" s="1"/>
  <c r="M483" i="566" s="1"/>
  <c r="J483" i="566" a="1"/>
  <c r="J483" i="566" s="1"/>
  <c r="H483" i="566"/>
  <c r="W482" i="566"/>
  <c r="V482" i="566"/>
  <c r="N482" i="566"/>
  <c r="K482" i="566"/>
  <c r="M482" i="566" s="1"/>
  <c r="K482" i="566" a="1"/>
  <c r="J482" i="566"/>
  <c r="J482" i="566" a="1"/>
  <c r="H482" i="566"/>
  <c r="V481" i="566"/>
  <c r="W481" i="566" s="1"/>
  <c r="N481" i="566"/>
  <c r="K481" i="566" a="1"/>
  <c r="K481" i="566" s="1"/>
  <c r="M481" i="566" s="1"/>
  <c r="J481" i="566" a="1"/>
  <c r="J481" i="566" s="1"/>
  <c r="H481" i="566"/>
  <c r="W480" i="566"/>
  <c r="V480" i="566"/>
  <c r="N480" i="566"/>
  <c r="N490" i="566" s="1"/>
  <c r="K480" i="566"/>
  <c r="K480" i="566" a="1"/>
  <c r="J480" i="566"/>
  <c r="J480" i="566" a="1"/>
  <c r="H480" i="566"/>
  <c r="AA479" i="566"/>
  <c r="Z479" i="566"/>
  <c r="Y479" i="566"/>
  <c r="X479" i="566"/>
  <c r="U479" i="566"/>
  <c r="T479" i="566"/>
  <c r="S479" i="566"/>
  <c r="Q479" i="566"/>
  <c r="P479" i="566"/>
  <c r="O479" i="566"/>
  <c r="R512" i="566" s="1"/>
  <c r="M479" i="566"/>
  <c r="I479" i="566"/>
  <c r="G479" i="566"/>
  <c r="V478" i="566"/>
  <c r="W478" i="566" s="1"/>
  <c r="N478" i="566"/>
  <c r="M478" i="566"/>
  <c r="K478" i="566" a="1"/>
  <c r="K478" i="566" s="1"/>
  <c r="J478" i="566" a="1"/>
  <c r="J478" i="566" s="1"/>
  <c r="H478" i="566"/>
  <c r="W477" i="566"/>
  <c r="V477" i="566"/>
  <c r="N477" i="566"/>
  <c r="K477" i="566"/>
  <c r="M477" i="566" s="1"/>
  <c r="K477" i="566" a="1"/>
  <c r="J477" i="566"/>
  <c r="J477" i="566" a="1"/>
  <c r="H477" i="566"/>
  <c r="V476" i="566"/>
  <c r="W476" i="566" s="1"/>
  <c r="N476" i="566"/>
  <c r="M476" i="566"/>
  <c r="K476" i="566" a="1"/>
  <c r="K476" i="566" s="1"/>
  <c r="J476" i="566" a="1"/>
  <c r="J476" i="566" s="1"/>
  <c r="H476" i="566"/>
  <c r="W475" i="566"/>
  <c r="V475" i="566"/>
  <c r="N475" i="566"/>
  <c r="K475" i="566"/>
  <c r="M475" i="566" s="1"/>
  <c r="K475" i="566" a="1"/>
  <c r="J475" i="566"/>
  <c r="J475" i="566" a="1"/>
  <c r="H475" i="566"/>
  <c r="V474" i="566"/>
  <c r="W474" i="566" s="1"/>
  <c r="N474" i="566"/>
  <c r="M474" i="566"/>
  <c r="K474" i="566" a="1"/>
  <c r="K474" i="566" s="1"/>
  <c r="J474" i="566" a="1"/>
  <c r="J474" i="566" s="1"/>
  <c r="H474" i="566"/>
  <c r="W473" i="566"/>
  <c r="V473" i="566"/>
  <c r="N473" i="566"/>
  <c r="K473" i="566"/>
  <c r="M473" i="566" s="1"/>
  <c r="K473" i="566" a="1"/>
  <c r="J473" i="566"/>
  <c r="J473" i="566" a="1"/>
  <c r="H473" i="566"/>
  <c r="V472" i="566"/>
  <c r="W472" i="566" s="1"/>
  <c r="N472" i="566"/>
  <c r="M472" i="566"/>
  <c r="K472" i="566" a="1"/>
  <c r="K472" i="566" s="1"/>
  <c r="J472" i="566" a="1"/>
  <c r="J472" i="566" s="1"/>
  <c r="H472" i="566"/>
  <c r="W471" i="566"/>
  <c r="V471" i="566"/>
  <c r="N471" i="566"/>
  <c r="K471" i="566"/>
  <c r="M471" i="566" s="1"/>
  <c r="K471" i="566" a="1"/>
  <c r="J471" i="566"/>
  <c r="J471" i="566" a="1"/>
  <c r="H471" i="566"/>
  <c r="V470" i="566"/>
  <c r="W470" i="566" s="1"/>
  <c r="N470" i="566"/>
  <c r="M470" i="566"/>
  <c r="K470" i="566" a="1"/>
  <c r="K470" i="566" s="1"/>
  <c r="J470" i="566" a="1"/>
  <c r="J470" i="566" s="1"/>
  <c r="H470" i="566"/>
  <c r="W469" i="566"/>
  <c r="V469" i="566"/>
  <c r="N469" i="566"/>
  <c r="K469" i="566"/>
  <c r="M469" i="566" s="1"/>
  <c r="K469" i="566" a="1"/>
  <c r="J469" i="566"/>
  <c r="J469" i="566" a="1"/>
  <c r="H469" i="566"/>
  <c r="V468" i="566"/>
  <c r="W468" i="566" s="1"/>
  <c r="N468" i="566"/>
  <c r="M468" i="566"/>
  <c r="K468" i="566" a="1"/>
  <c r="K468" i="566" s="1"/>
  <c r="J468" i="566" a="1"/>
  <c r="J468" i="566" s="1"/>
  <c r="H468" i="566"/>
  <c r="W467" i="566"/>
  <c r="V467" i="566"/>
  <c r="N467" i="566"/>
  <c r="K467" i="566"/>
  <c r="M467" i="566" s="1"/>
  <c r="K467" i="566" a="1"/>
  <c r="J467" i="566"/>
  <c r="J467" i="566" a="1"/>
  <c r="H467" i="566"/>
  <c r="V466" i="566"/>
  <c r="W466" i="566" s="1"/>
  <c r="N466" i="566"/>
  <c r="M466" i="566"/>
  <c r="K466" i="566" a="1"/>
  <c r="K466" i="566" s="1"/>
  <c r="J466" i="566" a="1"/>
  <c r="J466" i="566" s="1"/>
  <c r="H466" i="566"/>
  <c r="W465" i="566"/>
  <c r="V465" i="566"/>
  <c r="N465" i="566"/>
  <c r="K465" i="566"/>
  <c r="M465" i="566" s="1"/>
  <c r="K465" i="566" a="1"/>
  <c r="J465" i="566"/>
  <c r="J465" i="566" a="1"/>
  <c r="H465" i="566"/>
  <c r="V464" i="566"/>
  <c r="N464" i="566"/>
  <c r="M464" i="566"/>
  <c r="K464" i="566" a="1"/>
  <c r="K464" i="566" s="1"/>
  <c r="K479" i="566" s="1"/>
  <c r="J464" i="566" a="1"/>
  <c r="J464" i="566" s="1"/>
  <c r="H464" i="566"/>
  <c r="H479" i="566" s="1"/>
  <c r="AA463" i="566"/>
  <c r="Z463" i="566"/>
  <c r="Y463" i="566"/>
  <c r="X463" i="566"/>
  <c r="U463" i="566"/>
  <c r="T463" i="566"/>
  <c r="S463" i="566"/>
  <c r="R463" i="566"/>
  <c r="Q463" i="566"/>
  <c r="P463" i="566"/>
  <c r="O463" i="566"/>
  <c r="R511" i="566" s="1"/>
  <c r="I463" i="566"/>
  <c r="G463" i="566"/>
  <c r="V462" i="566"/>
  <c r="W462" i="566" s="1"/>
  <c r="N462" i="566"/>
  <c r="M462" i="566"/>
  <c r="K462" i="566" a="1"/>
  <c r="K462" i="566" s="1"/>
  <c r="J462" i="566" a="1"/>
  <c r="J462" i="566" s="1"/>
  <c r="H462" i="566"/>
  <c r="W461" i="566"/>
  <c r="V461" i="566"/>
  <c r="N461" i="566"/>
  <c r="K461" i="566"/>
  <c r="M461" i="566" s="1"/>
  <c r="K461" i="566" a="1"/>
  <c r="J461" i="566"/>
  <c r="J461" i="566" a="1"/>
  <c r="H461" i="566"/>
  <c r="V460" i="566"/>
  <c r="W460" i="566" s="1"/>
  <c r="N460" i="566"/>
  <c r="M460" i="566"/>
  <c r="K460" i="566" a="1"/>
  <c r="K460" i="566" s="1"/>
  <c r="J460" i="566" a="1"/>
  <c r="J460" i="566" s="1"/>
  <c r="H460" i="566"/>
  <c r="M459" i="566"/>
  <c r="K459" i="566" a="1"/>
  <c r="K459" i="566" s="1"/>
  <c r="H459" i="566"/>
  <c r="K458" i="566" a="1"/>
  <c r="K458" i="566" s="1"/>
  <c r="M458" i="566" s="1"/>
  <c r="H458" i="566"/>
  <c r="M457" i="566"/>
  <c r="K457" i="566" a="1"/>
  <c r="K457" i="566" s="1"/>
  <c r="H457" i="566"/>
  <c r="W456" i="566"/>
  <c r="V456" i="566"/>
  <c r="N456" i="566"/>
  <c r="K456" i="566"/>
  <c r="M456" i="566" s="1"/>
  <c r="K456" i="566" a="1"/>
  <c r="J456" i="566"/>
  <c r="J456" i="566" a="1"/>
  <c r="H456" i="566"/>
  <c r="V455" i="566"/>
  <c r="W455" i="566" s="1"/>
  <c r="N455" i="566"/>
  <c r="K455" i="566" a="1"/>
  <c r="K455" i="566" s="1"/>
  <c r="M455" i="566" s="1"/>
  <c r="J455" i="566" a="1"/>
  <c r="J455" i="566" s="1"/>
  <c r="H455" i="566"/>
  <c r="N454" i="566"/>
  <c r="K454" i="566"/>
  <c r="M454" i="566" s="1"/>
  <c r="K454" i="566" a="1"/>
  <c r="H454" i="566"/>
  <c r="N453" i="566"/>
  <c r="M453" i="566"/>
  <c r="K453" i="566" a="1"/>
  <c r="K453" i="566" s="1"/>
  <c r="H453" i="566"/>
  <c r="N452" i="566"/>
  <c r="K452" i="566"/>
  <c r="M452" i="566" s="1"/>
  <c r="K452" i="566" a="1"/>
  <c r="H452" i="566"/>
  <c r="N451" i="566"/>
  <c r="M451" i="566"/>
  <c r="K451" i="566" a="1"/>
  <c r="K451" i="566" s="1"/>
  <c r="H451" i="566"/>
  <c r="N450" i="566"/>
  <c r="K450" i="566"/>
  <c r="M450" i="566" s="1"/>
  <c r="K450" i="566" a="1"/>
  <c r="H450" i="566"/>
  <c r="N449" i="566"/>
  <c r="M449" i="566"/>
  <c r="K449" i="566" a="1"/>
  <c r="K449" i="566" s="1"/>
  <c r="H449" i="566"/>
  <c r="W448" i="566"/>
  <c r="V448" i="566"/>
  <c r="N448" i="566"/>
  <c r="K448" i="566"/>
  <c r="M448" i="566" s="1"/>
  <c r="K448" i="566" a="1"/>
  <c r="J448" i="566"/>
  <c r="J448" i="566" a="1"/>
  <c r="H448" i="566"/>
  <c r="V447" i="566"/>
  <c r="W447" i="566" s="1"/>
  <c r="N447" i="566"/>
  <c r="K447" i="566" a="1"/>
  <c r="K447" i="566" s="1"/>
  <c r="M447" i="566" s="1"/>
  <c r="J447" i="566" a="1"/>
  <c r="J447" i="566" s="1"/>
  <c r="H447" i="566"/>
  <c r="W446" i="566"/>
  <c r="V446" i="566"/>
  <c r="N446" i="566"/>
  <c r="K446" i="566"/>
  <c r="M446" i="566" s="1"/>
  <c r="K446" i="566" a="1"/>
  <c r="J446" i="566"/>
  <c r="J446" i="566" a="1"/>
  <c r="H446" i="566"/>
  <c r="V445" i="566"/>
  <c r="W445" i="566" s="1"/>
  <c r="N445" i="566"/>
  <c r="K445" i="566" a="1"/>
  <c r="K445" i="566" s="1"/>
  <c r="M445" i="566" s="1"/>
  <c r="J445" i="566" a="1"/>
  <c r="J445" i="566" s="1"/>
  <c r="H445" i="566"/>
  <c r="W444" i="566"/>
  <c r="V444" i="566"/>
  <c r="N444" i="566"/>
  <c r="K444" i="566"/>
  <c r="M444" i="566" s="1"/>
  <c r="K444" i="566" a="1"/>
  <c r="J444" i="566"/>
  <c r="J444" i="566" a="1"/>
  <c r="H444" i="566"/>
  <c r="V443" i="566"/>
  <c r="W443" i="566" s="1"/>
  <c r="N443" i="566"/>
  <c r="K443" i="566" a="1"/>
  <c r="K443" i="566" s="1"/>
  <c r="M443" i="566" s="1"/>
  <c r="J443" i="566" a="1"/>
  <c r="J443" i="566" s="1"/>
  <c r="H443" i="566"/>
  <c r="W442" i="566"/>
  <c r="V442" i="566"/>
  <c r="N442" i="566"/>
  <c r="K442" i="566"/>
  <c r="M442" i="566" s="1"/>
  <c r="K442" i="566" a="1"/>
  <c r="J442" i="566"/>
  <c r="J442" i="566" a="1"/>
  <c r="H442" i="566"/>
  <c r="V441" i="566"/>
  <c r="W441" i="566" s="1"/>
  <c r="N441" i="566"/>
  <c r="K441" i="566" a="1"/>
  <c r="K441" i="566" s="1"/>
  <c r="M441" i="566" s="1"/>
  <c r="J441" i="566" a="1"/>
  <c r="J441" i="566" s="1"/>
  <c r="H441" i="566"/>
  <c r="W440" i="566"/>
  <c r="V440" i="566"/>
  <c r="N440" i="566"/>
  <c r="K440" i="566"/>
  <c r="M440" i="566" s="1"/>
  <c r="K440" i="566" a="1"/>
  <c r="J440" i="566"/>
  <c r="J440" i="566" a="1"/>
  <c r="H440" i="566"/>
  <c r="V439" i="566"/>
  <c r="W439" i="566" s="1"/>
  <c r="N439" i="566"/>
  <c r="K439" i="566" a="1"/>
  <c r="K439" i="566" s="1"/>
  <c r="M439" i="566" s="1"/>
  <c r="J439" i="566" a="1"/>
  <c r="J439" i="566" s="1"/>
  <c r="H439" i="566"/>
  <c r="W438" i="566"/>
  <c r="V438" i="566"/>
  <c r="N438" i="566"/>
  <c r="K438" i="566"/>
  <c r="M438" i="566" s="1"/>
  <c r="K438" i="566" a="1"/>
  <c r="J438" i="566"/>
  <c r="J438" i="566" a="1"/>
  <c r="H438" i="566"/>
  <c r="V437" i="566"/>
  <c r="W437" i="566" s="1"/>
  <c r="N437" i="566"/>
  <c r="K437" i="566" a="1"/>
  <c r="K437" i="566" s="1"/>
  <c r="M437" i="566" s="1"/>
  <c r="J437" i="566" a="1"/>
  <c r="J437" i="566" s="1"/>
  <c r="H437" i="566"/>
  <c r="N436" i="566"/>
  <c r="K436" i="566"/>
  <c r="M436" i="566" s="1"/>
  <c r="K436" i="566" a="1"/>
  <c r="H436" i="566"/>
  <c r="V435" i="566"/>
  <c r="W435" i="566" s="1"/>
  <c r="N435" i="566"/>
  <c r="K435" i="566" a="1"/>
  <c r="K435" i="566" s="1"/>
  <c r="M435" i="566" s="1"/>
  <c r="J435" i="566" a="1"/>
  <c r="J435" i="566" s="1"/>
  <c r="H435" i="566"/>
  <c r="W434" i="566"/>
  <c r="V434" i="566"/>
  <c r="N434" i="566"/>
  <c r="K434" i="566"/>
  <c r="M434" i="566" s="1"/>
  <c r="K434" i="566" a="1"/>
  <c r="J434" i="566"/>
  <c r="J434" i="566" a="1"/>
  <c r="H434" i="566"/>
  <c r="V433" i="566"/>
  <c r="W433" i="566" s="1"/>
  <c r="N433" i="566"/>
  <c r="K433" i="566" a="1"/>
  <c r="K433" i="566" s="1"/>
  <c r="M433" i="566" s="1"/>
  <c r="J433" i="566" a="1"/>
  <c r="J433" i="566" s="1"/>
  <c r="H433" i="566"/>
  <c r="W432" i="566"/>
  <c r="V432" i="566"/>
  <c r="N432" i="566"/>
  <c r="K432" i="566"/>
  <c r="M432" i="566" s="1"/>
  <c r="K432" i="566" a="1"/>
  <c r="J432" i="566"/>
  <c r="J432" i="566" a="1"/>
  <c r="H432" i="566"/>
  <c r="V431" i="566"/>
  <c r="W431" i="566" s="1"/>
  <c r="N431" i="566"/>
  <c r="K431" i="566"/>
  <c r="M431" i="566" s="1"/>
  <c r="K431" i="566" a="1"/>
  <c r="J431" i="566"/>
  <c r="J431" i="566" a="1"/>
  <c r="H431" i="566"/>
  <c r="V430" i="566"/>
  <c r="W430" i="566" s="1"/>
  <c r="N430" i="566"/>
  <c r="M430" i="566"/>
  <c r="K430" i="566" a="1"/>
  <c r="K430" i="566" s="1"/>
  <c r="J430" i="566" a="1"/>
  <c r="J430" i="566" s="1"/>
  <c r="H430" i="566"/>
  <c r="W429" i="566"/>
  <c r="V429" i="566"/>
  <c r="N429" i="566"/>
  <c r="N463" i="566" s="1"/>
  <c r="K429" i="566"/>
  <c r="K429" i="566" a="1"/>
  <c r="J429" i="566"/>
  <c r="J429" i="566" a="1"/>
  <c r="H429" i="566"/>
  <c r="AA428" i="566"/>
  <c r="Z428" i="566"/>
  <c r="Y428" i="566"/>
  <c r="X428" i="566"/>
  <c r="X507" i="566" s="1"/>
  <c r="U428" i="566"/>
  <c r="T428" i="566"/>
  <c r="S428" i="566"/>
  <c r="R428" i="566"/>
  <c r="Q428" i="566"/>
  <c r="P428" i="566"/>
  <c r="P507" i="566" s="1"/>
  <c r="O428" i="566"/>
  <c r="J428" i="566" a="1"/>
  <c r="J428" i="566" s="1"/>
  <c r="I428" i="566"/>
  <c r="G428" i="566"/>
  <c r="M427" i="566"/>
  <c r="K427" i="566" a="1"/>
  <c r="K427" i="566" s="1"/>
  <c r="H427" i="566"/>
  <c r="K426" i="566" a="1"/>
  <c r="K426" i="566" s="1"/>
  <c r="M426" i="566" s="1"/>
  <c r="H426" i="566"/>
  <c r="M425" i="566"/>
  <c r="K425" i="566" a="1"/>
  <c r="K425" i="566" s="1"/>
  <c r="H425" i="566"/>
  <c r="K424" i="566" a="1"/>
  <c r="K424" i="566" s="1"/>
  <c r="M424" i="566" s="1"/>
  <c r="H424" i="566"/>
  <c r="M423" i="566"/>
  <c r="K423" i="566" a="1"/>
  <c r="K423" i="566" s="1"/>
  <c r="H423" i="566"/>
  <c r="K422" i="566" a="1"/>
  <c r="K422" i="566" s="1"/>
  <c r="M422" i="566" s="1"/>
  <c r="H422" i="566"/>
  <c r="M421" i="566"/>
  <c r="K421" i="566" a="1"/>
  <c r="K421" i="566" s="1"/>
  <c r="H421" i="566"/>
  <c r="K420" i="566" a="1"/>
  <c r="K420" i="566" s="1"/>
  <c r="M420" i="566" s="1"/>
  <c r="H420" i="566"/>
  <c r="M419" i="566"/>
  <c r="K419" i="566" a="1"/>
  <c r="K419" i="566" s="1"/>
  <c r="H419" i="566"/>
  <c r="K418" i="566" a="1"/>
  <c r="K418" i="566" s="1"/>
  <c r="M418" i="566" s="1"/>
  <c r="H418" i="566"/>
  <c r="W417" i="566"/>
  <c r="V417" i="566"/>
  <c r="N417" i="566"/>
  <c r="K417" i="566"/>
  <c r="M417" i="566" s="1"/>
  <c r="K417" i="566" a="1"/>
  <c r="J417" i="566"/>
  <c r="J417" i="566" a="1"/>
  <c r="H417" i="566"/>
  <c r="V416" i="566"/>
  <c r="W416" i="566" s="1"/>
  <c r="N416" i="566"/>
  <c r="M416" i="566"/>
  <c r="K416" i="566" a="1"/>
  <c r="K416" i="566" s="1"/>
  <c r="J416" i="566" a="1"/>
  <c r="J416" i="566" s="1"/>
  <c r="H416" i="566"/>
  <c r="W415" i="566"/>
  <c r="V415" i="566"/>
  <c r="N415" i="566"/>
  <c r="K415" i="566"/>
  <c r="M415" i="566" s="1"/>
  <c r="K415" i="566" a="1"/>
  <c r="J415" i="566"/>
  <c r="J415" i="566" a="1"/>
  <c r="H415" i="566"/>
  <c r="V414" i="566"/>
  <c r="W414" i="566" s="1"/>
  <c r="N414" i="566"/>
  <c r="M414" i="566"/>
  <c r="K414" i="566" a="1"/>
  <c r="K414" i="566" s="1"/>
  <c r="J414" i="566" a="1"/>
  <c r="J414" i="566" s="1"/>
  <c r="H414" i="566"/>
  <c r="H413" i="566"/>
  <c r="V412" i="566"/>
  <c r="W412" i="566" s="1"/>
  <c r="N412" i="566"/>
  <c r="K412" i="566" a="1"/>
  <c r="K412" i="566" s="1"/>
  <c r="M412" i="566" s="1"/>
  <c r="J412" i="566" a="1"/>
  <c r="J412" i="566" s="1"/>
  <c r="H412" i="566"/>
  <c r="W411" i="566"/>
  <c r="V411" i="566"/>
  <c r="N411" i="566"/>
  <c r="K411" i="566"/>
  <c r="M411" i="566" s="1"/>
  <c r="K411" i="566" a="1"/>
  <c r="J411" i="566"/>
  <c r="J411" i="566" a="1"/>
  <c r="H411" i="566"/>
  <c r="H410" i="566"/>
  <c r="K409" i="566"/>
  <c r="K409" i="566" a="1"/>
  <c r="H409" i="566"/>
  <c r="V408" i="566"/>
  <c r="W408" i="566" s="1"/>
  <c r="N408" i="566"/>
  <c r="K408" i="566" a="1"/>
  <c r="K408" i="566" s="1"/>
  <c r="M408" i="566" s="1"/>
  <c r="J408" i="566" a="1"/>
  <c r="J408" i="566" s="1"/>
  <c r="H408" i="566"/>
  <c r="W407" i="566"/>
  <c r="V407" i="566"/>
  <c r="N407" i="566"/>
  <c r="K407" i="566"/>
  <c r="M407" i="566" s="1"/>
  <c r="K407" i="566" a="1"/>
  <c r="J407" i="566"/>
  <c r="J407" i="566" a="1"/>
  <c r="H407" i="566"/>
  <c r="V406" i="566"/>
  <c r="W406" i="566" s="1"/>
  <c r="N406" i="566"/>
  <c r="K406" i="566" a="1"/>
  <c r="K406" i="566" s="1"/>
  <c r="M406" i="566" s="1"/>
  <c r="J406" i="566" a="1"/>
  <c r="J406" i="566" s="1"/>
  <c r="H406" i="566"/>
  <c r="W405" i="566"/>
  <c r="V405" i="566"/>
  <c r="N405" i="566"/>
  <c r="K405" i="566"/>
  <c r="M405" i="566" s="1"/>
  <c r="K405" i="566" a="1"/>
  <c r="J405" i="566"/>
  <c r="J405" i="566" a="1"/>
  <c r="H405" i="566"/>
  <c r="V404" i="566"/>
  <c r="W404" i="566" s="1"/>
  <c r="N404" i="566"/>
  <c r="K404" i="566" a="1"/>
  <c r="K404" i="566" s="1"/>
  <c r="M404" i="566" s="1"/>
  <c r="J404" i="566" a="1"/>
  <c r="J404" i="566" s="1"/>
  <c r="H404" i="566"/>
  <c r="W403" i="566"/>
  <c r="V403" i="566"/>
  <c r="N403" i="566"/>
  <c r="K403" i="566"/>
  <c r="M403" i="566" s="1"/>
  <c r="K403" i="566" a="1"/>
  <c r="J403" i="566"/>
  <c r="J403" i="566" a="1"/>
  <c r="H403" i="566"/>
  <c r="V402" i="566"/>
  <c r="W402" i="566" s="1"/>
  <c r="N402" i="566"/>
  <c r="K402" i="566" a="1"/>
  <c r="K402" i="566" s="1"/>
  <c r="M402" i="566" s="1"/>
  <c r="J402" i="566" a="1"/>
  <c r="J402" i="566" s="1"/>
  <c r="H402" i="566"/>
  <c r="W401" i="566"/>
  <c r="V401" i="566"/>
  <c r="N401" i="566"/>
  <c r="K401" i="566"/>
  <c r="M401" i="566" s="1"/>
  <c r="K401" i="566" a="1"/>
  <c r="J401" i="566"/>
  <c r="J401" i="566" a="1"/>
  <c r="H401" i="566"/>
  <c r="V400" i="566"/>
  <c r="W400" i="566" s="1"/>
  <c r="N400" i="566"/>
  <c r="K400" i="566" a="1"/>
  <c r="K400" i="566" s="1"/>
  <c r="M400" i="566" s="1"/>
  <c r="J400" i="566" a="1"/>
  <c r="J400" i="566" s="1"/>
  <c r="H400" i="566"/>
  <c r="W399" i="566"/>
  <c r="V399" i="566"/>
  <c r="N399" i="566"/>
  <c r="K399" i="566"/>
  <c r="M399" i="566" s="1"/>
  <c r="K399" i="566" a="1"/>
  <c r="J399" i="566"/>
  <c r="J399" i="566" a="1"/>
  <c r="H399" i="566"/>
  <c r="K398" i="566"/>
  <c r="M398" i="566" s="1"/>
  <c r="K398" i="566" a="1"/>
  <c r="H398" i="566"/>
  <c r="K397" i="566"/>
  <c r="M397" i="566" s="1"/>
  <c r="K397" i="566" a="1"/>
  <c r="H397" i="566"/>
  <c r="K396" i="566"/>
  <c r="M396" i="566" s="1"/>
  <c r="K396" i="566" a="1"/>
  <c r="H396" i="566"/>
  <c r="K395" i="566"/>
  <c r="M395" i="566" s="1"/>
  <c r="K395" i="566" a="1"/>
  <c r="H395" i="566"/>
  <c r="N394" i="566"/>
  <c r="M394" i="566"/>
  <c r="K394" i="566" a="1"/>
  <c r="K394" i="566" s="1"/>
  <c r="H394" i="566"/>
  <c r="N393" i="566"/>
  <c r="K393" i="566"/>
  <c r="M393" i="566" s="1"/>
  <c r="K393" i="566" a="1"/>
  <c r="H393" i="566"/>
  <c r="N392" i="566"/>
  <c r="M392" i="566"/>
  <c r="K392" i="566" a="1"/>
  <c r="K392" i="566" s="1"/>
  <c r="H392" i="566"/>
  <c r="N391" i="566"/>
  <c r="K391" i="566"/>
  <c r="M391" i="566" s="1"/>
  <c r="K391" i="566" a="1"/>
  <c r="H391" i="566"/>
  <c r="V390" i="566"/>
  <c r="W390" i="566" s="1"/>
  <c r="N390" i="566"/>
  <c r="K390" i="566" a="1"/>
  <c r="K390" i="566" s="1"/>
  <c r="M390" i="566" s="1"/>
  <c r="J390" i="566" a="1"/>
  <c r="J390" i="566" s="1"/>
  <c r="H390" i="566"/>
  <c r="W389" i="566"/>
  <c r="V389" i="566"/>
  <c r="N389" i="566"/>
  <c r="K389" i="566"/>
  <c r="M389" i="566" s="1"/>
  <c r="K389" i="566" a="1"/>
  <c r="J389" i="566"/>
  <c r="J389" i="566" a="1"/>
  <c r="H389" i="566"/>
  <c r="V388" i="566"/>
  <c r="W388" i="566" s="1"/>
  <c r="N388" i="566"/>
  <c r="K388" i="566" a="1"/>
  <c r="K388" i="566" s="1"/>
  <c r="M388" i="566" s="1"/>
  <c r="J388" i="566" a="1"/>
  <c r="J388" i="566" s="1"/>
  <c r="H388" i="566"/>
  <c r="W387" i="566"/>
  <c r="V387" i="566"/>
  <c r="N387" i="566"/>
  <c r="K387" i="566"/>
  <c r="M387" i="566" s="1"/>
  <c r="K387" i="566" a="1"/>
  <c r="J387" i="566"/>
  <c r="J387" i="566" a="1"/>
  <c r="H387" i="566"/>
  <c r="V386" i="566"/>
  <c r="W386" i="566" s="1"/>
  <c r="N386" i="566"/>
  <c r="K386" i="566" a="1"/>
  <c r="K386" i="566" s="1"/>
  <c r="M386" i="566" s="1"/>
  <c r="J386" i="566" a="1"/>
  <c r="J386" i="566" s="1"/>
  <c r="H386" i="566"/>
  <c r="W385" i="566"/>
  <c r="V385" i="566"/>
  <c r="N385" i="566"/>
  <c r="K385" i="566"/>
  <c r="M385" i="566" s="1"/>
  <c r="K385" i="566" a="1"/>
  <c r="J385" i="566"/>
  <c r="J385" i="566" a="1"/>
  <c r="H385" i="566"/>
  <c r="V384" i="566"/>
  <c r="W384" i="566" s="1"/>
  <c r="N384" i="566"/>
  <c r="K384" i="566" a="1"/>
  <c r="K384" i="566" s="1"/>
  <c r="M384" i="566" s="1"/>
  <c r="J384" i="566" a="1"/>
  <c r="J384" i="566" s="1"/>
  <c r="H384" i="566"/>
  <c r="W383" i="566"/>
  <c r="V383" i="566"/>
  <c r="N383" i="566"/>
  <c r="K383" i="566"/>
  <c r="M383" i="566" s="1"/>
  <c r="K383" i="566" a="1"/>
  <c r="J383" i="566"/>
  <c r="J383" i="566" a="1"/>
  <c r="H383" i="566"/>
  <c r="V382" i="566"/>
  <c r="W382" i="566" s="1"/>
  <c r="N382" i="566"/>
  <c r="K382" i="566" a="1"/>
  <c r="K382" i="566" s="1"/>
  <c r="M382" i="566" s="1"/>
  <c r="J382" i="566" a="1"/>
  <c r="J382" i="566" s="1"/>
  <c r="H382" i="566"/>
  <c r="W381" i="566"/>
  <c r="V381" i="566"/>
  <c r="N381" i="566"/>
  <c r="K381" i="566"/>
  <c r="M381" i="566" s="1"/>
  <c r="K381" i="566" a="1"/>
  <c r="J381" i="566"/>
  <c r="J381" i="566" a="1"/>
  <c r="H381" i="566"/>
  <c r="V380" i="566"/>
  <c r="W380" i="566" s="1"/>
  <c r="N380" i="566"/>
  <c r="K380" i="566" a="1"/>
  <c r="K380" i="566" s="1"/>
  <c r="M380" i="566" s="1"/>
  <c r="J380" i="566" a="1"/>
  <c r="J380" i="566" s="1"/>
  <c r="H380" i="566"/>
  <c r="W379" i="566"/>
  <c r="V379" i="566"/>
  <c r="N379" i="566"/>
  <c r="K379" i="566"/>
  <c r="M379" i="566" s="1"/>
  <c r="K379" i="566" a="1"/>
  <c r="J379" i="566"/>
  <c r="J379" i="566" a="1"/>
  <c r="H379" i="566"/>
  <c r="K378" i="566"/>
  <c r="M378" i="566" s="1"/>
  <c r="K378" i="566" a="1"/>
  <c r="H378" i="566"/>
  <c r="K377" i="566"/>
  <c r="M377" i="566" s="1"/>
  <c r="K377" i="566" a="1"/>
  <c r="H377" i="566"/>
  <c r="K376" i="566"/>
  <c r="M376" i="566" s="1"/>
  <c r="K376" i="566" a="1"/>
  <c r="H376" i="566"/>
  <c r="V375" i="566"/>
  <c r="W375" i="566" s="1"/>
  <c r="N375" i="566"/>
  <c r="M375" i="566"/>
  <c r="K375" i="566" a="1"/>
  <c r="K375" i="566" s="1"/>
  <c r="J375" i="566" a="1"/>
  <c r="J375" i="566" s="1"/>
  <c r="H375" i="566"/>
  <c r="W374" i="566"/>
  <c r="V374" i="566"/>
  <c r="N374" i="566"/>
  <c r="N428" i="566" s="1"/>
  <c r="K374" i="566"/>
  <c r="M374" i="566" s="1"/>
  <c r="K374" i="566" a="1"/>
  <c r="J374" i="566"/>
  <c r="J374" i="566" a="1"/>
  <c r="H374" i="566"/>
  <c r="V373" i="566"/>
  <c r="W373" i="566" s="1"/>
  <c r="N373" i="566"/>
  <c r="M373" i="566"/>
  <c r="K373" i="566" a="1"/>
  <c r="K373" i="566" s="1"/>
  <c r="J373" i="566" a="1"/>
  <c r="J373" i="566" s="1"/>
  <c r="H373" i="566"/>
  <c r="K372" i="566"/>
  <c r="K372" i="566" a="1"/>
  <c r="H372" i="566"/>
  <c r="H428" i="566" s="1"/>
  <c r="V371" i="566"/>
  <c r="W371" i="566" s="1"/>
  <c r="N371" i="566"/>
  <c r="K371" i="566" a="1"/>
  <c r="K371" i="566" s="1"/>
  <c r="K428" i="566" s="1"/>
  <c r="J371" i="566" a="1"/>
  <c r="J371" i="566" s="1"/>
  <c r="H371" i="566"/>
  <c r="AA370" i="566"/>
  <c r="AA507" i="566" s="1"/>
  <c r="Z370" i="566"/>
  <c r="Y370" i="566"/>
  <c r="Y507" i="566" s="1"/>
  <c r="X370" i="566"/>
  <c r="U370" i="566"/>
  <c r="U507" i="566" s="1"/>
  <c r="T370" i="566"/>
  <c r="S370" i="566"/>
  <c r="S507" i="566" s="1"/>
  <c r="R370" i="566"/>
  <c r="Q370" i="566"/>
  <c r="Q507" i="566" s="1"/>
  <c r="P370" i="566"/>
  <c r="O370" i="566"/>
  <c r="I370" i="566"/>
  <c r="I507" i="566" s="1"/>
  <c r="B515" i="566" s="1"/>
  <c r="G370" i="566"/>
  <c r="V369" i="566"/>
  <c r="W369" i="566" s="1"/>
  <c r="N369" i="566"/>
  <c r="K369" i="566" a="1"/>
  <c r="K369" i="566" s="1"/>
  <c r="M369" i="566" s="1"/>
  <c r="J369" i="566" a="1"/>
  <c r="J369" i="566" s="1"/>
  <c r="H369" i="566"/>
  <c r="W368" i="566"/>
  <c r="V368" i="566"/>
  <c r="N368" i="566"/>
  <c r="K368" i="566"/>
  <c r="M368" i="566" s="1"/>
  <c r="K368" i="566" a="1"/>
  <c r="J368" i="566"/>
  <c r="J368" i="566" a="1"/>
  <c r="H368" i="566"/>
  <c r="K367" i="566"/>
  <c r="M367" i="566" s="1"/>
  <c r="K367" i="566" a="1"/>
  <c r="H367" i="566"/>
  <c r="K366" i="566"/>
  <c r="M366" i="566" s="1"/>
  <c r="K366" i="566" a="1"/>
  <c r="H366" i="566"/>
  <c r="K365" i="566"/>
  <c r="M365" i="566" s="1"/>
  <c r="K365" i="566" a="1"/>
  <c r="H365" i="566"/>
  <c r="K364" i="566"/>
  <c r="M364" i="566" s="1"/>
  <c r="K364" i="566" a="1"/>
  <c r="H364" i="566"/>
  <c r="V363" i="566"/>
  <c r="W363" i="566" s="1"/>
  <c r="N363" i="566"/>
  <c r="K363" i="566" a="1"/>
  <c r="K363" i="566" s="1"/>
  <c r="M363" i="566" s="1"/>
  <c r="J363" i="566" a="1"/>
  <c r="J363" i="566" s="1"/>
  <c r="H363" i="566"/>
  <c r="W362" i="566"/>
  <c r="V362" i="566"/>
  <c r="N362" i="566"/>
  <c r="K362" i="566"/>
  <c r="M362" i="566" s="1"/>
  <c r="K362" i="566" a="1"/>
  <c r="J362" i="566"/>
  <c r="J362" i="566" a="1"/>
  <c r="H362" i="566"/>
  <c r="V361" i="566"/>
  <c r="W361" i="566" s="1"/>
  <c r="N361" i="566"/>
  <c r="K361" i="566" a="1"/>
  <c r="K361" i="566" s="1"/>
  <c r="M361" i="566" s="1"/>
  <c r="J361" i="566" a="1"/>
  <c r="J361" i="566" s="1"/>
  <c r="H361" i="566"/>
  <c r="H360" i="566"/>
  <c r="H359" i="566"/>
  <c r="W358" i="566"/>
  <c r="V358" i="566"/>
  <c r="N358" i="566"/>
  <c r="K358" i="566"/>
  <c r="M358" i="566" s="1"/>
  <c r="K358" i="566" a="1"/>
  <c r="J358" i="566"/>
  <c r="J358" i="566" a="1"/>
  <c r="H358" i="566"/>
  <c r="V357" i="566"/>
  <c r="W357" i="566" s="1"/>
  <c r="N357" i="566"/>
  <c r="K357" i="566" a="1"/>
  <c r="K357" i="566" s="1"/>
  <c r="M357" i="566" s="1"/>
  <c r="J357" i="566" a="1"/>
  <c r="J357" i="566" s="1"/>
  <c r="H357" i="566"/>
  <c r="K356" i="566" a="1"/>
  <c r="K356" i="566" s="1"/>
  <c r="M356" i="566" s="1"/>
  <c r="H356" i="566"/>
  <c r="M355" i="566"/>
  <c r="K355" i="566" a="1"/>
  <c r="K355" i="566" s="1"/>
  <c r="H355" i="566"/>
  <c r="W354" i="566"/>
  <c r="V354" i="566"/>
  <c r="N354" i="566"/>
  <c r="K354" i="566"/>
  <c r="M354" i="566" s="1"/>
  <c r="K354" i="566" a="1"/>
  <c r="J354" i="566"/>
  <c r="J354" i="566" a="1"/>
  <c r="H354" i="566"/>
  <c r="V353" i="566"/>
  <c r="W353" i="566" s="1"/>
  <c r="N353" i="566"/>
  <c r="K353" i="566" a="1"/>
  <c r="K353" i="566" s="1"/>
  <c r="M353" i="566" s="1"/>
  <c r="J353" i="566" a="1"/>
  <c r="J353" i="566" s="1"/>
  <c r="H353" i="566"/>
  <c r="W352" i="566"/>
  <c r="V352" i="566"/>
  <c r="N352" i="566"/>
  <c r="K352" i="566"/>
  <c r="M352" i="566" s="1"/>
  <c r="K352" i="566" a="1"/>
  <c r="J352" i="566"/>
  <c r="J352" i="566" a="1"/>
  <c r="H352" i="566"/>
  <c r="V351" i="566"/>
  <c r="W351" i="566" s="1"/>
  <c r="N351" i="566"/>
  <c r="K351" i="566" a="1"/>
  <c r="K351" i="566" s="1"/>
  <c r="M351" i="566" s="1"/>
  <c r="J351" i="566" a="1"/>
  <c r="J351" i="566" s="1"/>
  <c r="H351" i="566"/>
  <c r="W350" i="566"/>
  <c r="V350" i="566"/>
  <c r="N350" i="566"/>
  <c r="K350" i="566"/>
  <c r="M350" i="566" s="1"/>
  <c r="K350" i="566" a="1"/>
  <c r="J350" i="566"/>
  <c r="J350" i="566" a="1"/>
  <c r="H350" i="566"/>
  <c r="V349" i="566"/>
  <c r="N349" i="566"/>
  <c r="N370" i="566" s="1"/>
  <c r="K349" i="566" a="1"/>
  <c r="K349" i="566" s="1"/>
  <c r="K370" i="566" s="1"/>
  <c r="J349" i="566" a="1"/>
  <c r="J349" i="566" s="1"/>
  <c r="H349" i="566"/>
  <c r="H370" i="566" s="1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I338" i="566"/>
  <c r="E338" i="566"/>
  <c r="K338" i="566" s="1"/>
  <c r="M338" i="566" s="1"/>
  <c r="X337" i="566"/>
  <c r="I337" i="566"/>
  <c r="I341" i="566" s="1"/>
  <c r="E337" i="566"/>
  <c r="E341" i="566" s="1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 a="1"/>
  <c r="K333" i="566" s="1"/>
  <c r="H333" i="566"/>
  <c r="K332" i="566" a="1"/>
  <c r="K332" i="566" s="1"/>
  <c r="H332" i="566"/>
  <c r="K331" i="566" a="1"/>
  <c r="K331" i="566" s="1"/>
  <c r="H331" i="566"/>
  <c r="W330" i="566"/>
  <c r="V330" i="566"/>
  <c r="N330" i="566"/>
  <c r="K330" i="566" a="1"/>
  <c r="K330" i="566" s="1"/>
  <c r="D330" i="566"/>
  <c r="H330" i="566" s="1"/>
  <c r="H329" i="566"/>
  <c r="K328" i="566"/>
  <c r="K328" i="566" a="1"/>
  <c r="H328" i="566"/>
  <c r="H327" i="566"/>
  <c r="W326" i="566"/>
  <c r="V326" i="566"/>
  <c r="N326" i="566"/>
  <c r="K326" i="566" a="1"/>
  <c r="K326" i="566" s="1"/>
  <c r="M326" i="566" s="1"/>
  <c r="J326" i="566" a="1"/>
  <c r="J326" i="566" s="1"/>
  <c r="H326" i="566"/>
  <c r="V325" i="566"/>
  <c r="W325" i="566" s="1"/>
  <c r="N325" i="566"/>
  <c r="M325" i="566"/>
  <c r="K325" i="566" a="1"/>
  <c r="K325" i="566" s="1"/>
  <c r="J325" i="566" a="1"/>
  <c r="J325" i="566" s="1"/>
  <c r="H325" i="566"/>
  <c r="H324" i="566"/>
  <c r="V323" i="566"/>
  <c r="W323" i="566" s="1"/>
  <c r="N323" i="566"/>
  <c r="K323" i="566" a="1"/>
  <c r="K323" i="566" s="1"/>
  <c r="M323" i="566" s="1"/>
  <c r="J323" i="566" a="1"/>
  <c r="J323" i="566" s="1"/>
  <c r="H323" i="566"/>
  <c r="W322" i="566"/>
  <c r="V322" i="566"/>
  <c r="N322" i="566"/>
  <c r="K322" i="566" a="1"/>
  <c r="K322" i="566" s="1"/>
  <c r="M322" i="566" s="1"/>
  <c r="J322" i="566" a="1"/>
  <c r="J322" i="566" s="1"/>
  <c r="H322" i="566"/>
  <c r="V321" i="566"/>
  <c r="W321" i="566" s="1"/>
  <c r="N321" i="566"/>
  <c r="K321" i="566" a="1"/>
  <c r="K321" i="566" s="1"/>
  <c r="M321" i="566" s="1"/>
  <c r="J321" i="566" a="1"/>
  <c r="J321" i="566" s="1"/>
  <c r="H321" i="566"/>
  <c r="V320" i="566"/>
  <c r="V334" i="566" s="1"/>
  <c r="N320" i="566"/>
  <c r="K320" i="566"/>
  <c r="K320" i="566" a="1"/>
  <c r="J320" i="566"/>
  <c r="J320" i="566" a="1"/>
  <c r="H320" i="566"/>
  <c r="H334" i="566" s="1"/>
  <c r="AA319" i="566"/>
  <c r="Z319" i="566"/>
  <c r="Y319" i="566"/>
  <c r="X319" i="566"/>
  <c r="U319" i="566"/>
  <c r="T319" i="566"/>
  <c r="S319" i="566"/>
  <c r="Q319" i="566"/>
  <c r="P319" i="566"/>
  <c r="O319" i="566"/>
  <c r="R341" i="566" s="1"/>
  <c r="I319" i="566"/>
  <c r="G319" i="566"/>
  <c r="V318" i="566"/>
  <c r="W318" i="566" s="1"/>
  <c r="N318" i="566"/>
  <c r="K318" i="566" a="1"/>
  <c r="K318" i="566" s="1"/>
  <c r="M318" i="566" s="1"/>
  <c r="J318" i="566" a="1"/>
  <c r="J318" i="566" s="1"/>
  <c r="H318" i="566"/>
  <c r="H317" i="566"/>
  <c r="H316" i="566"/>
  <c r="H315" i="566"/>
  <c r="H314" i="566"/>
  <c r="V313" i="566"/>
  <c r="W313" i="566" s="1"/>
  <c r="N313" i="566"/>
  <c r="K313" i="566"/>
  <c r="M313" i="566" s="1"/>
  <c r="K313" i="566" a="1"/>
  <c r="J313" i="566"/>
  <c r="J313" i="566" a="1"/>
  <c r="H313" i="566"/>
  <c r="V312" i="566"/>
  <c r="W312" i="566" s="1"/>
  <c r="N312" i="566"/>
  <c r="K312" i="566" a="1"/>
  <c r="K312" i="566" s="1"/>
  <c r="M312" i="566" s="1"/>
  <c r="J312" i="566" a="1"/>
  <c r="J312" i="566" s="1"/>
  <c r="H312" i="566"/>
  <c r="V311" i="566"/>
  <c r="W311" i="566" s="1"/>
  <c r="N311" i="566"/>
  <c r="K311" i="566"/>
  <c r="M311" i="566" s="1"/>
  <c r="K311" i="566" a="1"/>
  <c r="J311" i="566"/>
  <c r="J311" i="566" a="1"/>
  <c r="H311" i="566"/>
  <c r="V310" i="566"/>
  <c r="W310" i="566" s="1"/>
  <c r="N310" i="566"/>
  <c r="K310" i="566" a="1"/>
  <c r="K310" i="566" s="1"/>
  <c r="M310" i="566" s="1"/>
  <c r="J310" i="566" a="1"/>
  <c r="J310" i="566" s="1"/>
  <c r="H310" i="566"/>
  <c r="V309" i="566"/>
  <c r="W309" i="566" s="1"/>
  <c r="N309" i="566"/>
  <c r="N319" i="566" s="1"/>
  <c r="K309" i="566" a="1"/>
  <c r="K309" i="566" s="1"/>
  <c r="J309" i="566" a="1"/>
  <c r="J309" i="566" s="1"/>
  <c r="H309" i="566"/>
  <c r="AA308" i="566"/>
  <c r="Z308" i="566"/>
  <c r="Y308" i="566"/>
  <c r="X308" i="566"/>
  <c r="U308" i="566"/>
  <c r="T308" i="566"/>
  <c r="S308" i="566"/>
  <c r="Q308" i="566"/>
  <c r="P308" i="566"/>
  <c r="O308" i="566"/>
  <c r="R340" i="566" s="1"/>
  <c r="I308" i="566"/>
  <c r="G308" i="566"/>
  <c r="J308" i="566" s="1" a="1"/>
  <c r="J308" i="566" s="1"/>
  <c r="V307" i="566"/>
  <c r="W307" i="566" s="1"/>
  <c r="N307" i="566"/>
  <c r="K307" i="566" a="1"/>
  <c r="K307" i="566" s="1"/>
  <c r="M307" i="566" s="1"/>
  <c r="J307" i="566" a="1"/>
  <c r="J307" i="566" s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V305" i="566"/>
  <c r="W305" i="566" s="1"/>
  <c r="N305" i="566"/>
  <c r="K305" i="566" a="1"/>
  <c r="K305" i="566" s="1"/>
  <c r="M305" i="566" s="1"/>
  <c r="J305" i="566" a="1"/>
  <c r="J305" i="566" s="1"/>
  <c r="H305" i="566"/>
  <c r="V304" i="566"/>
  <c r="W304" i="566" s="1"/>
  <c r="N304" i="566"/>
  <c r="K304" i="566"/>
  <c r="M304" i="566" s="1"/>
  <c r="K304" i="566" a="1"/>
  <c r="J304" i="566"/>
  <c r="J304" i="566" a="1"/>
  <c r="H304" i="566"/>
  <c r="V303" i="566"/>
  <c r="W303" i="566" s="1"/>
  <c r="N303" i="566"/>
  <c r="K303" i="566" a="1"/>
  <c r="K303" i="566" s="1"/>
  <c r="M303" i="566" s="1"/>
  <c r="J303" i="566" a="1"/>
  <c r="J303" i="566" s="1"/>
  <c r="H303" i="566"/>
  <c r="W302" i="566"/>
  <c r="V302" i="566"/>
  <c r="N302" i="566"/>
  <c r="K302" i="566" a="1"/>
  <c r="K302" i="566" s="1"/>
  <c r="M302" i="566" s="1"/>
  <c r="J302" i="566" a="1"/>
  <c r="J302" i="566" s="1"/>
  <c r="H302" i="566"/>
  <c r="V301" i="566"/>
  <c r="W301" i="566" s="1"/>
  <c r="N301" i="566"/>
  <c r="K301" i="566" a="1"/>
  <c r="K301" i="566" s="1"/>
  <c r="M301" i="566" s="1"/>
  <c r="J301" i="566" a="1"/>
  <c r="J301" i="566" s="1"/>
  <c r="H301" i="566"/>
  <c r="V300" i="566"/>
  <c r="W300" i="566" s="1"/>
  <c r="N300" i="566"/>
  <c r="K300" i="566"/>
  <c r="M300" i="566" s="1"/>
  <c r="K300" i="566" a="1"/>
  <c r="J300" i="566"/>
  <c r="J300" i="566" a="1"/>
  <c r="H300" i="566"/>
  <c r="V299" i="566"/>
  <c r="W299" i="566" s="1"/>
  <c r="N299" i="566"/>
  <c r="K299" i="566" a="1"/>
  <c r="K299" i="566" s="1"/>
  <c r="M299" i="566" s="1"/>
  <c r="J299" i="566" a="1"/>
  <c r="J299" i="566" s="1"/>
  <c r="H299" i="566"/>
  <c r="W298" i="566"/>
  <c r="V298" i="566"/>
  <c r="N298" i="566"/>
  <c r="K298" i="566" a="1"/>
  <c r="K298" i="566" s="1"/>
  <c r="M298" i="566" s="1"/>
  <c r="J298" i="566" a="1"/>
  <c r="J298" i="566" s="1"/>
  <c r="H298" i="566"/>
  <c r="V297" i="566"/>
  <c r="W297" i="566" s="1"/>
  <c r="N297" i="566"/>
  <c r="K297" i="566" a="1"/>
  <c r="K297" i="566" s="1"/>
  <c r="M297" i="566" s="1"/>
  <c r="J297" i="566" a="1"/>
  <c r="J297" i="566" s="1"/>
  <c r="H297" i="566"/>
  <c r="V296" i="566"/>
  <c r="W296" i="566" s="1"/>
  <c r="N296" i="566"/>
  <c r="K296" i="566"/>
  <c r="M296" i="566" s="1"/>
  <c r="K296" i="566" a="1"/>
  <c r="J296" i="566"/>
  <c r="J296" i="566" a="1"/>
  <c r="H296" i="566"/>
  <c r="V295" i="566"/>
  <c r="W295" i="566" s="1"/>
  <c r="N295" i="566"/>
  <c r="K295" i="566" a="1"/>
  <c r="K295" i="566" s="1"/>
  <c r="M295" i="566" s="1"/>
  <c r="J295" i="566" a="1"/>
  <c r="J295" i="566" s="1"/>
  <c r="H295" i="566"/>
  <c r="W294" i="566"/>
  <c r="V294" i="566"/>
  <c r="N294" i="566"/>
  <c r="K294" i="566" a="1"/>
  <c r="K294" i="566" s="1"/>
  <c r="M294" i="566" s="1"/>
  <c r="J294" i="566" a="1"/>
  <c r="J294" i="566" s="1"/>
  <c r="H294" i="566"/>
  <c r="V293" i="566"/>
  <c r="W293" i="566" s="1"/>
  <c r="N293" i="566"/>
  <c r="K293" i="566" a="1"/>
  <c r="K293" i="566" s="1"/>
  <c r="J293" i="566" a="1"/>
  <c r="J293" i="566" s="1"/>
  <c r="H293" i="566"/>
  <c r="H308" i="566" s="1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I292" i="566"/>
  <c r="V291" i="566"/>
  <c r="N291" i="566"/>
  <c r="G291" i="566"/>
  <c r="H291" i="566" s="1"/>
  <c r="V290" i="566"/>
  <c r="W290" i="566" s="1"/>
  <c r="N290" i="566"/>
  <c r="K290" i="566" a="1"/>
  <c r="K290" i="566" s="1"/>
  <c r="M290" i="566" s="1"/>
  <c r="J290" i="566" a="1"/>
  <c r="J290" i="566" s="1"/>
  <c r="H290" i="566"/>
  <c r="W289" i="566"/>
  <c r="V289" i="566"/>
  <c r="N289" i="566"/>
  <c r="K289" i="566"/>
  <c r="M289" i="566" s="1"/>
  <c r="K289" i="566" a="1"/>
  <c r="J289" i="566"/>
  <c r="J289" i="566" a="1"/>
  <c r="H289" i="566"/>
  <c r="H288" i="566"/>
  <c r="H287" i="566"/>
  <c r="H286" i="566"/>
  <c r="W285" i="566"/>
  <c r="V285" i="566"/>
  <c r="N285" i="566"/>
  <c r="K285" i="566"/>
  <c r="M285" i="566" s="1"/>
  <c r="K285" i="566" a="1"/>
  <c r="J285" i="566"/>
  <c r="J285" i="566" a="1"/>
  <c r="H285" i="566"/>
  <c r="V284" i="566"/>
  <c r="W284" i="566" s="1"/>
  <c r="N284" i="566"/>
  <c r="M284" i="566"/>
  <c r="K284" i="566" a="1"/>
  <c r="K284" i="566" s="1"/>
  <c r="J284" i="566" a="1"/>
  <c r="J284" i="566" s="1"/>
  <c r="H284" i="566"/>
  <c r="N283" i="566"/>
  <c r="K283" i="566"/>
  <c r="M283" i="566" s="1"/>
  <c r="K283" i="566" a="1"/>
  <c r="H283" i="566"/>
  <c r="N282" i="566"/>
  <c r="K282" i="566" a="1"/>
  <c r="K282" i="566" s="1"/>
  <c r="M282" i="566" s="1"/>
  <c r="H282" i="566"/>
  <c r="N281" i="566"/>
  <c r="K281" i="566"/>
  <c r="M281" i="566" s="1"/>
  <c r="K281" i="566" a="1"/>
  <c r="H281" i="566"/>
  <c r="N280" i="566"/>
  <c r="K280" i="566" a="1"/>
  <c r="K280" i="566" s="1"/>
  <c r="M280" i="566" s="1"/>
  <c r="H280" i="566"/>
  <c r="N279" i="566"/>
  <c r="K279" i="566"/>
  <c r="M279" i="566" s="1"/>
  <c r="K279" i="566" a="1"/>
  <c r="H279" i="566"/>
  <c r="N278" i="566"/>
  <c r="K278" i="566" a="1"/>
  <c r="K278" i="566" s="1"/>
  <c r="M278" i="566" s="1"/>
  <c r="H278" i="566"/>
  <c r="W277" i="566"/>
  <c r="V277" i="566"/>
  <c r="N277" i="566"/>
  <c r="K277" i="566"/>
  <c r="M277" i="566" s="1"/>
  <c r="K277" i="566" a="1"/>
  <c r="J277" i="566"/>
  <c r="J277" i="566" a="1"/>
  <c r="H277" i="566"/>
  <c r="V276" i="566"/>
  <c r="W276" i="566" s="1"/>
  <c r="N276" i="566"/>
  <c r="M276" i="566"/>
  <c r="K276" i="566" a="1"/>
  <c r="K276" i="566" s="1"/>
  <c r="J276" i="566" a="1"/>
  <c r="J276" i="566" s="1"/>
  <c r="H276" i="566"/>
  <c r="W275" i="566"/>
  <c r="V275" i="566"/>
  <c r="N275" i="566"/>
  <c r="K275" i="566"/>
  <c r="M275" i="566" s="1"/>
  <c r="K275" i="566" a="1"/>
  <c r="J275" i="566"/>
  <c r="J275" i="566" a="1"/>
  <c r="H275" i="566"/>
  <c r="V274" i="566"/>
  <c r="W274" i="566" s="1"/>
  <c r="N274" i="566"/>
  <c r="J274" i="566" a="1"/>
  <c r="J274" i="566" s="1"/>
  <c r="G274" i="566"/>
  <c r="H274" i="566" s="1"/>
  <c r="V273" i="566"/>
  <c r="W273" i="566" s="1"/>
  <c r="N273" i="566"/>
  <c r="M273" i="566"/>
  <c r="K273" i="566" a="1"/>
  <c r="K273" i="566" s="1"/>
  <c r="J273" i="566" a="1"/>
  <c r="J273" i="566" s="1"/>
  <c r="H273" i="566"/>
  <c r="W272" i="566"/>
  <c r="V272" i="566"/>
  <c r="N272" i="566"/>
  <c r="K272" i="566"/>
  <c r="M272" i="566" s="1"/>
  <c r="K272" i="566" a="1"/>
  <c r="J272" i="566"/>
  <c r="J272" i="566" a="1"/>
  <c r="H272" i="566"/>
  <c r="V271" i="566"/>
  <c r="W271" i="566" s="1"/>
  <c r="N271" i="566"/>
  <c r="M271" i="566"/>
  <c r="K271" i="566" a="1"/>
  <c r="K271" i="566" s="1"/>
  <c r="J271" i="566" a="1"/>
  <c r="J271" i="566" s="1"/>
  <c r="H271" i="566"/>
  <c r="W270" i="566"/>
  <c r="V270" i="566"/>
  <c r="N270" i="566"/>
  <c r="K270" i="566"/>
  <c r="M270" i="566" s="1"/>
  <c r="K270" i="566" a="1"/>
  <c r="J270" i="566"/>
  <c r="J270" i="566" a="1"/>
  <c r="H270" i="566"/>
  <c r="V269" i="566"/>
  <c r="W269" i="566" s="1"/>
  <c r="N269" i="566"/>
  <c r="M269" i="566"/>
  <c r="K269" i="566" a="1"/>
  <c r="K269" i="566" s="1"/>
  <c r="J269" i="566" a="1"/>
  <c r="J269" i="566" s="1"/>
  <c r="H269" i="566"/>
  <c r="W268" i="566"/>
  <c r="V268" i="566"/>
  <c r="N268" i="566"/>
  <c r="K268" i="566"/>
  <c r="M268" i="566" s="1"/>
  <c r="K268" i="566" a="1"/>
  <c r="J268" i="566"/>
  <c r="J268" i="566" a="1"/>
  <c r="H268" i="566"/>
  <c r="V267" i="566"/>
  <c r="W267" i="566" s="1"/>
  <c r="N267" i="566"/>
  <c r="M267" i="566"/>
  <c r="K267" i="566" a="1"/>
  <c r="K267" i="566" s="1"/>
  <c r="J267" i="566" a="1"/>
  <c r="J267" i="566" s="1"/>
  <c r="H267" i="566"/>
  <c r="W266" i="566"/>
  <c r="V266" i="566"/>
  <c r="N266" i="566"/>
  <c r="K266" i="566"/>
  <c r="M266" i="566" s="1"/>
  <c r="K266" i="566" a="1"/>
  <c r="J266" i="566"/>
  <c r="J266" i="566" a="1"/>
  <c r="H266" i="566"/>
  <c r="N265" i="566"/>
  <c r="K265" i="566" a="1"/>
  <c r="K265" i="566" s="1"/>
  <c r="M265" i="566" s="1"/>
  <c r="H265" i="566"/>
  <c r="W264" i="566"/>
  <c r="V264" i="566"/>
  <c r="N264" i="566"/>
  <c r="K264" i="566" a="1"/>
  <c r="K264" i="566" s="1"/>
  <c r="M264" i="566" s="1"/>
  <c r="J264" i="566" a="1"/>
  <c r="J264" i="566" s="1"/>
  <c r="H264" i="566"/>
  <c r="W263" i="566"/>
  <c r="V263" i="566"/>
  <c r="N263" i="566"/>
  <c r="K263" i="566"/>
  <c r="M263" i="566" s="1"/>
  <c r="K263" i="566" a="1"/>
  <c r="J263" i="566"/>
  <c r="J263" i="566" a="1"/>
  <c r="H263" i="566"/>
  <c r="V262" i="566"/>
  <c r="W262" i="566" s="1"/>
  <c r="N262" i="566"/>
  <c r="K262" i="566" a="1"/>
  <c r="K262" i="566" s="1"/>
  <c r="M262" i="566" s="1"/>
  <c r="J262" i="566" a="1"/>
  <c r="J262" i="566" s="1"/>
  <c r="H262" i="566"/>
  <c r="W261" i="566"/>
  <c r="V261" i="566"/>
  <c r="N261" i="566"/>
  <c r="K261" i="566"/>
  <c r="M261" i="566" s="1"/>
  <c r="K261" i="566" a="1"/>
  <c r="J261" i="566"/>
  <c r="J261" i="566" a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W259" i="566"/>
  <c r="V259" i="566"/>
  <c r="N259" i="566"/>
  <c r="K259" i="566"/>
  <c r="M259" i="566" s="1"/>
  <c r="K259" i="566" a="1"/>
  <c r="J259" i="566"/>
  <c r="J259" i="566" a="1"/>
  <c r="H259" i="566"/>
  <c r="V258" i="566"/>
  <c r="V292" i="566" s="1"/>
  <c r="N258" i="566"/>
  <c r="K258" i="566" a="1"/>
  <c r="K258" i="566" s="1"/>
  <c r="J258" i="566" a="1"/>
  <c r="J258" i="566" s="1"/>
  <c r="H258" i="566"/>
  <c r="AA257" i="566"/>
  <c r="Z257" i="566"/>
  <c r="Y257" i="566"/>
  <c r="Y335" i="566" s="1"/>
  <c r="X257" i="566"/>
  <c r="U257" i="566"/>
  <c r="U335" i="566" s="1"/>
  <c r="T257" i="566"/>
  <c r="S257" i="566"/>
  <c r="R257" i="566"/>
  <c r="Q257" i="566"/>
  <c r="Q335" i="566" s="1"/>
  <c r="P257" i="566"/>
  <c r="O257" i="566"/>
  <c r="R338" i="566" s="1"/>
  <c r="I257" i="566"/>
  <c r="G257" i="566"/>
  <c r="J257" i="566" s="1" a="1"/>
  <c r="J257" i="566" s="1"/>
  <c r="H256" i="566"/>
  <c r="H255" i="566"/>
  <c r="H254" i="566"/>
  <c r="H253" i="566"/>
  <c r="H252" i="566"/>
  <c r="H251" i="566"/>
  <c r="K250" i="566"/>
  <c r="M250" i="566" s="1"/>
  <c r="K250" i="566" a="1"/>
  <c r="H250" i="566"/>
  <c r="K249" i="566"/>
  <c r="M249" i="566" s="1"/>
  <c r="K249" i="566" a="1"/>
  <c r="H249" i="566"/>
  <c r="K248" i="566"/>
  <c r="M248" i="566" s="1"/>
  <c r="K248" i="566" a="1"/>
  <c r="H248" i="566"/>
  <c r="K247" i="566"/>
  <c r="M247" i="566" s="1"/>
  <c r="K247" i="566" a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W245" i="566"/>
  <c r="V245" i="566"/>
  <c r="N245" i="566"/>
  <c r="K245" i="566"/>
  <c r="M245" i="566" s="1"/>
  <c r="K245" i="566" a="1"/>
  <c r="J245" i="566"/>
  <c r="J245" i="566" a="1"/>
  <c r="H245" i="566"/>
  <c r="V244" i="566"/>
  <c r="W244" i="566" s="1"/>
  <c r="N244" i="566"/>
  <c r="K244" i="566" a="1"/>
  <c r="K244" i="566" s="1"/>
  <c r="M244" i="566" s="1"/>
  <c r="J244" i="566" a="1"/>
  <c r="J244" i="566" s="1"/>
  <c r="H244" i="566"/>
  <c r="W243" i="566"/>
  <c r="V243" i="566"/>
  <c r="N243" i="566"/>
  <c r="K243" i="566"/>
  <c r="M243" i="566" s="1"/>
  <c r="K243" i="566" a="1"/>
  <c r="J243" i="566"/>
  <c r="J243" i="566" a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W240" i="566"/>
  <c r="V240" i="566"/>
  <c r="N240" i="566"/>
  <c r="K240" i="566"/>
  <c r="M240" i="566" s="1"/>
  <c r="K240" i="566" a="1"/>
  <c r="J240" i="566"/>
  <c r="J240" i="566" a="1"/>
  <c r="H240" i="566"/>
  <c r="K239" i="566"/>
  <c r="M239" i="566" s="1"/>
  <c r="K239" i="566" a="1"/>
  <c r="H239" i="566"/>
  <c r="H238" i="566"/>
  <c r="W237" i="566"/>
  <c r="V237" i="566"/>
  <c r="N237" i="566"/>
  <c r="K237" i="566"/>
  <c r="M237" i="566" s="1"/>
  <c r="K237" i="566" a="1"/>
  <c r="J237" i="566"/>
  <c r="J237" i="566" a="1"/>
  <c r="H237" i="566"/>
  <c r="V236" i="566"/>
  <c r="W236" i="566" s="1"/>
  <c r="N236" i="566"/>
  <c r="K236" i="566" a="1"/>
  <c r="K236" i="566" s="1"/>
  <c r="M236" i="566" s="1"/>
  <c r="J236" i="566" a="1"/>
  <c r="J236" i="566" s="1"/>
  <c r="H236" i="566"/>
  <c r="W235" i="566"/>
  <c r="V235" i="566"/>
  <c r="N235" i="566"/>
  <c r="H235" i="566"/>
  <c r="G235" i="566"/>
  <c r="K235" i="566" s="1" a="1"/>
  <c r="K235" i="566" s="1"/>
  <c r="M235" i="566" s="1"/>
  <c r="W234" i="566"/>
  <c r="V234" i="566"/>
  <c r="N234" i="566"/>
  <c r="K234" i="566"/>
  <c r="M234" i="566" s="1"/>
  <c r="K234" i="566" a="1"/>
  <c r="J234" i="566"/>
  <c r="J234" i="566" a="1"/>
  <c r="H234" i="566"/>
  <c r="V233" i="566"/>
  <c r="W233" i="566" s="1"/>
  <c r="N233" i="566"/>
  <c r="K233" i="566" a="1"/>
  <c r="K233" i="566" s="1"/>
  <c r="M233" i="566" s="1"/>
  <c r="J233" i="566" a="1"/>
  <c r="J233" i="566" s="1"/>
  <c r="H233" i="566"/>
  <c r="W232" i="566"/>
  <c r="V232" i="566"/>
  <c r="N232" i="566"/>
  <c r="K232" i="566"/>
  <c r="M232" i="566" s="1"/>
  <c r="K232" i="566" a="1"/>
  <c r="J232" i="566"/>
  <c r="J232" i="566" a="1"/>
  <c r="H232" i="566"/>
  <c r="V231" i="566"/>
  <c r="W231" i="566" s="1"/>
  <c r="N231" i="566"/>
  <c r="K231" i="566" a="1"/>
  <c r="K231" i="566" s="1"/>
  <c r="M231" i="566" s="1"/>
  <c r="J231" i="566" a="1"/>
  <c r="J231" i="566" s="1"/>
  <c r="H231" i="566"/>
  <c r="W230" i="566"/>
  <c r="V230" i="566"/>
  <c r="N230" i="566"/>
  <c r="K230" i="566"/>
  <c r="M230" i="566" s="1"/>
  <c r="K230" i="566" a="1"/>
  <c r="J230" i="566"/>
  <c r="J230" i="566" a="1"/>
  <c r="H230" i="566"/>
  <c r="V229" i="566"/>
  <c r="W229" i="566" s="1"/>
  <c r="N229" i="566"/>
  <c r="K229" i="566" a="1"/>
  <c r="K229" i="566" s="1"/>
  <c r="M229" i="566" s="1"/>
  <c r="J229" i="566" a="1"/>
  <c r="J229" i="566" s="1"/>
  <c r="H229" i="566"/>
  <c r="W228" i="566"/>
  <c r="V228" i="566"/>
  <c r="N228" i="566"/>
  <c r="K228" i="566"/>
  <c r="M228" i="566" s="1"/>
  <c r="K228" i="566" a="1"/>
  <c r="J228" i="566"/>
  <c r="J228" i="566" a="1"/>
  <c r="H228" i="566"/>
  <c r="N227" i="566"/>
  <c r="K227" i="566" a="1"/>
  <c r="K227" i="566" s="1"/>
  <c r="M227" i="566" s="1"/>
  <c r="H227" i="566"/>
  <c r="N226" i="566"/>
  <c r="K226" i="566"/>
  <c r="M226" i="566" s="1"/>
  <c r="K226" i="566" a="1"/>
  <c r="H226" i="566"/>
  <c r="N225" i="566"/>
  <c r="K225" i="566" a="1"/>
  <c r="K225" i="566" s="1"/>
  <c r="M225" i="566" s="1"/>
  <c r="H225" i="566"/>
  <c r="N224" i="566"/>
  <c r="K224" i="566"/>
  <c r="M224" i="566" s="1"/>
  <c r="K224" i="566" a="1"/>
  <c r="H224" i="566"/>
  <c r="N223" i="566"/>
  <c r="K223" i="566" a="1"/>
  <c r="K223" i="566" s="1"/>
  <c r="M223" i="566" s="1"/>
  <c r="H223" i="566"/>
  <c r="N222" i="566"/>
  <c r="K222" i="566"/>
  <c r="M222" i="566" s="1"/>
  <c r="K222" i="566" a="1"/>
  <c r="H222" i="566"/>
  <c r="N221" i="566"/>
  <c r="K221" i="566" a="1"/>
  <c r="K221" i="566" s="1"/>
  <c r="M221" i="566" s="1"/>
  <c r="H221" i="566"/>
  <c r="N220" i="566"/>
  <c r="K220" i="566"/>
  <c r="M220" i="566" s="1"/>
  <c r="K220" i="566" a="1"/>
  <c r="H220" i="566"/>
  <c r="V219" i="566"/>
  <c r="W219" i="566" s="1"/>
  <c r="N219" i="566"/>
  <c r="K219" i="566" a="1"/>
  <c r="K219" i="566" s="1"/>
  <c r="M219" i="566" s="1"/>
  <c r="J219" i="566" a="1"/>
  <c r="J219" i="566" s="1"/>
  <c r="H219" i="566"/>
  <c r="W218" i="566"/>
  <c r="V218" i="566"/>
  <c r="N218" i="566"/>
  <c r="K218" i="566"/>
  <c r="M218" i="566" s="1"/>
  <c r="K218" i="566" a="1"/>
  <c r="J218" i="566"/>
  <c r="J218" i="566" a="1"/>
  <c r="H218" i="566"/>
  <c r="V217" i="566"/>
  <c r="W217" i="566" s="1"/>
  <c r="N217" i="566"/>
  <c r="K217" i="566" a="1"/>
  <c r="K217" i="566" s="1"/>
  <c r="M217" i="566" s="1"/>
  <c r="J217" i="566" a="1"/>
  <c r="J217" i="566" s="1"/>
  <c r="H217" i="566"/>
  <c r="W216" i="566"/>
  <c r="V216" i="566"/>
  <c r="N216" i="566"/>
  <c r="K216" i="566"/>
  <c r="M216" i="566" s="1"/>
  <c r="K216" i="566" a="1"/>
  <c r="J216" i="566"/>
  <c r="J216" i="566" a="1"/>
  <c r="H216" i="566"/>
  <c r="V215" i="566"/>
  <c r="W215" i="566" s="1"/>
  <c r="N215" i="566"/>
  <c r="K215" i="566" a="1"/>
  <c r="K215" i="566" s="1"/>
  <c r="M215" i="566" s="1"/>
  <c r="J215" i="566" a="1"/>
  <c r="J215" i="566" s="1"/>
  <c r="H215" i="566"/>
  <c r="W214" i="566"/>
  <c r="V214" i="566"/>
  <c r="N214" i="566"/>
  <c r="K214" i="566"/>
  <c r="M214" i="566" s="1"/>
  <c r="K214" i="566" a="1"/>
  <c r="J214" i="566"/>
  <c r="J214" i="566" a="1"/>
  <c r="H214" i="566"/>
  <c r="V213" i="566"/>
  <c r="W213" i="566" s="1"/>
  <c r="N213" i="566"/>
  <c r="K213" i="566" a="1"/>
  <c r="K213" i="566" s="1"/>
  <c r="M213" i="566" s="1"/>
  <c r="J213" i="566" a="1"/>
  <c r="J213" i="566" s="1"/>
  <c r="H213" i="566"/>
  <c r="W212" i="566"/>
  <c r="V212" i="566"/>
  <c r="N212" i="566"/>
  <c r="H212" i="566"/>
  <c r="G212" i="566"/>
  <c r="K212" i="566" s="1" a="1"/>
  <c r="K212" i="566" s="1"/>
  <c r="M212" i="566" s="1"/>
  <c r="W211" i="566"/>
  <c r="V211" i="566"/>
  <c r="N211" i="566"/>
  <c r="K211" i="566"/>
  <c r="M211" i="566" s="1"/>
  <c r="K211" i="566" a="1"/>
  <c r="J211" i="566"/>
  <c r="J211" i="566" a="1"/>
  <c r="H211" i="566"/>
  <c r="V210" i="566"/>
  <c r="W210" i="566" s="1"/>
  <c r="N210" i="566"/>
  <c r="K210" i="566" a="1"/>
  <c r="K210" i="566" s="1"/>
  <c r="M210" i="566" s="1"/>
  <c r="J210" i="566" a="1"/>
  <c r="J210" i="566" s="1"/>
  <c r="H210" i="566"/>
  <c r="W209" i="566"/>
  <c r="V209" i="566"/>
  <c r="N209" i="566"/>
  <c r="K209" i="566"/>
  <c r="M209" i="566" s="1"/>
  <c r="K209" i="566" a="1"/>
  <c r="J209" i="566"/>
  <c r="J209" i="566" a="1"/>
  <c r="H209" i="566"/>
  <c r="V208" i="566"/>
  <c r="W208" i="566" s="1"/>
  <c r="N208" i="566"/>
  <c r="K208" i="566" a="1"/>
  <c r="K208" i="566" s="1"/>
  <c r="M208" i="566" s="1"/>
  <c r="J208" i="566" a="1"/>
  <c r="J208" i="566" s="1"/>
  <c r="H208" i="566"/>
  <c r="H207" i="566"/>
  <c r="H206" i="566"/>
  <c r="H205" i="566"/>
  <c r="V204" i="566"/>
  <c r="W204" i="566" s="1"/>
  <c r="N204" i="566"/>
  <c r="K204" i="566" a="1"/>
  <c r="K204" i="566" s="1"/>
  <c r="M204" i="566" s="1"/>
  <c r="J204" i="566" a="1"/>
  <c r="J204" i="566" s="1"/>
  <c r="H204" i="566"/>
  <c r="W203" i="566"/>
  <c r="V203" i="566"/>
  <c r="N203" i="566"/>
  <c r="K203" i="566"/>
  <c r="M203" i="566" s="1"/>
  <c r="K203" i="566" a="1"/>
  <c r="J203" i="566"/>
  <c r="J203" i="566" a="1"/>
  <c r="H203" i="566"/>
  <c r="V202" i="566"/>
  <c r="W202" i="566" s="1"/>
  <c r="N202" i="566"/>
  <c r="K202" i="566" a="1"/>
  <c r="K202" i="566" s="1"/>
  <c r="M202" i="566" s="1"/>
  <c r="J202" i="566" a="1"/>
  <c r="J202" i="566" s="1"/>
  <c r="H202" i="566"/>
  <c r="H201" i="566"/>
  <c r="G201" i="566"/>
  <c r="W200" i="566"/>
  <c r="V200" i="566"/>
  <c r="V257" i="566" s="1"/>
  <c r="W257" i="566" s="1"/>
  <c r="N200" i="566"/>
  <c r="N257" i="566" s="1"/>
  <c r="K200" i="566"/>
  <c r="K200" i="566" a="1"/>
  <c r="J200" i="566"/>
  <c r="J200" i="566" a="1"/>
  <c r="H200" i="566"/>
  <c r="H257" i="566" s="1"/>
  <c r="AA199" i="566"/>
  <c r="AA335" i="566" s="1"/>
  <c r="Z199" i="566"/>
  <c r="Z335" i="566" s="1"/>
  <c r="Y199" i="566"/>
  <c r="X199" i="566"/>
  <c r="X335" i="566" s="1"/>
  <c r="U199" i="566"/>
  <c r="T199" i="566"/>
  <c r="T335" i="566" s="1"/>
  <c r="S199" i="566"/>
  <c r="S335" i="566" s="1"/>
  <c r="R199" i="566"/>
  <c r="R335" i="566" s="1"/>
  <c r="Q199" i="566"/>
  <c r="P199" i="566"/>
  <c r="O199" i="566"/>
  <c r="J199" i="566" a="1"/>
  <c r="J199" i="566" s="1"/>
  <c r="I199" i="566"/>
  <c r="G199" i="566"/>
  <c r="W198" i="566"/>
  <c r="V198" i="566"/>
  <c r="N198" i="566"/>
  <c r="K198" i="566"/>
  <c r="M198" i="566" s="1"/>
  <c r="K198" i="566" a="1"/>
  <c r="J198" i="566"/>
  <c r="J198" i="566" a="1"/>
  <c r="H198" i="566"/>
  <c r="V197" i="566"/>
  <c r="W197" i="566" s="1"/>
  <c r="N197" i="566"/>
  <c r="K197" i="566" a="1"/>
  <c r="K197" i="566" s="1"/>
  <c r="M197" i="566" s="1"/>
  <c r="J197" i="566" a="1"/>
  <c r="J197" i="566" s="1"/>
  <c r="H197" i="566"/>
  <c r="K196" i="566" a="1"/>
  <c r="K196" i="566" s="1"/>
  <c r="M196" i="566" s="1"/>
  <c r="H196" i="566"/>
  <c r="K195" i="566" a="1"/>
  <c r="K195" i="566" s="1"/>
  <c r="M195" i="566" s="1"/>
  <c r="H195" i="566"/>
  <c r="K194" i="566" a="1"/>
  <c r="K194" i="566" s="1"/>
  <c r="M194" i="566" s="1"/>
  <c r="H194" i="566"/>
  <c r="K193" i="566" a="1"/>
  <c r="K193" i="566" s="1"/>
  <c r="M193" i="566" s="1"/>
  <c r="H193" i="566"/>
  <c r="W192" i="566"/>
  <c r="V192" i="566"/>
  <c r="N192" i="566"/>
  <c r="K192" i="566"/>
  <c r="M192" i="566" s="1"/>
  <c r="K192" i="566" a="1"/>
  <c r="J192" i="566"/>
  <c r="J192" i="566" a="1"/>
  <c r="H192" i="566"/>
  <c r="V191" i="566"/>
  <c r="W191" i="566" s="1"/>
  <c r="N191" i="566"/>
  <c r="K191" i="566" a="1"/>
  <c r="K191" i="566" s="1"/>
  <c r="M191" i="566" s="1"/>
  <c r="J191" i="566" a="1"/>
  <c r="J191" i="566" s="1"/>
  <c r="H191" i="566"/>
  <c r="W190" i="566"/>
  <c r="V190" i="566"/>
  <c r="N190" i="566"/>
  <c r="K190" i="566"/>
  <c r="M190" i="566" s="1"/>
  <c r="K190" i="566" a="1"/>
  <c r="J190" i="566"/>
  <c r="J190" i="566" a="1"/>
  <c r="H190" i="566"/>
  <c r="N189" i="566"/>
  <c r="K189" i="566" a="1"/>
  <c r="K189" i="566" s="1"/>
  <c r="M189" i="566" s="1"/>
  <c r="J189" i="566" a="1"/>
  <c r="J189" i="566" s="1"/>
  <c r="H189" i="566"/>
  <c r="N188" i="566"/>
  <c r="K188" i="566"/>
  <c r="M188" i="566" s="1"/>
  <c r="K188" i="566" a="1"/>
  <c r="J188" i="566"/>
  <c r="J188" i="566" a="1"/>
  <c r="H188" i="566"/>
  <c r="V187" i="566"/>
  <c r="W187" i="566" s="1"/>
  <c r="N187" i="566"/>
  <c r="K187" i="566" a="1"/>
  <c r="K187" i="566" s="1"/>
  <c r="M187" i="566" s="1"/>
  <c r="J187" i="566" a="1"/>
  <c r="J187" i="566" s="1"/>
  <c r="H187" i="566"/>
  <c r="W186" i="566"/>
  <c r="V186" i="566"/>
  <c r="N186" i="566"/>
  <c r="K186" i="566"/>
  <c r="M186" i="566" s="1"/>
  <c r="K186" i="566" a="1"/>
  <c r="J186" i="566"/>
  <c r="J186" i="566" a="1"/>
  <c r="H186" i="566"/>
  <c r="N185" i="566"/>
  <c r="K185" i="566" a="1"/>
  <c r="K185" i="566" s="1"/>
  <c r="M185" i="566" s="1"/>
  <c r="H185" i="566"/>
  <c r="N184" i="566"/>
  <c r="K184" i="566"/>
  <c r="M184" i="566" s="1"/>
  <c r="K184" i="566" a="1"/>
  <c r="H184" i="566"/>
  <c r="V183" i="566"/>
  <c r="W183" i="566" s="1"/>
  <c r="N183" i="566"/>
  <c r="K183" i="566" a="1"/>
  <c r="K183" i="566" s="1"/>
  <c r="M183" i="566" s="1"/>
  <c r="J183" i="566" a="1"/>
  <c r="J183" i="566" s="1"/>
  <c r="H183" i="566"/>
  <c r="W182" i="566"/>
  <c r="V182" i="566"/>
  <c r="N182" i="566"/>
  <c r="K182" i="566"/>
  <c r="M182" i="566" s="1"/>
  <c r="K182" i="566" a="1"/>
  <c r="J182" i="566"/>
  <c r="J182" i="566" a="1"/>
  <c r="H182" i="566"/>
  <c r="V181" i="566"/>
  <c r="W181" i="566" s="1"/>
  <c r="N181" i="566"/>
  <c r="K181" i="566" a="1"/>
  <c r="K181" i="566" s="1"/>
  <c r="M181" i="566" s="1"/>
  <c r="J181" i="566" a="1"/>
  <c r="J181" i="566" s="1"/>
  <c r="H181" i="566"/>
  <c r="W180" i="566"/>
  <c r="V180" i="566"/>
  <c r="N180" i="566"/>
  <c r="K180" i="566"/>
  <c r="M180" i="566" s="1"/>
  <c r="K180" i="566" a="1"/>
  <c r="J180" i="566"/>
  <c r="J180" i="566" a="1"/>
  <c r="H180" i="566"/>
  <c r="V179" i="566"/>
  <c r="W179" i="566" s="1"/>
  <c r="N179" i="566"/>
  <c r="K179" i="566" a="1"/>
  <c r="K179" i="566" s="1"/>
  <c r="M179" i="566" s="1"/>
  <c r="J179" i="566" a="1"/>
  <c r="J179" i="566" s="1"/>
  <c r="H179" i="566"/>
  <c r="W178" i="566"/>
  <c r="V178" i="566"/>
  <c r="N178" i="566"/>
  <c r="N199" i="566" s="1"/>
  <c r="K178" i="566"/>
  <c r="M178" i="566" s="1"/>
  <c r="M199" i="566" s="1"/>
  <c r="K178" i="566" a="1"/>
  <c r="J178" i="566"/>
  <c r="J178" i="566" a="1"/>
  <c r="H178" i="566"/>
  <c r="H199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K169" i="566" s="1"/>
  <c r="M169" i="566" s="1"/>
  <c r="I168" i="566"/>
  <c r="E168" i="566"/>
  <c r="K168" i="566" s="1"/>
  <c r="M168" i="566" s="1"/>
  <c r="I167" i="566"/>
  <c r="E167" i="566"/>
  <c r="K167" i="566" s="1"/>
  <c r="M167" i="566" s="1"/>
  <c r="X166" i="566"/>
  <c r="Q524" i="566" s="1"/>
  <c r="I166" i="566"/>
  <c r="I170" i="566" s="1"/>
  <c r="E166" i="566"/>
  <c r="K166" i="566" s="1"/>
  <c r="AA163" i="566"/>
  <c r="Z163" i="566"/>
  <c r="Y163" i="566"/>
  <c r="X163" i="566"/>
  <c r="U163" i="566"/>
  <c r="T163" i="566"/>
  <c r="S163" i="566"/>
  <c r="R163" i="566"/>
  <c r="Q163" i="566"/>
  <c r="P163" i="566"/>
  <c r="O163" i="566"/>
  <c r="R171" i="566" s="1"/>
  <c r="I163" i="566"/>
  <c r="G163" i="566"/>
  <c r="H162" i="566"/>
  <c r="H161" i="566"/>
  <c r="H160" i="566"/>
  <c r="V159" i="566"/>
  <c r="W159" i="566" s="1"/>
  <c r="N159" i="566"/>
  <c r="K159" i="566" a="1"/>
  <c r="K159" i="566" s="1"/>
  <c r="J159" i="566" a="1"/>
  <c r="J159" i="566" s="1"/>
  <c r="D159" i="566"/>
  <c r="H159" i="566" s="1"/>
  <c r="V158" i="566"/>
  <c r="W158" i="566" s="1"/>
  <c r="N158" i="566"/>
  <c r="M158" i="566"/>
  <c r="K158" i="566" a="1"/>
  <c r="K158" i="566" s="1"/>
  <c r="J158" i="566" a="1"/>
  <c r="J158" i="566" s="1"/>
  <c r="H158" i="566"/>
  <c r="H157" i="566"/>
  <c r="H156" i="566"/>
  <c r="W155" i="566"/>
  <c r="V155" i="566"/>
  <c r="N155" i="566"/>
  <c r="K155" i="566" a="1"/>
  <c r="K155" i="566" s="1"/>
  <c r="M155" i="566" s="1"/>
  <c r="J155" i="566" a="1"/>
  <c r="J155" i="566" s="1"/>
  <c r="H155" i="566"/>
  <c r="V154" i="566"/>
  <c r="W154" i="566" s="1"/>
  <c r="N154" i="566"/>
  <c r="M154" i="566"/>
  <c r="K154" i="566" a="1"/>
  <c r="K154" i="566" s="1"/>
  <c r="J154" i="566" a="1"/>
  <c r="J154" i="566" s="1"/>
  <c r="H154" i="566"/>
  <c r="H153" i="566"/>
  <c r="V152" i="566"/>
  <c r="W152" i="566" s="1"/>
  <c r="N152" i="566"/>
  <c r="K152" i="566" a="1"/>
  <c r="K152" i="566" s="1"/>
  <c r="M152" i="566" s="1"/>
  <c r="J152" i="566" a="1"/>
  <c r="J152" i="566" s="1"/>
  <c r="H152" i="566"/>
  <c r="W151" i="566"/>
  <c r="V151" i="566"/>
  <c r="N151" i="566"/>
  <c r="K151" i="566" a="1"/>
  <c r="K151" i="566" s="1"/>
  <c r="M151" i="566" s="1"/>
  <c r="J151" i="566" a="1"/>
  <c r="J151" i="566" s="1"/>
  <c r="H151" i="566"/>
  <c r="V150" i="566"/>
  <c r="W150" i="566" s="1"/>
  <c r="N150" i="566"/>
  <c r="K150" i="566" a="1"/>
  <c r="K150" i="566" s="1"/>
  <c r="M150" i="566" s="1"/>
  <c r="J150" i="566" a="1"/>
  <c r="J150" i="566" s="1"/>
  <c r="H150" i="566"/>
  <c r="V149" i="566"/>
  <c r="V163" i="566" s="1"/>
  <c r="W163" i="566" s="1"/>
  <c r="N149" i="566"/>
  <c r="K149" i="566"/>
  <c r="K149" i="566" a="1"/>
  <c r="J149" i="566"/>
  <c r="J149" i="566" a="1"/>
  <c r="H149" i="566"/>
  <c r="H163" i="566" s="1"/>
  <c r="AA148" i="566"/>
  <c r="Z148" i="566"/>
  <c r="Y148" i="566"/>
  <c r="X148" i="566"/>
  <c r="U148" i="566"/>
  <c r="T148" i="566"/>
  <c r="S148" i="566"/>
  <c r="Q148" i="566"/>
  <c r="P148" i="566"/>
  <c r="O148" i="566"/>
  <c r="R170" i="566" s="1"/>
  <c r="I148" i="566"/>
  <c r="G148" i="566"/>
  <c r="V147" i="566"/>
  <c r="W147" i="566" s="1"/>
  <c r="N147" i="566"/>
  <c r="M147" i="566"/>
  <c r="K147" i="566" a="1"/>
  <c r="K147" i="566" s="1"/>
  <c r="J147" i="566" a="1"/>
  <c r="J147" i="566" s="1"/>
  <c r="H147" i="566"/>
  <c r="K146" i="566"/>
  <c r="K146" i="566" a="1"/>
  <c r="H146" i="566"/>
  <c r="K145" i="566" a="1"/>
  <c r="K145" i="566" s="1"/>
  <c r="H145" i="566"/>
  <c r="H144" i="566"/>
  <c r="G144" i="566"/>
  <c r="K144" i="566" s="1" a="1"/>
  <c r="K144" i="566" s="1"/>
  <c r="K143" i="566"/>
  <c r="K143" i="566" a="1"/>
  <c r="H143" i="566"/>
  <c r="V142" i="566"/>
  <c r="W142" i="566" s="1"/>
  <c r="N142" i="566"/>
  <c r="K142" i="566" a="1"/>
  <c r="K142" i="566" s="1"/>
  <c r="M142" i="566" s="1"/>
  <c r="J142" i="566" a="1"/>
  <c r="J142" i="566" s="1"/>
  <c r="H142" i="566"/>
  <c r="W141" i="566"/>
  <c r="V141" i="566"/>
  <c r="N141" i="566"/>
  <c r="K141" i="566"/>
  <c r="M141" i="566" s="1"/>
  <c r="K141" i="566" a="1"/>
  <c r="J141" i="566"/>
  <c r="J141" i="566" a="1"/>
  <c r="H141" i="566"/>
  <c r="V140" i="566"/>
  <c r="W140" i="566" s="1"/>
  <c r="N140" i="566"/>
  <c r="K140" i="566" a="1"/>
  <c r="K140" i="566" s="1"/>
  <c r="M140" i="566" s="1"/>
  <c r="J140" i="566" a="1"/>
  <c r="J140" i="566" s="1"/>
  <c r="H140" i="566"/>
  <c r="W139" i="566"/>
  <c r="V139" i="566"/>
  <c r="N139" i="566"/>
  <c r="K139" i="566"/>
  <c r="M139" i="566" s="1"/>
  <c r="K139" i="566" a="1"/>
  <c r="J139" i="566"/>
  <c r="J139" i="566" a="1"/>
  <c r="H139" i="566"/>
  <c r="V138" i="566"/>
  <c r="W138" i="566" s="1"/>
  <c r="N138" i="566"/>
  <c r="N148" i="566" s="1"/>
  <c r="K138" i="566" a="1"/>
  <c r="K138" i="566" s="1"/>
  <c r="J138" i="566" a="1"/>
  <c r="J138" i="566" s="1"/>
  <c r="H138" i="566"/>
  <c r="H148" i="566" s="1"/>
  <c r="AA137" i="566"/>
  <c r="Z137" i="566"/>
  <c r="Y137" i="566"/>
  <c r="X137" i="566"/>
  <c r="U137" i="566"/>
  <c r="T137" i="566"/>
  <c r="S137" i="566"/>
  <c r="Q137" i="566"/>
  <c r="P137" i="566"/>
  <c r="O137" i="566"/>
  <c r="N137" i="566"/>
  <c r="J137" i="566" a="1"/>
  <c r="J137" i="566" s="1"/>
  <c r="I137" i="566"/>
  <c r="W136" i="566"/>
  <c r="V136" i="566"/>
  <c r="N136" i="566"/>
  <c r="K136" i="566"/>
  <c r="M136" i="566" s="1"/>
  <c r="K136" i="566" a="1"/>
  <c r="J136" i="566"/>
  <c r="J136" i="566" a="1"/>
  <c r="H136" i="566"/>
  <c r="V135" i="566"/>
  <c r="W135" i="566" s="1"/>
  <c r="N135" i="566"/>
  <c r="K135" i="566" a="1"/>
  <c r="K135" i="566" s="1"/>
  <c r="M135" i="566" s="1"/>
  <c r="J135" i="566" a="1"/>
  <c r="J135" i="566" s="1"/>
  <c r="H135" i="566"/>
  <c r="W134" i="566"/>
  <c r="V134" i="566"/>
  <c r="N134" i="566"/>
  <c r="K134" i="566"/>
  <c r="M134" i="566" s="1"/>
  <c r="K134" i="566" a="1"/>
  <c r="J134" i="566"/>
  <c r="J134" i="566" a="1"/>
  <c r="H134" i="566"/>
  <c r="V133" i="566"/>
  <c r="W133" i="566" s="1"/>
  <c r="N133" i="566"/>
  <c r="K133" i="566" a="1"/>
  <c r="K133" i="566" s="1"/>
  <c r="M133" i="566" s="1"/>
  <c r="J133" i="566" a="1"/>
  <c r="J133" i="566" s="1"/>
  <c r="H133" i="566"/>
  <c r="W132" i="566"/>
  <c r="V132" i="566"/>
  <c r="N132" i="566"/>
  <c r="K132" i="566"/>
  <c r="M132" i="566" s="1"/>
  <c r="K132" i="566" a="1"/>
  <c r="J132" i="566"/>
  <c r="J132" i="566" a="1"/>
  <c r="H132" i="566"/>
  <c r="V131" i="566"/>
  <c r="W131" i="566" s="1"/>
  <c r="N131" i="566"/>
  <c r="K131" i="566" a="1"/>
  <c r="K131" i="566" s="1"/>
  <c r="M131" i="566" s="1"/>
  <c r="J131" i="566" a="1"/>
  <c r="J131" i="566" s="1"/>
  <c r="H131" i="566"/>
  <c r="W130" i="566"/>
  <c r="V130" i="566"/>
  <c r="N130" i="566"/>
  <c r="K130" i="566"/>
  <c r="M130" i="566" s="1"/>
  <c r="K130" i="566" a="1"/>
  <c r="J130" i="566"/>
  <c r="J130" i="566" a="1"/>
  <c r="H130" i="566"/>
  <c r="V129" i="566"/>
  <c r="W129" i="566" s="1"/>
  <c r="N129" i="566"/>
  <c r="K129" i="566" a="1"/>
  <c r="K129" i="566" s="1"/>
  <c r="M129" i="566" s="1"/>
  <c r="J129" i="566" a="1"/>
  <c r="J129" i="566" s="1"/>
  <c r="H129" i="566"/>
  <c r="W128" i="566"/>
  <c r="V128" i="566"/>
  <c r="N128" i="566"/>
  <c r="K128" i="566"/>
  <c r="M128" i="566" s="1"/>
  <c r="K128" i="566" a="1"/>
  <c r="J128" i="566"/>
  <c r="J128" i="566" a="1"/>
  <c r="H128" i="566"/>
  <c r="V127" i="566"/>
  <c r="W127" i="566" s="1"/>
  <c r="N127" i="566"/>
  <c r="K127" i="566" a="1"/>
  <c r="K127" i="566" s="1"/>
  <c r="M127" i="566" s="1"/>
  <c r="J127" i="566" a="1"/>
  <c r="J127" i="566" s="1"/>
  <c r="H127" i="566"/>
  <c r="W126" i="566"/>
  <c r="V126" i="566"/>
  <c r="N126" i="566"/>
  <c r="K126" i="566"/>
  <c r="M126" i="566" s="1"/>
  <c r="K126" i="566" a="1"/>
  <c r="J126" i="566"/>
  <c r="J126" i="566" a="1"/>
  <c r="H126" i="566"/>
  <c r="V125" i="566"/>
  <c r="W125" i="566" s="1"/>
  <c r="N125" i="566"/>
  <c r="K125" i="566" a="1"/>
  <c r="K125" i="566" s="1"/>
  <c r="M125" i="566" s="1"/>
  <c r="J125" i="566" a="1"/>
  <c r="J125" i="566" s="1"/>
  <c r="H125" i="566"/>
  <c r="W124" i="566"/>
  <c r="V124" i="566"/>
  <c r="N124" i="566"/>
  <c r="K124" i="566"/>
  <c r="M124" i="566" s="1"/>
  <c r="K124" i="566" a="1"/>
  <c r="J124" i="566"/>
  <c r="J124" i="566" a="1"/>
  <c r="H124" i="566"/>
  <c r="V123" i="566"/>
  <c r="W123" i="566" s="1"/>
  <c r="N123" i="566"/>
  <c r="K123" i="566" a="1"/>
  <c r="K123" i="566" s="1"/>
  <c r="M123" i="566" s="1"/>
  <c r="J123" i="566" a="1"/>
  <c r="J123" i="566" s="1"/>
  <c r="H123" i="566"/>
  <c r="W122" i="566"/>
  <c r="V122" i="566"/>
  <c r="V137" i="566" s="1"/>
  <c r="W137" i="566" s="1"/>
  <c r="N122" i="566"/>
  <c r="H122" i="566"/>
  <c r="H137" i="566" s="1"/>
  <c r="G122" i="566"/>
  <c r="G137" i="566" s="1"/>
  <c r="C527" i="566" s="1"/>
  <c r="AA121" i="566"/>
  <c r="Z121" i="566"/>
  <c r="Y121" i="566"/>
  <c r="X121" i="566"/>
  <c r="U121" i="566"/>
  <c r="T121" i="566"/>
  <c r="S121" i="566"/>
  <c r="R121" i="566"/>
  <c r="Q121" i="566"/>
  <c r="P121" i="566"/>
  <c r="O121" i="566"/>
  <c r="R168" i="566" s="1"/>
  <c r="I121" i="566"/>
  <c r="G121" i="566"/>
  <c r="V120" i="566"/>
  <c r="W120" i="566" s="1"/>
  <c r="N120" i="566"/>
  <c r="M120" i="566"/>
  <c r="K120" i="566" a="1"/>
  <c r="K120" i="566" s="1"/>
  <c r="J120" i="566" a="1"/>
  <c r="J120" i="566" s="1"/>
  <c r="H120" i="566"/>
  <c r="W119" i="566"/>
  <c r="V119" i="566"/>
  <c r="N119" i="566"/>
  <c r="K119" i="566"/>
  <c r="M119" i="566" s="1"/>
  <c r="K119" i="566" a="1"/>
  <c r="J119" i="566"/>
  <c r="J119" i="566" a="1"/>
  <c r="H119" i="566"/>
  <c r="V118" i="566"/>
  <c r="W118" i="566" s="1"/>
  <c r="N118" i="566"/>
  <c r="M118" i="566"/>
  <c r="K118" i="566" a="1"/>
  <c r="K118" i="566" s="1"/>
  <c r="J118" i="566" a="1"/>
  <c r="J118" i="566" s="1"/>
  <c r="H118" i="566"/>
  <c r="K117" i="566"/>
  <c r="K117" i="566" a="1"/>
  <c r="H117" i="566"/>
  <c r="K116" i="566" a="1"/>
  <c r="K116" i="566" s="1"/>
  <c r="H116" i="566"/>
  <c r="K115" i="566"/>
  <c r="K115" i="566" a="1"/>
  <c r="H115" i="566"/>
  <c r="V114" i="566"/>
  <c r="W114" i="566" s="1"/>
  <c r="N114" i="566"/>
  <c r="M114" i="566"/>
  <c r="K114" i="566" a="1"/>
  <c r="K114" i="566" s="1"/>
  <c r="J114" i="566" a="1"/>
  <c r="J114" i="566" s="1"/>
  <c r="H114" i="566"/>
  <c r="W113" i="566"/>
  <c r="V113" i="566"/>
  <c r="N113" i="566"/>
  <c r="K113" i="566"/>
  <c r="M113" i="566" s="1"/>
  <c r="K113" i="566" a="1"/>
  <c r="J113" i="566"/>
  <c r="J113" i="566" a="1"/>
  <c r="H113" i="566"/>
  <c r="N112" i="566"/>
  <c r="K112" i="566" a="1"/>
  <c r="K112" i="566" s="1"/>
  <c r="M112" i="566" s="1"/>
  <c r="H112" i="566"/>
  <c r="N111" i="566"/>
  <c r="K111" i="566"/>
  <c r="M111" i="566" s="1"/>
  <c r="K111" i="566" a="1"/>
  <c r="H111" i="566"/>
  <c r="N110" i="566"/>
  <c r="K110" i="566" a="1"/>
  <c r="K110" i="566" s="1"/>
  <c r="M110" i="566" s="1"/>
  <c r="H110" i="566"/>
  <c r="N109" i="566"/>
  <c r="K109" i="566"/>
  <c r="M109" i="566" s="1"/>
  <c r="K109" i="566" a="1"/>
  <c r="H109" i="566"/>
  <c r="N108" i="566"/>
  <c r="K108" i="566" a="1"/>
  <c r="K108" i="566" s="1"/>
  <c r="M108" i="566" s="1"/>
  <c r="H108" i="566"/>
  <c r="N107" i="566"/>
  <c r="K107" i="566"/>
  <c r="M107" i="566" s="1"/>
  <c r="K107" i="566" a="1"/>
  <c r="H107" i="566"/>
  <c r="V106" i="566"/>
  <c r="W106" i="566" s="1"/>
  <c r="N106" i="566"/>
  <c r="M106" i="566"/>
  <c r="K106" i="566" a="1"/>
  <c r="K106" i="566" s="1"/>
  <c r="J106" i="566" a="1"/>
  <c r="J106" i="566" s="1"/>
  <c r="H106" i="566"/>
  <c r="W105" i="566"/>
  <c r="V105" i="566"/>
  <c r="N105" i="566"/>
  <c r="K105" i="566"/>
  <c r="M105" i="566" s="1"/>
  <c r="K105" i="566" a="1"/>
  <c r="J105" i="566"/>
  <c r="J105" i="566" a="1"/>
  <c r="H105" i="566"/>
  <c r="V104" i="566"/>
  <c r="W104" i="566" s="1"/>
  <c r="N104" i="566"/>
  <c r="M104" i="566"/>
  <c r="K104" i="566" a="1"/>
  <c r="K104" i="566" s="1"/>
  <c r="J104" i="566" a="1"/>
  <c r="J104" i="566" s="1"/>
  <c r="H104" i="566"/>
  <c r="W103" i="566"/>
  <c r="V103" i="566"/>
  <c r="N103" i="566"/>
  <c r="K103" i="566"/>
  <c r="M103" i="566" s="1"/>
  <c r="K103" i="566" a="1"/>
  <c r="J103" i="566"/>
  <c r="J103" i="566" a="1"/>
  <c r="H103" i="566"/>
  <c r="V102" i="566"/>
  <c r="W102" i="566" s="1"/>
  <c r="N102" i="566"/>
  <c r="M102" i="566"/>
  <c r="K102" i="566" a="1"/>
  <c r="K102" i="566" s="1"/>
  <c r="J102" i="566" a="1"/>
  <c r="J102" i="566" s="1"/>
  <c r="H102" i="566"/>
  <c r="W101" i="566"/>
  <c r="V101" i="566"/>
  <c r="N101" i="566"/>
  <c r="K101" i="566"/>
  <c r="M101" i="566" s="1"/>
  <c r="K101" i="566" a="1"/>
  <c r="J101" i="566"/>
  <c r="J101" i="566" a="1"/>
  <c r="H101" i="566"/>
  <c r="V100" i="566"/>
  <c r="W100" i="566" s="1"/>
  <c r="N100" i="566"/>
  <c r="M100" i="566"/>
  <c r="K100" i="566" a="1"/>
  <c r="K100" i="566" s="1"/>
  <c r="J100" i="566" a="1"/>
  <c r="J100" i="566" s="1"/>
  <c r="H100" i="566"/>
  <c r="W99" i="566"/>
  <c r="V99" i="566"/>
  <c r="N99" i="566"/>
  <c r="K99" i="566"/>
  <c r="M99" i="566" s="1"/>
  <c r="K99" i="566" a="1"/>
  <c r="J99" i="566"/>
  <c r="J99" i="566" a="1"/>
  <c r="H99" i="566"/>
  <c r="V98" i="566"/>
  <c r="W98" i="566" s="1"/>
  <c r="N98" i="566"/>
  <c r="M98" i="566"/>
  <c r="K98" i="566" a="1"/>
  <c r="K98" i="566" s="1"/>
  <c r="J98" i="566" a="1"/>
  <c r="J98" i="566" s="1"/>
  <c r="H98" i="566"/>
  <c r="W97" i="566"/>
  <c r="V97" i="566"/>
  <c r="N97" i="566"/>
  <c r="K97" i="566"/>
  <c r="M97" i="566" s="1"/>
  <c r="K97" i="566" a="1"/>
  <c r="J97" i="566"/>
  <c r="J97" i="566" a="1"/>
  <c r="H97" i="566"/>
  <c r="V96" i="566"/>
  <c r="W96" i="566" s="1"/>
  <c r="N96" i="566"/>
  <c r="M96" i="566"/>
  <c r="K96" i="566" a="1"/>
  <c r="K96" i="566" s="1"/>
  <c r="J96" i="566" a="1"/>
  <c r="J96" i="566" s="1"/>
  <c r="H96" i="566"/>
  <c r="W95" i="566"/>
  <c r="V95" i="566"/>
  <c r="N95" i="566"/>
  <c r="K95" i="566"/>
  <c r="M95" i="566" s="1"/>
  <c r="K95" i="566" a="1"/>
  <c r="J95" i="566"/>
  <c r="J95" i="566" a="1"/>
  <c r="H95" i="566"/>
  <c r="K94" i="566"/>
  <c r="M94" i="566" s="1"/>
  <c r="K94" i="566" a="1"/>
  <c r="H94" i="566"/>
  <c r="V93" i="566"/>
  <c r="W93" i="566" s="1"/>
  <c r="N93" i="566"/>
  <c r="K93" i="566" a="1"/>
  <c r="K93" i="566" s="1"/>
  <c r="M93" i="566" s="1"/>
  <c r="J93" i="566" a="1"/>
  <c r="J93" i="566" s="1"/>
  <c r="H93" i="566"/>
  <c r="W92" i="566"/>
  <c r="V92" i="566"/>
  <c r="N92" i="566"/>
  <c r="K92" i="566"/>
  <c r="M92" i="566" s="1"/>
  <c r="K92" i="566" a="1"/>
  <c r="J92" i="566"/>
  <c r="J92" i="566" a="1"/>
  <c r="H92" i="566"/>
  <c r="V91" i="566"/>
  <c r="W91" i="566" s="1"/>
  <c r="N91" i="566"/>
  <c r="K91" i="566" a="1"/>
  <c r="K91" i="566" s="1"/>
  <c r="M91" i="566" s="1"/>
  <c r="J91" i="566" a="1"/>
  <c r="J91" i="566" s="1"/>
  <c r="H91" i="566"/>
  <c r="W90" i="566"/>
  <c r="V90" i="566"/>
  <c r="N90" i="566"/>
  <c r="K90" i="566"/>
  <c r="M90" i="566" s="1"/>
  <c r="K90" i="566" a="1"/>
  <c r="J90" i="566"/>
  <c r="J90" i="566" a="1"/>
  <c r="H90" i="566"/>
  <c r="V89" i="566"/>
  <c r="W89" i="566" s="1"/>
  <c r="N89" i="566"/>
  <c r="K89" i="566" a="1"/>
  <c r="K89" i="566" s="1"/>
  <c r="M89" i="566" s="1"/>
  <c r="J89" i="566" a="1"/>
  <c r="J89" i="566" s="1"/>
  <c r="H89" i="566"/>
  <c r="W88" i="566"/>
  <c r="V88" i="566"/>
  <c r="N88" i="566"/>
  <c r="K88" i="566"/>
  <c r="M88" i="566" s="1"/>
  <c r="K88" i="566" a="1"/>
  <c r="J88" i="566"/>
  <c r="J88" i="566" a="1"/>
  <c r="H88" i="566"/>
  <c r="V87" i="566"/>
  <c r="N87" i="566"/>
  <c r="N121" i="566" s="1"/>
  <c r="K87" i="566" a="1"/>
  <c r="K87" i="566" s="1"/>
  <c r="K121" i="566" s="1"/>
  <c r="J87" i="566" a="1"/>
  <c r="J87" i="566" s="1"/>
  <c r="H87" i="566"/>
  <c r="H121" i="566" s="1"/>
  <c r="AA86" i="566"/>
  <c r="Z86" i="566"/>
  <c r="Y86" i="566"/>
  <c r="X86" i="566"/>
  <c r="U86" i="566"/>
  <c r="U164" i="566" s="1"/>
  <c r="T86" i="566"/>
  <c r="S86" i="566"/>
  <c r="S164" i="566" s="1"/>
  <c r="R86" i="566"/>
  <c r="Q86" i="566"/>
  <c r="Q164" i="566" s="1"/>
  <c r="P86" i="566"/>
  <c r="O86" i="566"/>
  <c r="I86" i="566"/>
  <c r="K85" i="566" a="1"/>
  <c r="K85" i="566" s="1"/>
  <c r="H85" i="566"/>
  <c r="K84" i="566"/>
  <c r="K84" i="566" a="1"/>
  <c r="H84" i="566"/>
  <c r="K83" i="566" a="1"/>
  <c r="K83" i="566" s="1"/>
  <c r="H83" i="566"/>
  <c r="K82" i="566"/>
  <c r="K82" i="566" a="1"/>
  <c r="H82" i="566"/>
  <c r="K81" i="566" a="1"/>
  <c r="K81" i="566" s="1"/>
  <c r="H81" i="566"/>
  <c r="K80" i="566"/>
  <c r="K80" i="566" a="1"/>
  <c r="H80" i="566"/>
  <c r="K79" i="566"/>
  <c r="M79" i="566" s="1"/>
  <c r="K79" i="566" a="1"/>
  <c r="H79" i="566"/>
  <c r="K78" i="566"/>
  <c r="M78" i="566" s="1"/>
  <c r="K78" i="566" a="1"/>
  <c r="H78" i="566"/>
  <c r="K77" i="566"/>
  <c r="M77" i="566" s="1"/>
  <c r="K77" i="566" a="1"/>
  <c r="H77" i="566"/>
  <c r="K76" i="566"/>
  <c r="M76" i="566" s="1"/>
  <c r="K76" i="566" a="1"/>
  <c r="H76" i="566"/>
  <c r="V75" i="566"/>
  <c r="W75" i="566" s="1"/>
  <c r="N75" i="566"/>
  <c r="M75" i="566"/>
  <c r="K75" i="566" a="1"/>
  <c r="K75" i="566" s="1"/>
  <c r="J75" i="566" a="1"/>
  <c r="J75" i="566" s="1"/>
  <c r="H75" i="566"/>
  <c r="W74" i="566"/>
  <c r="V74" i="566"/>
  <c r="N74" i="566"/>
  <c r="K74" i="566"/>
  <c r="M74" i="566" s="1"/>
  <c r="K74" i="566" a="1"/>
  <c r="J74" i="566"/>
  <c r="J74" i="566" a="1"/>
  <c r="H74" i="566"/>
  <c r="V73" i="566"/>
  <c r="W73" i="566" s="1"/>
  <c r="N73" i="566"/>
  <c r="M73" i="566"/>
  <c r="K73" i="566" a="1"/>
  <c r="K73" i="566" s="1"/>
  <c r="J73" i="566" a="1"/>
  <c r="J73" i="566" s="1"/>
  <c r="H73" i="566"/>
  <c r="W72" i="566"/>
  <c r="V72" i="566"/>
  <c r="N72" i="566"/>
  <c r="K72" i="566"/>
  <c r="M72" i="566" s="1"/>
  <c r="K72" i="566" a="1"/>
  <c r="J72" i="566"/>
  <c r="J72" i="566" a="1"/>
  <c r="H72" i="566"/>
  <c r="H71" i="566"/>
  <c r="W70" i="566"/>
  <c r="V70" i="566"/>
  <c r="N70" i="566"/>
  <c r="K70" i="566"/>
  <c r="M70" i="566" s="1"/>
  <c r="K70" i="566" a="1"/>
  <c r="J70" i="566"/>
  <c r="J70" i="566" a="1"/>
  <c r="H70" i="566"/>
  <c r="V69" i="566"/>
  <c r="W69" i="566" s="1"/>
  <c r="N69" i="566"/>
  <c r="K69" i="566" a="1"/>
  <c r="K69" i="566" s="1"/>
  <c r="M69" i="566" s="1"/>
  <c r="J69" i="566" a="1"/>
  <c r="J69" i="566" s="1"/>
  <c r="H69" i="566"/>
  <c r="K68" i="566"/>
  <c r="K68" i="566" a="1"/>
  <c r="H68" i="566"/>
  <c r="K67" i="566" a="1"/>
  <c r="K67" i="566" s="1"/>
  <c r="H67" i="566"/>
  <c r="W66" i="566"/>
  <c r="V66" i="566"/>
  <c r="N66" i="566"/>
  <c r="K66" i="566"/>
  <c r="M66" i="566" s="1"/>
  <c r="K66" i="566" a="1"/>
  <c r="J66" i="566"/>
  <c r="J66" i="566" a="1"/>
  <c r="H66" i="566"/>
  <c r="V65" i="566"/>
  <c r="W65" i="566" s="1"/>
  <c r="N65" i="566"/>
  <c r="M65" i="566"/>
  <c r="K65" i="566" a="1"/>
  <c r="K65" i="566" s="1"/>
  <c r="J65" i="566" a="1"/>
  <c r="J65" i="566" s="1"/>
  <c r="H65" i="566"/>
  <c r="W64" i="566"/>
  <c r="V64" i="566"/>
  <c r="N64" i="566"/>
  <c r="K64" i="566"/>
  <c r="M64" i="566" s="1"/>
  <c r="K64" i="566" a="1"/>
  <c r="J64" i="566"/>
  <c r="J64" i="566" a="1"/>
  <c r="H64" i="566"/>
  <c r="V63" i="566"/>
  <c r="W63" i="566" s="1"/>
  <c r="N63" i="566"/>
  <c r="M63" i="566"/>
  <c r="K63" i="566" a="1"/>
  <c r="K63" i="566" s="1"/>
  <c r="J63" i="566" a="1"/>
  <c r="J63" i="566" s="1"/>
  <c r="H63" i="566"/>
  <c r="W62" i="566"/>
  <c r="V62" i="566"/>
  <c r="N62" i="566"/>
  <c r="K62" i="566"/>
  <c r="M62" i="566" s="1"/>
  <c r="K62" i="566" a="1"/>
  <c r="J62" i="566"/>
  <c r="J62" i="566" a="1"/>
  <c r="H62" i="566"/>
  <c r="V61" i="566"/>
  <c r="W61" i="566" s="1"/>
  <c r="N61" i="566"/>
  <c r="M61" i="566"/>
  <c r="K61" i="566" a="1"/>
  <c r="K61" i="566" s="1"/>
  <c r="J61" i="566" a="1"/>
  <c r="J61" i="566" s="1"/>
  <c r="H61" i="566"/>
  <c r="W60" i="566"/>
  <c r="V60" i="566"/>
  <c r="N60" i="566"/>
  <c r="K60" i="566"/>
  <c r="M60" i="566" s="1"/>
  <c r="K60" i="566" a="1"/>
  <c r="J60" i="566"/>
  <c r="J60" i="566" a="1"/>
  <c r="H60" i="566"/>
  <c r="V59" i="566"/>
  <c r="W59" i="566" s="1"/>
  <c r="N59" i="566"/>
  <c r="M59" i="566"/>
  <c r="K59" i="566" a="1"/>
  <c r="K59" i="566" s="1"/>
  <c r="J59" i="566" a="1"/>
  <c r="J59" i="566" s="1"/>
  <c r="H59" i="566"/>
  <c r="W58" i="566"/>
  <c r="V58" i="566"/>
  <c r="N58" i="566"/>
  <c r="K58" i="566"/>
  <c r="M58" i="566" s="1"/>
  <c r="K58" i="566" a="1"/>
  <c r="J58" i="566"/>
  <c r="J58" i="566" a="1"/>
  <c r="H58" i="566"/>
  <c r="V57" i="566"/>
  <c r="W57" i="566" s="1"/>
  <c r="N57" i="566"/>
  <c r="M57" i="566"/>
  <c r="K57" i="566" a="1"/>
  <c r="K57" i="566" s="1"/>
  <c r="J57" i="566" a="1"/>
  <c r="J57" i="566" s="1"/>
  <c r="H57" i="566"/>
  <c r="M56" i="566"/>
  <c r="K56" i="566" a="1"/>
  <c r="K56" i="566" s="1"/>
  <c r="H56" i="566"/>
  <c r="K55" i="566" a="1"/>
  <c r="K55" i="566" s="1"/>
  <c r="M55" i="566" s="1"/>
  <c r="H55" i="566"/>
  <c r="M54" i="566"/>
  <c r="K54" i="566" a="1"/>
  <c r="K54" i="566" s="1"/>
  <c r="H54" i="566"/>
  <c r="K53" i="566" a="1"/>
  <c r="K53" i="566" s="1"/>
  <c r="M53" i="566" s="1"/>
  <c r="H53" i="566"/>
  <c r="N52" i="566"/>
  <c r="K52" i="566"/>
  <c r="M52" i="566" s="1"/>
  <c r="K52" i="566" a="1"/>
  <c r="H52" i="566"/>
  <c r="N51" i="566"/>
  <c r="K51" i="566" a="1"/>
  <c r="K51" i="566" s="1"/>
  <c r="M51" i="566" s="1"/>
  <c r="H51" i="566"/>
  <c r="N50" i="566"/>
  <c r="K50" i="566"/>
  <c r="M50" i="566" s="1"/>
  <c r="K50" i="566" a="1"/>
  <c r="H50" i="566"/>
  <c r="N49" i="566"/>
  <c r="K49" i="566" a="1"/>
  <c r="K49" i="566" s="1"/>
  <c r="M49" i="566" s="1"/>
  <c r="H49" i="566"/>
  <c r="W48" i="566"/>
  <c r="V48" i="566"/>
  <c r="N48" i="566"/>
  <c r="K48" i="566"/>
  <c r="M48" i="566" s="1"/>
  <c r="K48" i="566" a="1"/>
  <c r="J48" i="566"/>
  <c r="J48" i="566" a="1"/>
  <c r="H48" i="566"/>
  <c r="V47" i="566"/>
  <c r="W47" i="566" s="1"/>
  <c r="N47" i="566"/>
  <c r="M47" i="566"/>
  <c r="K47" i="566" a="1"/>
  <c r="K47" i="566" s="1"/>
  <c r="J47" i="566" a="1"/>
  <c r="J47" i="566" s="1"/>
  <c r="H47" i="566"/>
  <c r="W46" i="566"/>
  <c r="V46" i="566"/>
  <c r="N46" i="566"/>
  <c r="K46" i="566"/>
  <c r="M46" i="566" s="1"/>
  <c r="K46" i="566" a="1"/>
  <c r="J46" i="566"/>
  <c r="J46" i="566" a="1"/>
  <c r="H46" i="566"/>
  <c r="V45" i="566"/>
  <c r="W45" i="566" s="1"/>
  <c r="N45" i="566"/>
  <c r="M45" i="566"/>
  <c r="K45" i="566" a="1"/>
  <c r="K45" i="566" s="1"/>
  <c r="J45" i="566" a="1"/>
  <c r="J45" i="566" s="1"/>
  <c r="H45" i="566"/>
  <c r="W44" i="566"/>
  <c r="V44" i="566"/>
  <c r="N44" i="566"/>
  <c r="K44" i="566"/>
  <c r="M44" i="566" s="1"/>
  <c r="K44" i="566" a="1"/>
  <c r="J44" i="566"/>
  <c r="J44" i="566" a="1"/>
  <c r="H44" i="566"/>
  <c r="V43" i="566"/>
  <c r="W43" i="566" s="1"/>
  <c r="N43" i="566"/>
  <c r="M43" i="566"/>
  <c r="K43" i="566" a="1"/>
  <c r="K43" i="566" s="1"/>
  <c r="J43" i="566" a="1"/>
  <c r="J43" i="566" s="1"/>
  <c r="H43" i="566"/>
  <c r="W42" i="566"/>
  <c r="V42" i="566"/>
  <c r="N42" i="566"/>
  <c r="K42" i="566"/>
  <c r="M42" i="566" s="1"/>
  <c r="K42" i="566" a="1"/>
  <c r="J42" i="566"/>
  <c r="J42" i="566" a="1"/>
  <c r="H42" i="566"/>
  <c r="V41" i="566"/>
  <c r="W41" i="566" s="1"/>
  <c r="N41" i="566"/>
  <c r="M41" i="566"/>
  <c r="K41" i="566" a="1"/>
  <c r="K41" i="566" s="1"/>
  <c r="J41" i="566" a="1"/>
  <c r="J41" i="566" s="1"/>
  <c r="H41" i="566"/>
  <c r="W40" i="566"/>
  <c r="V40" i="566"/>
  <c r="N40" i="566"/>
  <c r="K40" i="566"/>
  <c r="M40" i="566" s="1"/>
  <c r="K40" i="566" a="1"/>
  <c r="J40" i="566"/>
  <c r="J40" i="566" a="1"/>
  <c r="H40" i="566"/>
  <c r="V39" i="566"/>
  <c r="W39" i="566" s="1"/>
  <c r="N39" i="566"/>
  <c r="M39" i="566"/>
  <c r="K39" i="566" a="1"/>
  <c r="K39" i="566" s="1"/>
  <c r="J39" i="566" a="1"/>
  <c r="J39" i="566" s="1"/>
  <c r="H39" i="566"/>
  <c r="W38" i="566"/>
  <c r="V38" i="566"/>
  <c r="N38" i="566"/>
  <c r="K38" i="566"/>
  <c r="M38" i="566" s="1"/>
  <c r="K38" i="566" a="1"/>
  <c r="J38" i="566"/>
  <c r="J38" i="566" a="1"/>
  <c r="H38" i="566"/>
  <c r="V37" i="566"/>
  <c r="W37" i="566" s="1"/>
  <c r="N37" i="566"/>
  <c r="M37" i="566"/>
  <c r="K37" i="566" a="1"/>
  <c r="K37" i="566" s="1"/>
  <c r="J37" i="566" a="1"/>
  <c r="J37" i="566" s="1"/>
  <c r="H37" i="566"/>
  <c r="H36" i="566"/>
  <c r="H35" i="566"/>
  <c r="H34" i="566"/>
  <c r="V33" i="566"/>
  <c r="N33" i="566"/>
  <c r="G33" i="566"/>
  <c r="H33" i="566" s="1"/>
  <c r="V32" i="566"/>
  <c r="W32" i="566" s="1"/>
  <c r="N32" i="566"/>
  <c r="K32" i="566" a="1"/>
  <c r="K32" i="566" s="1"/>
  <c r="M32" i="566" s="1"/>
  <c r="J32" i="566" a="1"/>
  <c r="J32" i="566" s="1"/>
  <c r="H32" i="566"/>
  <c r="W31" i="566"/>
  <c r="V31" i="566"/>
  <c r="N31" i="566"/>
  <c r="K31" i="566"/>
  <c r="M31" i="566" s="1"/>
  <c r="K31" i="566" a="1"/>
  <c r="J31" i="566"/>
  <c r="J31" i="566" a="1"/>
  <c r="H31" i="566"/>
  <c r="K30" i="566" a="1"/>
  <c r="K30" i="566" s="1"/>
  <c r="H30" i="566"/>
  <c r="W29" i="566"/>
  <c r="V29" i="566"/>
  <c r="V86" i="566" s="1"/>
  <c r="N29" i="566"/>
  <c r="K29" i="566"/>
  <c r="K29" i="566" a="1"/>
  <c r="J29" i="566"/>
  <c r="J29" i="566" a="1"/>
  <c r="H29" i="566"/>
  <c r="H86" i="566" s="1"/>
  <c r="AA28" i="566"/>
  <c r="Z28" i="566"/>
  <c r="Z164" i="566" s="1"/>
  <c r="Y28" i="566"/>
  <c r="X28" i="566"/>
  <c r="X164" i="566" s="1"/>
  <c r="U28" i="566"/>
  <c r="T28" i="566"/>
  <c r="T164" i="566" s="1"/>
  <c r="S28" i="566"/>
  <c r="R28" i="566"/>
  <c r="R164" i="566" s="1"/>
  <c r="Q28" i="566"/>
  <c r="P28" i="566"/>
  <c r="O28" i="566"/>
  <c r="R166" i="566" s="1"/>
  <c r="I28" i="566"/>
  <c r="I164" i="566" s="1"/>
  <c r="B172" i="566" s="1"/>
  <c r="W27" i="566"/>
  <c r="V27" i="566"/>
  <c r="N27" i="566"/>
  <c r="K27" i="566"/>
  <c r="M27" i="566" s="1"/>
  <c r="K27" i="566" a="1"/>
  <c r="J27" i="566"/>
  <c r="J27" i="566" a="1"/>
  <c r="H27" i="566"/>
  <c r="V26" i="566"/>
  <c r="W26" i="566" s="1"/>
  <c r="N26" i="566"/>
  <c r="M26" i="566"/>
  <c r="K26" i="566" a="1"/>
  <c r="K26" i="566" s="1"/>
  <c r="J26" i="566" a="1"/>
  <c r="J26" i="566" s="1"/>
  <c r="H26" i="566"/>
  <c r="M25" i="566"/>
  <c r="K25" i="566" a="1"/>
  <c r="K25" i="566" s="1"/>
  <c r="J25" i="566" a="1"/>
  <c r="J25" i="566" s="1"/>
  <c r="H25" i="566"/>
  <c r="M24" i="566"/>
  <c r="K24" i="566" a="1"/>
  <c r="K24" i="566" s="1"/>
  <c r="J24" i="566" a="1"/>
  <c r="J24" i="566" s="1"/>
  <c r="H24" i="566"/>
  <c r="M23" i="566"/>
  <c r="K23" i="566" a="1"/>
  <c r="K23" i="566" s="1"/>
  <c r="J23" i="566" a="1"/>
  <c r="J23" i="566" s="1"/>
  <c r="H23" i="566"/>
  <c r="M22" i="566"/>
  <c r="K22" i="566" a="1"/>
  <c r="K22" i="566" s="1"/>
  <c r="J22" i="566" a="1"/>
  <c r="J22" i="566" s="1"/>
  <c r="H22" i="566"/>
  <c r="W21" i="566"/>
  <c r="V21" i="566"/>
  <c r="N21" i="566"/>
  <c r="H21" i="566"/>
  <c r="G21" i="566"/>
  <c r="G28" i="566" s="1"/>
  <c r="W20" i="566"/>
  <c r="V20" i="566"/>
  <c r="N20" i="566"/>
  <c r="K20" i="566"/>
  <c r="M20" i="566" s="1"/>
  <c r="K20" i="566" a="1"/>
  <c r="J20" i="566"/>
  <c r="J20" i="566" a="1"/>
  <c r="H20" i="566"/>
  <c r="V19" i="566"/>
  <c r="W19" i="566" s="1"/>
  <c r="N19" i="566"/>
  <c r="K19" i="566" a="1"/>
  <c r="K19" i="566" s="1"/>
  <c r="M19" i="566" s="1"/>
  <c r="J19" i="566" a="1"/>
  <c r="J19" i="566" s="1"/>
  <c r="H19" i="566"/>
  <c r="N18" i="566"/>
  <c r="K18" i="566"/>
  <c r="M18" i="566" s="1"/>
  <c r="K18" i="566" a="1"/>
  <c r="J18" i="566"/>
  <c r="J18" i="566" a="1"/>
  <c r="H18" i="566"/>
  <c r="N17" i="566"/>
  <c r="M17" i="566"/>
  <c r="K17" i="566" a="1"/>
  <c r="K17" i="566" s="1"/>
  <c r="J17" i="566" a="1"/>
  <c r="J17" i="566" s="1"/>
  <c r="H17" i="566"/>
  <c r="W16" i="566"/>
  <c r="V16" i="566"/>
  <c r="N16" i="566"/>
  <c r="K16" i="566"/>
  <c r="M16" i="566" s="1"/>
  <c r="K16" i="566" a="1"/>
  <c r="J16" i="566"/>
  <c r="J16" i="566" a="1"/>
  <c r="H16" i="566"/>
  <c r="V15" i="566"/>
  <c r="W15" i="566" s="1"/>
  <c r="N15" i="566"/>
  <c r="M15" i="566"/>
  <c r="K15" i="566" a="1"/>
  <c r="K15" i="566" s="1"/>
  <c r="J15" i="566" a="1"/>
  <c r="J15" i="566" s="1"/>
  <c r="H15" i="566"/>
  <c r="N14" i="566"/>
  <c r="K14" i="566"/>
  <c r="M14" i="566" s="1"/>
  <c r="K14" i="566" a="1"/>
  <c r="H14" i="566"/>
  <c r="N13" i="566"/>
  <c r="K13" i="566" a="1"/>
  <c r="K13" i="566" s="1"/>
  <c r="M13" i="566" s="1"/>
  <c r="H13" i="566"/>
  <c r="W12" i="566"/>
  <c r="V12" i="566"/>
  <c r="N12" i="566"/>
  <c r="K12" i="566"/>
  <c r="M12" i="566" s="1"/>
  <c r="K12" i="566" a="1"/>
  <c r="J12" i="566"/>
  <c r="J12" i="566" a="1"/>
  <c r="H12" i="566"/>
  <c r="V11" i="566"/>
  <c r="W11" i="566" s="1"/>
  <c r="N11" i="566"/>
  <c r="M11" i="566"/>
  <c r="K11" i="566" a="1"/>
  <c r="K11" i="566" s="1"/>
  <c r="J11" i="566" a="1"/>
  <c r="J11" i="566" s="1"/>
  <c r="H11" i="566"/>
  <c r="W10" i="566"/>
  <c r="V10" i="566"/>
  <c r="N10" i="566"/>
  <c r="K10" i="566"/>
  <c r="M10" i="566" s="1"/>
  <c r="K10" i="566" a="1"/>
  <c r="J10" i="566"/>
  <c r="J10" i="566" a="1"/>
  <c r="H10" i="566"/>
  <c r="V9" i="566"/>
  <c r="W9" i="566" s="1"/>
  <c r="N9" i="566"/>
  <c r="M9" i="566"/>
  <c r="K9" i="566" a="1"/>
  <c r="K9" i="566" s="1"/>
  <c r="J9" i="566" a="1"/>
  <c r="J9" i="566" s="1"/>
  <c r="H9" i="566"/>
  <c r="W8" i="566"/>
  <c r="V8" i="566"/>
  <c r="N8" i="566"/>
  <c r="N28" i="566" s="1"/>
  <c r="K8" i="566"/>
  <c r="M8" i="566" s="1"/>
  <c r="K8" i="566" a="1"/>
  <c r="J8" i="566"/>
  <c r="J8" i="566" a="1"/>
  <c r="H8" i="566"/>
  <c r="H28" i="566" s="1"/>
  <c r="H164" i="566" s="1"/>
  <c r="E171" i="566" s="1"/>
  <c r="V7" i="566"/>
  <c r="W7" i="566" s="1"/>
  <c r="N7" i="566"/>
  <c r="M7" i="566"/>
  <c r="K7" i="566" a="1"/>
  <c r="K7" i="566" s="1"/>
  <c r="J7" i="566" a="1"/>
  <c r="J7" i="566" s="1"/>
  <c r="H7" i="566"/>
  <c r="G493" i="578"/>
  <c r="G494" i="578"/>
  <c r="G274" i="578"/>
  <c r="G201" i="578"/>
  <c r="G235" i="578"/>
  <c r="G291" i="578"/>
  <c r="G212" i="578"/>
  <c r="G257" i="578" s="1"/>
  <c r="G144" i="578"/>
  <c r="G33" i="578"/>
  <c r="G122" i="578"/>
  <c r="G21" i="578"/>
  <c r="P536" i="578"/>
  <c r="O536" i="578"/>
  <c r="N536" i="578"/>
  <c r="M536" i="578"/>
  <c r="L536" i="578"/>
  <c r="K536" i="578"/>
  <c r="I536" i="578"/>
  <c r="H536" i="578"/>
  <c r="G536" i="578"/>
  <c r="F536" i="578"/>
  <c r="E536" i="578"/>
  <c r="D536" i="578"/>
  <c r="C535" i="578"/>
  <c r="J535" i="578" s="1"/>
  <c r="Q535" i="578" s="1"/>
  <c r="C534" i="578"/>
  <c r="J534" i="578" s="1"/>
  <c r="Q534" i="578" s="1"/>
  <c r="C533" i="578"/>
  <c r="J533" i="578" s="1"/>
  <c r="N517" i="578"/>
  <c r="G517" i="578"/>
  <c r="X515" i="578"/>
  <c r="X514" i="578"/>
  <c r="X513" i="578"/>
  <c r="G513" i="578"/>
  <c r="E513" i="578"/>
  <c r="C513" i="578"/>
  <c r="X512" i="578"/>
  <c r="I512" i="578"/>
  <c r="E512" i="578"/>
  <c r="K512" i="578" s="1"/>
  <c r="M512" i="578" s="1"/>
  <c r="X511" i="578"/>
  <c r="I511" i="578"/>
  <c r="E511" i="578"/>
  <c r="K511" i="578" s="1"/>
  <c r="M511" i="578" s="1"/>
  <c r="I510" i="578"/>
  <c r="E510" i="578"/>
  <c r="I509" i="578"/>
  <c r="I513" i="578" s="1"/>
  <c r="E509" i="578"/>
  <c r="AA506" i="578"/>
  <c r="Z506" i="578"/>
  <c r="Y506" i="578"/>
  <c r="X506" i="578"/>
  <c r="U506" i="578"/>
  <c r="T506" i="578"/>
  <c r="S506" i="578"/>
  <c r="R506" i="578"/>
  <c r="Q506" i="578"/>
  <c r="P506" i="578"/>
  <c r="O506" i="578"/>
  <c r="I506" i="578"/>
  <c r="G506" i="578"/>
  <c r="H505" i="578"/>
  <c r="H504" i="578"/>
  <c r="H503" i="578"/>
  <c r="H502" i="578"/>
  <c r="D502" i="578"/>
  <c r="V501" i="578"/>
  <c r="W501" i="578" s="1"/>
  <c r="N501" i="578"/>
  <c r="K501" i="578" a="1"/>
  <c r="K501" i="578" s="1"/>
  <c r="M501" i="578" s="1"/>
  <c r="J501" i="578" a="1"/>
  <c r="J501" i="578" s="1"/>
  <c r="H501" i="578"/>
  <c r="H500" i="578"/>
  <c r="H499" i="578"/>
  <c r="V498" i="578"/>
  <c r="W498" i="578" s="1"/>
  <c r="N498" i="578"/>
  <c r="K498" i="578"/>
  <c r="M498" i="578" s="1"/>
  <c r="K498" i="578" a="1"/>
  <c r="J498" i="578"/>
  <c r="J498" i="578" a="1"/>
  <c r="H498" i="578"/>
  <c r="V497" i="578"/>
  <c r="W497" i="578" s="1"/>
  <c r="N497" i="578"/>
  <c r="K497" i="578" a="1"/>
  <c r="K497" i="578" s="1"/>
  <c r="M497" i="578" s="1"/>
  <c r="J497" i="578" a="1"/>
  <c r="J497" i="578" s="1"/>
  <c r="H497" i="578"/>
  <c r="H496" i="578"/>
  <c r="H495" i="578"/>
  <c r="W494" i="578"/>
  <c r="V494" i="578"/>
  <c r="N494" i="578"/>
  <c r="K494" i="578"/>
  <c r="M494" i="578" s="1"/>
  <c r="K494" i="578" a="1"/>
  <c r="J494" i="578" a="1"/>
  <c r="J494" i="578" s="1"/>
  <c r="H494" i="578"/>
  <c r="V493" i="578"/>
  <c r="W493" i="578" s="1"/>
  <c r="N493" i="578"/>
  <c r="K493" i="578" a="1"/>
  <c r="K493" i="578" s="1"/>
  <c r="M493" i="578" s="1"/>
  <c r="J493" i="578" a="1"/>
  <c r="J493" i="578" s="1"/>
  <c r="H493" i="578"/>
  <c r="W492" i="578"/>
  <c r="V492" i="578"/>
  <c r="N492" i="578"/>
  <c r="K492" i="578" a="1"/>
  <c r="K492" i="578" s="1"/>
  <c r="M492" i="578" s="1"/>
  <c r="J492" i="578" a="1"/>
  <c r="J492" i="578" s="1"/>
  <c r="H492" i="578"/>
  <c r="V491" i="578"/>
  <c r="N491" i="578"/>
  <c r="K491" i="578" a="1"/>
  <c r="K491" i="578" s="1"/>
  <c r="J491" i="578" a="1"/>
  <c r="J491" i="578" s="1"/>
  <c r="H491" i="578"/>
  <c r="AA490" i="578"/>
  <c r="Z490" i="578"/>
  <c r="Y490" i="578"/>
  <c r="X490" i="578"/>
  <c r="U490" i="578"/>
  <c r="T490" i="578"/>
  <c r="S490" i="578"/>
  <c r="Q490" i="578"/>
  <c r="P490" i="578"/>
  <c r="O490" i="578"/>
  <c r="I490" i="578"/>
  <c r="G490" i="578"/>
  <c r="J490" i="578" s="1" a="1"/>
  <c r="J490" i="578" s="1"/>
  <c r="W489" i="578"/>
  <c r="V489" i="578"/>
  <c r="N489" i="578"/>
  <c r="K489" i="578" a="1"/>
  <c r="K489" i="578" s="1"/>
  <c r="M489" i="578" s="1"/>
  <c r="J489" i="578" a="1"/>
  <c r="J489" i="578" s="1"/>
  <c r="H489" i="578"/>
  <c r="H488" i="578"/>
  <c r="H487" i="578"/>
  <c r="H486" i="578"/>
  <c r="H485" i="578"/>
  <c r="V484" i="578"/>
  <c r="W484" i="578" s="1"/>
  <c r="N484" i="578"/>
  <c r="K484" i="578" a="1"/>
  <c r="K484" i="578" s="1"/>
  <c r="M484" i="578" s="1"/>
  <c r="J484" i="578" a="1"/>
  <c r="J484" i="578" s="1"/>
  <c r="H484" i="578"/>
  <c r="V483" i="578"/>
  <c r="W483" i="578" s="1"/>
  <c r="N483" i="578"/>
  <c r="K483" i="578"/>
  <c r="M483" i="578" s="1"/>
  <c r="K483" i="578" a="1"/>
  <c r="J483" i="578"/>
  <c r="J483" i="578" a="1"/>
  <c r="H483" i="578"/>
  <c r="V482" i="578"/>
  <c r="W482" i="578" s="1"/>
  <c r="N482" i="578"/>
  <c r="K482" i="578" a="1"/>
  <c r="K482" i="578" s="1"/>
  <c r="M482" i="578" s="1"/>
  <c r="J482" i="578" a="1"/>
  <c r="J482" i="578" s="1"/>
  <c r="H482" i="578"/>
  <c r="W481" i="578"/>
  <c r="V481" i="578"/>
  <c r="N481" i="578"/>
  <c r="K481" i="578" a="1"/>
  <c r="K481" i="578" s="1"/>
  <c r="M481" i="578" s="1"/>
  <c r="J481" i="578" a="1"/>
  <c r="J481" i="578" s="1"/>
  <c r="H481" i="578"/>
  <c r="V480" i="578"/>
  <c r="N480" i="578"/>
  <c r="K480" i="578" a="1"/>
  <c r="K480" i="578" s="1"/>
  <c r="J480" i="578" a="1"/>
  <c r="J480" i="578" s="1"/>
  <c r="H480" i="578"/>
  <c r="H490" i="578" s="1"/>
  <c r="AA479" i="578"/>
  <c r="Z479" i="578"/>
  <c r="Y479" i="578"/>
  <c r="X479" i="578"/>
  <c r="U479" i="578"/>
  <c r="T479" i="578"/>
  <c r="S479" i="578"/>
  <c r="Q479" i="578"/>
  <c r="P479" i="578"/>
  <c r="O479" i="578"/>
  <c r="I479" i="578"/>
  <c r="G479" i="578"/>
  <c r="J479" i="578" s="1" a="1"/>
  <c r="J479" i="578" s="1"/>
  <c r="W478" i="578"/>
  <c r="V478" i="578"/>
  <c r="N478" i="578"/>
  <c r="K478" i="578" a="1"/>
  <c r="K478" i="578" s="1"/>
  <c r="M478" i="578" s="1"/>
  <c r="J478" i="578" a="1"/>
  <c r="J478" i="578" s="1"/>
  <c r="H478" i="578"/>
  <c r="V477" i="578"/>
  <c r="W477" i="578" s="1"/>
  <c r="N477" i="578"/>
  <c r="M477" i="578"/>
  <c r="K477" i="578" a="1"/>
  <c r="K477" i="578" s="1"/>
  <c r="J477" i="578"/>
  <c r="J477" i="578" a="1"/>
  <c r="H477" i="578"/>
  <c r="V476" i="578"/>
  <c r="W476" i="578" s="1"/>
  <c r="N476" i="578"/>
  <c r="K476" i="578" a="1"/>
  <c r="K476" i="578" s="1"/>
  <c r="M476" i="578" s="1"/>
  <c r="J476" i="578" a="1"/>
  <c r="J476" i="578" s="1"/>
  <c r="H476" i="578"/>
  <c r="V475" i="578"/>
  <c r="W475" i="578" s="1"/>
  <c r="N475" i="578"/>
  <c r="K475" i="578"/>
  <c r="M475" i="578" s="1"/>
  <c r="K475" i="578" a="1"/>
  <c r="J475" i="578"/>
  <c r="J475" i="578" a="1"/>
  <c r="H475" i="578"/>
  <c r="V474" i="578"/>
  <c r="W474" i="578" s="1"/>
  <c r="N474" i="578"/>
  <c r="K474" i="578" a="1"/>
  <c r="K474" i="578" s="1"/>
  <c r="M474" i="578" s="1"/>
  <c r="J474" i="578" a="1"/>
  <c r="J474" i="578" s="1"/>
  <c r="H474" i="578"/>
  <c r="W473" i="578"/>
  <c r="V473" i="578"/>
  <c r="N473" i="578"/>
  <c r="K473" i="578" a="1"/>
  <c r="K473" i="578" s="1"/>
  <c r="M473" i="578" s="1"/>
  <c r="J473" i="578" a="1"/>
  <c r="J473" i="578" s="1"/>
  <c r="H473" i="578"/>
  <c r="V472" i="578"/>
  <c r="W472" i="578" s="1"/>
  <c r="N472" i="578"/>
  <c r="K472" i="578" a="1"/>
  <c r="K472" i="578" s="1"/>
  <c r="M472" i="578" s="1"/>
  <c r="J472" i="578" a="1"/>
  <c r="J472" i="578" s="1"/>
  <c r="H472" i="578"/>
  <c r="V471" i="578"/>
  <c r="W471" i="578" s="1"/>
  <c r="N471" i="578"/>
  <c r="K471" i="578"/>
  <c r="M471" i="578" s="1"/>
  <c r="K471" i="578" a="1"/>
  <c r="J471" i="578"/>
  <c r="J471" i="578" a="1"/>
  <c r="H471" i="578"/>
  <c r="V470" i="578"/>
  <c r="W470" i="578" s="1"/>
  <c r="N470" i="578"/>
  <c r="K470" i="578" a="1"/>
  <c r="K470" i="578" s="1"/>
  <c r="M470" i="578" s="1"/>
  <c r="J470" i="578" a="1"/>
  <c r="J470" i="578" s="1"/>
  <c r="H470" i="578"/>
  <c r="W469" i="578"/>
  <c r="V469" i="578"/>
  <c r="N469" i="578"/>
  <c r="K469" i="578" a="1"/>
  <c r="K469" i="578" s="1"/>
  <c r="M469" i="578" s="1"/>
  <c r="J469" i="578" a="1"/>
  <c r="J469" i="578" s="1"/>
  <c r="H469" i="578"/>
  <c r="V468" i="578"/>
  <c r="W468" i="578" s="1"/>
  <c r="N468" i="578"/>
  <c r="K468" i="578" a="1"/>
  <c r="K468" i="578" s="1"/>
  <c r="M468" i="578" s="1"/>
  <c r="J468" i="578" a="1"/>
  <c r="J468" i="578" s="1"/>
  <c r="H468" i="578"/>
  <c r="V467" i="578"/>
  <c r="W467" i="578" s="1"/>
  <c r="N467" i="578"/>
  <c r="K467" i="578"/>
  <c r="M467" i="578" s="1"/>
  <c r="K467" i="578" a="1"/>
  <c r="J467" i="578"/>
  <c r="J467" i="578" a="1"/>
  <c r="H467" i="578"/>
  <c r="V466" i="578"/>
  <c r="W466" i="578" s="1"/>
  <c r="N466" i="578"/>
  <c r="K466" i="578" a="1"/>
  <c r="K466" i="578" s="1"/>
  <c r="M466" i="578" s="1"/>
  <c r="J466" i="578" a="1"/>
  <c r="J466" i="578" s="1"/>
  <c r="H466" i="578"/>
  <c r="W465" i="578"/>
  <c r="V465" i="578"/>
  <c r="N465" i="578"/>
  <c r="K465" i="578" a="1"/>
  <c r="K465" i="578" s="1"/>
  <c r="M465" i="578" s="1"/>
  <c r="J465" i="578" a="1"/>
  <c r="J465" i="578" s="1"/>
  <c r="H465" i="578"/>
  <c r="V464" i="578"/>
  <c r="V479" i="578" s="1"/>
  <c r="W479" i="578" s="1"/>
  <c r="N464" i="578"/>
  <c r="K464" i="578" a="1"/>
  <c r="K464" i="578" s="1"/>
  <c r="J464" i="578" a="1"/>
  <c r="J464" i="578" s="1"/>
  <c r="H464" i="578"/>
  <c r="H479" i="578" s="1"/>
  <c r="AA463" i="578"/>
  <c r="Z463" i="578"/>
  <c r="Y463" i="578"/>
  <c r="X463" i="578"/>
  <c r="U463" i="578"/>
  <c r="T463" i="578"/>
  <c r="S463" i="578"/>
  <c r="R463" i="578"/>
  <c r="Q463" i="578"/>
  <c r="P463" i="578"/>
  <c r="O463" i="578"/>
  <c r="R511" i="578" s="1"/>
  <c r="I463" i="578"/>
  <c r="G463" i="578"/>
  <c r="V462" i="578"/>
  <c r="W462" i="578" s="1"/>
  <c r="N462" i="578"/>
  <c r="K462" i="578" a="1"/>
  <c r="K462" i="578" s="1"/>
  <c r="M462" i="578" s="1"/>
  <c r="J462" i="578" a="1"/>
  <c r="J462" i="578" s="1"/>
  <c r="H462" i="578"/>
  <c r="W461" i="578"/>
  <c r="V461" i="578"/>
  <c r="N461" i="578"/>
  <c r="K461" i="578" a="1"/>
  <c r="K461" i="578" s="1"/>
  <c r="M461" i="578" s="1"/>
  <c r="J461" i="578" a="1"/>
  <c r="J461" i="578" s="1"/>
  <c r="H461" i="578"/>
  <c r="V460" i="578"/>
  <c r="W460" i="578" s="1"/>
  <c r="N460" i="578"/>
  <c r="K460" i="578" a="1"/>
  <c r="K460" i="578" s="1"/>
  <c r="M460" i="578" s="1"/>
  <c r="J460" i="578" a="1"/>
  <c r="J460" i="578" s="1"/>
  <c r="H460" i="578"/>
  <c r="K459" i="578" a="1"/>
  <c r="K459" i="578" s="1"/>
  <c r="M459" i="578" s="1"/>
  <c r="H459" i="578"/>
  <c r="K458" i="578" a="1"/>
  <c r="K458" i="578" s="1"/>
  <c r="M458" i="578" s="1"/>
  <c r="H458" i="578"/>
  <c r="K457" i="578" a="1"/>
  <c r="K457" i="578" s="1"/>
  <c r="M457" i="578" s="1"/>
  <c r="H457" i="578"/>
  <c r="V456" i="578"/>
  <c r="W456" i="578" s="1"/>
  <c r="N456" i="578"/>
  <c r="K456" i="578"/>
  <c r="M456" i="578" s="1"/>
  <c r="K456" i="578" a="1"/>
  <c r="J456" i="578"/>
  <c r="J456" i="578" a="1"/>
  <c r="H456" i="578"/>
  <c r="V455" i="578"/>
  <c r="W455" i="578" s="1"/>
  <c r="N455" i="578"/>
  <c r="K455" i="578" a="1"/>
  <c r="K455" i="578" s="1"/>
  <c r="M455" i="578" s="1"/>
  <c r="J455" i="578" a="1"/>
  <c r="J455" i="578" s="1"/>
  <c r="H455" i="578"/>
  <c r="N454" i="578"/>
  <c r="K454" i="578" a="1"/>
  <c r="K454" i="578" s="1"/>
  <c r="M454" i="578" s="1"/>
  <c r="H454" i="578"/>
  <c r="N453" i="578"/>
  <c r="K453" i="578" a="1"/>
  <c r="K453" i="578" s="1"/>
  <c r="M453" i="578" s="1"/>
  <c r="H453" i="578"/>
  <c r="N452" i="578"/>
  <c r="K452" i="578"/>
  <c r="M452" i="578" s="1"/>
  <c r="K452" i="578" a="1"/>
  <c r="H452" i="578"/>
  <c r="N451" i="578"/>
  <c r="K451" i="578" a="1"/>
  <c r="K451" i="578" s="1"/>
  <c r="M451" i="578" s="1"/>
  <c r="H451" i="578"/>
  <c r="N450" i="578"/>
  <c r="K450" i="578" a="1"/>
  <c r="K450" i="578" s="1"/>
  <c r="M450" i="578" s="1"/>
  <c r="H450" i="578"/>
  <c r="N449" i="578"/>
  <c r="K449" i="578" a="1"/>
  <c r="K449" i="578" s="1"/>
  <c r="M449" i="578" s="1"/>
  <c r="H449" i="578"/>
  <c r="V448" i="578"/>
  <c r="W448" i="578" s="1"/>
  <c r="N448" i="578"/>
  <c r="K448" i="578"/>
  <c r="M448" i="578" s="1"/>
  <c r="K448" i="578" a="1"/>
  <c r="J448" i="578"/>
  <c r="J448" i="578" a="1"/>
  <c r="H448" i="578"/>
  <c r="V447" i="578"/>
  <c r="W447" i="578" s="1"/>
  <c r="N447" i="578"/>
  <c r="K447" i="578" a="1"/>
  <c r="K447" i="578" s="1"/>
  <c r="M447" i="578" s="1"/>
  <c r="J447" i="578" a="1"/>
  <c r="J447" i="578" s="1"/>
  <c r="H447" i="578"/>
  <c r="W446" i="578"/>
  <c r="V446" i="578"/>
  <c r="N446" i="578"/>
  <c r="K446" i="578" a="1"/>
  <c r="K446" i="578" s="1"/>
  <c r="M446" i="578" s="1"/>
  <c r="J446" i="578" a="1"/>
  <c r="J446" i="578" s="1"/>
  <c r="H446" i="578"/>
  <c r="V445" i="578"/>
  <c r="W445" i="578" s="1"/>
  <c r="N445" i="578"/>
  <c r="K445" i="578" a="1"/>
  <c r="K445" i="578" s="1"/>
  <c r="M445" i="578" s="1"/>
  <c r="J445" i="578" a="1"/>
  <c r="J445" i="578" s="1"/>
  <c r="H445" i="578"/>
  <c r="V444" i="578"/>
  <c r="W444" i="578" s="1"/>
  <c r="N444" i="578"/>
  <c r="K444" i="578"/>
  <c r="M444" i="578" s="1"/>
  <c r="K444" i="578" a="1"/>
  <c r="J444" i="578"/>
  <c r="J444" i="578" a="1"/>
  <c r="H444" i="578"/>
  <c r="V443" i="578"/>
  <c r="W443" i="578" s="1"/>
  <c r="N443" i="578"/>
  <c r="K443" i="578" a="1"/>
  <c r="K443" i="578" s="1"/>
  <c r="M443" i="578" s="1"/>
  <c r="J443" i="578" a="1"/>
  <c r="J443" i="578" s="1"/>
  <c r="H443" i="578"/>
  <c r="W442" i="578"/>
  <c r="V442" i="578"/>
  <c r="N442" i="578"/>
  <c r="K442" i="578" a="1"/>
  <c r="K442" i="578" s="1"/>
  <c r="M442" i="578" s="1"/>
  <c r="J442" i="578" a="1"/>
  <c r="J442" i="578" s="1"/>
  <c r="H442" i="578"/>
  <c r="V441" i="578"/>
  <c r="W441" i="578" s="1"/>
  <c r="N441" i="578"/>
  <c r="K441" i="578" a="1"/>
  <c r="K441" i="578" s="1"/>
  <c r="M441" i="578" s="1"/>
  <c r="J441" i="578" a="1"/>
  <c r="J441" i="578" s="1"/>
  <c r="H441" i="578"/>
  <c r="V440" i="578"/>
  <c r="W440" i="578" s="1"/>
  <c r="N440" i="578"/>
  <c r="K440" i="578"/>
  <c r="M440" i="578" s="1"/>
  <c r="K440" i="578" a="1"/>
  <c r="J440" i="578"/>
  <c r="J440" i="578" a="1"/>
  <c r="H440" i="578"/>
  <c r="V439" i="578"/>
  <c r="W439" i="578" s="1"/>
  <c r="N439" i="578"/>
  <c r="K439" i="578" a="1"/>
  <c r="K439" i="578" s="1"/>
  <c r="M439" i="578" s="1"/>
  <c r="J439" i="578" a="1"/>
  <c r="J439" i="578" s="1"/>
  <c r="H439" i="578"/>
  <c r="W438" i="578"/>
  <c r="V438" i="578"/>
  <c r="N438" i="578"/>
  <c r="K438" i="578" a="1"/>
  <c r="K438" i="578" s="1"/>
  <c r="M438" i="578" s="1"/>
  <c r="J438" i="578" a="1"/>
  <c r="J438" i="578" s="1"/>
  <c r="H438" i="578"/>
  <c r="V437" i="578"/>
  <c r="W437" i="578" s="1"/>
  <c r="N437" i="578"/>
  <c r="K437" i="578" a="1"/>
  <c r="K437" i="578" s="1"/>
  <c r="M437" i="578" s="1"/>
  <c r="J437" i="578" a="1"/>
  <c r="J437" i="578" s="1"/>
  <c r="H437" i="578"/>
  <c r="N436" i="578"/>
  <c r="K436" i="578"/>
  <c r="M436" i="578" s="1"/>
  <c r="K436" i="578" a="1"/>
  <c r="H436" i="578"/>
  <c r="V435" i="578"/>
  <c r="W435" i="578" s="1"/>
  <c r="N435" i="578"/>
  <c r="K435" i="578" a="1"/>
  <c r="K435" i="578" s="1"/>
  <c r="M435" i="578" s="1"/>
  <c r="J435" i="578" a="1"/>
  <c r="J435" i="578" s="1"/>
  <c r="H435" i="578"/>
  <c r="W434" i="578"/>
  <c r="V434" i="578"/>
  <c r="N434" i="578"/>
  <c r="K434" i="578" a="1"/>
  <c r="K434" i="578" s="1"/>
  <c r="M434" i="578" s="1"/>
  <c r="J434" i="578" a="1"/>
  <c r="J434" i="578" s="1"/>
  <c r="H434" i="578"/>
  <c r="V433" i="578"/>
  <c r="W433" i="578" s="1"/>
  <c r="N433" i="578"/>
  <c r="K433" i="578" a="1"/>
  <c r="K433" i="578" s="1"/>
  <c r="M433" i="578" s="1"/>
  <c r="J433" i="578" a="1"/>
  <c r="J433" i="578" s="1"/>
  <c r="H433" i="578"/>
  <c r="V432" i="578"/>
  <c r="W432" i="578" s="1"/>
  <c r="N432" i="578"/>
  <c r="K432" i="578" a="1"/>
  <c r="K432" i="578" s="1"/>
  <c r="M432" i="578" s="1"/>
  <c r="J432" i="578" a="1"/>
  <c r="J432" i="578" s="1"/>
  <c r="H432" i="578"/>
  <c r="V431" i="578"/>
  <c r="W431" i="578" s="1"/>
  <c r="N431" i="578"/>
  <c r="K431" i="578" a="1"/>
  <c r="K431" i="578" s="1"/>
  <c r="M431" i="578" s="1"/>
  <c r="J431" i="578" a="1"/>
  <c r="J431" i="578" s="1"/>
  <c r="H431" i="578"/>
  <c r="V430" i="578"/>
  <c r="W430" i="578" s="1"/>
  <c r="N430" i="578"/>
  <c r="K430" i="578" a="1"/>
  <c r="K430" i="578" s="1"/>
  <c r="M430" i="578" s="1"/>
  <c r="J430" i="578" a="1"/>
  <c r="J430" i="578" s="1"/>
  <c r="H430" i="578"/>
  <c r="V429" i="578"/>
  <c r="V463" i="578" s="1"/>
  <c r="W463" i="578" s="1"/>
  <c r="N429" i="578"/>
  <c r="K429" i="578" a="1"/>
  <c r="K429" i="578" s="1"/>
  <c r="J429" i="578" a="1"/>
  <c r="J429" i="578" s="1"/>
  <c r="H429" i="578"/>
  <c r="H463" i="578" s="1"/>
  <c r="AA428" i="578"/>
  <c r="Z428" i="578"/>
  <c r="Y428" i="578"/>
  <c r="X428" i="578"/>
  <c r="U428" i="578"/>
  <c r="T428" i="578"/>
  <c r="S428" i="578"/>
  <c r="R428" i="578"/>
  <c r="Q428" i="578"/>
  <c r="P428" i="578"/>
  <c r="O428" i="578"/>
  <c r="R510" i="578" s="1"/>
  <c r="I428" i="578"/>
  <c r="G428" i="578"/>
  <c r="J428" i="578" s="1" a="1"/>
  <c r="J428" i="578" s="1"/>
  <c r="K427" i="578" a="1"/>
  <c r="K427" i="578" s="1"/>
  <c r="M427" i="578" s="1"/>
  <c r="H427" i="578"/>
  <c r="K426" i="578" a="1"/>
  <c r="K426" i="578" s="1"/>
  <c r="M426" i="578" s="1"/>
  <c r="H426" i="578"/>
  <c r="K425" i="578" a="1"/>
  <c r="K425" i="578" s="1"/>
  <c r="M425" i="578" s="1"/>
  <c r="H425" i="578"/>
  <c r="K424" i="578" a="1"/>
  <c r="K424" i="578" s="1"/>
  <c r="M424" i="578" s="1"/>
  <c r="H424" i="578"/>
  <c r="K423" i="578" a="1"/>
  <c r="K423" i="578" s="1"/>
  <c r="M423" i="578" s="1"/>
  <c r="H423" i="578"/>
  <c r="K422" i="578" a="1"/>
  <c r="K422" i="578" s="1"/>
  <c r="M422" i="578" s="1"/>
  <c r="H422" i="578"/>
  <c r="K421" i="578" a="1"/>
  <c r="K421" i="578" s="1"/>
  <c r="M421" i="578" s="1"/>
  <c r="H421" i="578"/>
  <c r="K420" i="578" a="1"/>
  <c r="K420" i="578" s="1"/>
  <c r="M420" i="578" s="1"/>
  <c r="H420" i="578"/>
  <c r="K419" i="578" a="1"/>
  <c r="K419" i="578" s="1"/>
  <c r="M419" i="578" s="1"/>
  <c r="H419" i="578"/>
  <c r="K418" i="578" a="1"/>
  <c r="K418" i="578" s="1"/>
  <c r="M418" i="578" s="1"/>
  <c r="H418" i="578"/>
  <c r="W417" i="578"/>
  <c r="V417" i="578"/>
  <c r="N417" i="578"/>
  <c r="K417" i="578" a="1"/>
  <c r="K417" i="578" s="1"/>
  <c r="M417" i="578" s="1"/>
  <c r="J417" i="578" a="1"/>
  <c r="J417" i="578" s="1"/>
  <c r="H417" i="578"/>
  <c r="V416" i="578"/>
  <c r="W416" i="578" s="1"/>
  <c r="N416" i="578"/>
  <c r="K416" i="578" a="1"/>
  <c r="K416" i="578" s="1"/>
  <c r="M416" i="578" s="1"/>
  <c r="J416" i="578" a="1"/>
  <c r="J416" i="578" s="1"/>
  <c r="H416" i="578"/>
  <c r="V415" i="578"/>
  <c r="W415" i="578" s="1"/>
  <c r="N415" i="578"/>
  <c r="K415" i="578"/>
  <c r="M415" i="578" s="1"/>
  <c r="K415" i="578" a="1"/>
  <c r="J415" i="578"/>
  <c r="J415" i="578" a="1"/>
  <c r="H415" i="578"/>
  <c r="V414" i="578"/>
  <c r="W414" i="578" s="1"/>
  <c r="N414" i="578"/>
  <c r="K414" i="578" a="1"/>
  <c r="K414" i="578" s="1"/>
  <c r="M414" i="578" s="1"/>
  <c r="J414" i="578" a="1"/>
  <c r="J414" i="578" s="1"/>
  <c r="H414" i="578"/>
  <c r="H413" i="578"/>
  <c r="V412" i="578"/>
  <c r="W412" i="578" s="1"/>
  <c r="N412" i="578"/>
  <c r="K412" i="578" a="1"/>
  <c r="K412" i="578" s="1"/>
  <c r="M412" i="578" s="1"/>
  <c r="J412" i="578" a="1"/>
  <c r="J412" i="578" s="1"/>
  <c r="H412" i="578"/>
  <c r="V411" i="578"/>
  <c r="W411" i="578" s="1"/>
  <c r="N411" i="578"/>
  <c r="K411" i="578" a="1"/>
  <c r="K411" i="578" s="1"/>
  <c r="M411" i="578" s="1"/>
  <c r="J411" i="578" a="1"/>
  <c r="J411" i="578" s="1"/>
  <c r="H411" i="578"/>
  <c r="H410" i="578"/>
  <c r="K409" i="578" a="1"/>
  <c r="K409" i="578" s="1"/>
  <c r="H409" i="578"/>
  <c r="V408" i="578"/>
  <c r="W408" i="578" s="1"/>
  <c r="N408" i="578"/>
  <c r="K408" i="578" a="1"/>
  <c r="K408" i="578" s="1"/>
  <c r="M408" i="578" s="1"/>
  <c r="J408" i="578" a="1"/>
  <c r="J408" i="578" s="1"/>
  <c r="H408" i="578"/>
  <c r="V407" i="578"/>
  <c r="W407" i="578" s="1"/>
  <c r="N407" i="578"/>
  <c r="K407" i="578" a="1"/>
  <c r="K407" i="578" s="1"/>
  <c r="M407" i="578" s="1"/>
  <c r="J407" i="578" a="1"/>
  <c r="J407" i="578" s="1"/>
  <c r="H407" i="578"/>
  <c r="V406" i="578"/>
  <c r="W406" i="578" s="1"/>
  <c r="N406" i="578"/>
  <c r="K406" i="578" a="1"/>
  <c r="K406" i="578" s="1"/>
  <c r="M406" i="578" s="1"/>
  <c r="J406" i="578" a="1"/>
  <c r="J406" i="578" s="1"/>
  <c r="H406" i="578"/>
  <c r="V405" i="578"/>
  <c r="W405" i="578" s="1"/>
  <c r="N405" i="578"/>
  <c r="K405" i="578" a="1"/>
  <c r="K405" i="578" s="1"/>
  <c r="M405" i="578" s="1"/>
  <c r="J405" i="578" a="1"/>
  <c r="J405" i="578" s="1"/>
  <c r="H405" i="578"/>
  <c r="V404" i="578"/>
  <c r="W404" i="578" s="1"/>
  <c r="N404" i="578"/>
  <c r="K404" i="578" a="1"/>
  <c r="K404" i="578" s="1"/>
  <c r="M404" i="578" s="1"/>
  <c r="J404" i="578" a="1"/>
  <c r="J404" i="578" s="1"/>
  <c r="H404" i="578"/>
  <c r="V403" i="578"/>
  <c r="W403" i="578" s="1"/>
  <c r="N403" i="578"/>
  <c r="K403" i="578" a="1"/>
  <c r="K403" i="578" s="1"/>
  <c r="M403" i="578" s="1"/>
  <c r="J403" i="578" a="1"/>
  <c r="J403" i="578" s="1"/>
  <c r="H403" i="578"/>
  <c r="V402" i="578"/>
  <c r="W402" i="578" s="1"/>
  <c r="N402" i="578"/>
  <c r="K402" i="578" a="1"/>
  <c r="K402" i="578" s="1"/>
  <c r="M402" i="578" s="1"/>
  <c r="J402" i="578" a="1"/>
  <c r="J402" i="578" s="1"/>
  <c r="H402" i="578"/>
  <c r="V401" i="578"/>
  <c r="W401" i="578" s="1"/>
  <c r="N401" i="578"/>
  <c r="K401" i="578" a="1"/>
  <c r="K401" i="578" s="1"/>
  <c r="M401" i="578" s="1"/>
  <c r="J401" i="578" a="1"/>
  <c r="J401" i="578" s="1"/>
  <c r="H401" i="578"/>
  <c r="V400" i="578"/>
  <c r="W400" i="578" s="1"/>
  <c r="N400" i="578"/>
  <c r="K400" i="578" a="1"/>
  <c r="K400" i="578" s="1"/>
  <c r="M400" i="578" s="1"/>
  <c r="J400" i="578" a="1"/>
  <c r="J400" i="578" s="1"/>
  <c r="H400" i="578"/>
  <c r="V399" i="578"/>
  <c r="W399" i="578" s="1"/>
  <c r="N399" i="578"/>
  <c r="K399" i="578" a="1"/>
  <c r="K399" i="578" s="1"/>
  <c r="M399" i="578" s="1"/>
  <c r="J399" i="578" a="1"/>
  <c r="J399" i="578" s="1"/>
  <c r="H399" i="578"/>
  <c r="K398" i="578" a="1"/>
  <c r="K398" i="578" s="1"/>
  <c r="M398" i="578" s="1"/>
  <c r="H398" i="578"/>
  <c r="K397" i="578" a="1"/>
  <c r="K397" i="578" s="1"/>
  <c r="M397" i="578" s="1"/>
  <c r="H397" i="578"/>
  <c r="K396" i="578" a="1"/>
  <c r="K396" i="578" s="1"/>
  <c r="M396" i="578" s="1"/>
  <c r="H396" i="578"/>
  <c r="K395" i="578" a="1"/>
  <c r="K395" i="578" s="1"/>
  <c r="M395" i="578" s="1"/>
  <c r="H395" i="578"/>
  <c r="N394" i="578"/>
  <c r="K394" i="578" a="1"/>
  <c r="K394" i="578" s="1"/>
  <c r="M394" i="578" s="1"/>
  <c r="H394" i="578"/>
  <c r="N393" i="578"/>
  <c r="K393" i="578" a="1"/>
  <c r="K393" i="578" s="1"/>
  <c r="M393" i="578" s="1"/>
  <c r="H393" i="578"/>
  <c r="N392" i="578"/>
  <c r="K392" i="578" a="1"/>
  <c r="K392" i="578" s="1"/>
  <c r="M392" i="578" s="1"/>
  <c r="H392" i="578"/>
  <c r="N391" i="578"/>
  <c r="K391" i="578" a="1"/>
  <c r="K391" i="578" s="1"/>
  <c r="M391" i="578" s="1"/>
  <c r="H391" i="578"/>
  <c r="V390" i="578"/>
  <c r="W390" i="578" s="1"/>
  <c r="N390" i="578"/>
  <c r="K390" i="578" a="1"/>
  <c r="K390" i="578" s="1"/>
  <c r="M390" i="578" s="1"/>
  <c r="J390" i="578" a="1"/>
  <c r="J390" i="578" s="1"/>
  <c r="H390" i="578"/>
  <c r="V389" i="578"/>
  <c r="W389" i="578" s="1"/>
  <c r="N389" i="578"/>
  <c r="K389" i="578" a="1"/>
  <c r="K389" i="578" s="1"/>
  <c r="M389" i="578" s="1"/>
  <c r="J389" i="578" a="1"/>
  <c r="J389" i="578" s="1"/>
  <c r="H389" i="578"/>
  <c r="V388" i="578"/>
  <c r="W388" i="578" s="1"/>
  <c r="N388" i="578"/>
  <c r="K388" i="578" a="1"/>
  <c r="K388" i="578" s="1"/>
  <c r="M388" i="578" s="1"/>
  <c r="J388" i="578" a="1"/>
  <c r="J388" i="578" s="1"/>
  <c r="H388" i="578"/>
  <c r="V387" i="578"/>
  <c r="W387" i="578" s="1"/>
  <c r="N387" i="578"/>
  <c r="K387" i="578" a="1"/>
  <c r="K387" i="578" s="1"/>
  <c r="M387" i="578" s="1"/>
  <c r="J387" i="578" a="1"/>
  <c r="J387" i="578" s="1"/>
  <c r="H387" i="578"/>
  <c r="V386" i="578"/>
  <c r="W386" i="578" s="1"/>
  <c r="N386" i="578"/>
  <c r="K386" i="578" a="1"/>
  <c r="K386" i="578" s="1"/>
  <c r="M386" i="578" s="1"/>
  <c r="J386" i="578" a="1"/>
  <c r="J386" i="578" s="1"/>
  <c r="H386" i="578"/>
  <c r="V385" i="578"/>
  <c r="W385" i="578" s="1"/>
  <c r="N385" i="578"/>
  <c r="K385" i="578" a="1"/>
  <c r="K385" i="578" s="1"/>
  <c r="M385" i="578" s="1"/>
  <c r="J385" i="578" a="1"/>
  <c r="J385" i="578" s="1"/>
  <c r="H385" i="578"/>
  <c r="V384" i="578"/>
  <c r="W384" i="578" s="1"/>
  <c r="N384" i="578"/>
  <c r="K384" i="578" a="1"/>
  <c r="K384" i="578" s="1"/>
  <c r="M384" i="578" s="1"/>
  <c r="J384" i="578" a="1"/>
  <c r="J384" i="578" s="1"/>
  <c r="H384" i="578"/>
  <c r="V383" i="578"/>
  <c r="W383" i="578" s="1"/>
  <c r="N383" i="578"/>
  <c r="K383" i="578" a="1"/>
  <c r="K383" i="578" s="1"/>
  <c r="M383" i="578" s="1"/>
  <c r="J383" i="578" a="1"/>
  <c r="J383" i="578" s="1"/>
  <c r="H383" i="578"/>
  <c r="V382" i="578"/>
  <c r="W382" i="578" s="1"/>
  <c r="N382" i="578"/>
  <c r="K382" i="578" a="1"/>
  <c r="K382" i="578" s="1"/>
  <c r="M382" i="578" s="1"/>
  <c r="J382" i="578" a="1"/>
  <c r="J382" i="578" s="1"/>
  <c r="H382" i="578"/>
  <c r="V381" i="578"/>
  <c r="W381" i="578" s="1"/>
  <c r="N381" i="578"/>
  <c r="K381" i="578" a="1"/>
  <c r="K381" i="578" s="1"/>
  <c r="M381" i="578" s="1"/>
  <c r="J381" i="578" a="1"/>
  <c r="J381" i="578" s="1"/>
  <c r="H381" i="578"/>
  <c r="V380" i="578"/>
  <c r="W380" i="578" s="1"/>
  <c r="N380" i="578"/>
  <c r="K380" i="578" a="1"/>
  <c r="K380" i="578" s="1"/>
  <c r="M380" i="578" s="1"/>
  <c r="J380" i="578" a="1"/>
  <c r="J380" i="578" s="1"/>
  <c r="H380" i="578"/>
  <c r="V379" i="578"/>
  <c r="W379" i="578" s="1"/>
  <c r="N379" i="578"/>
  <c r="K379" i="578" a="1"/>
  <c r="K379" i="578" s="1"/>
  <c r="M379" i="578" s="1"/>
  <c r="J379" i="578" a="1"/>
  <c r="J379" i="578" s="1"/>
  <c r="H379" i="578"/>
  <c r="K378" i="578" a="1"/>
  <c r="K378" i="578" s="1"/>
  <c r="M378" i="578" s="1"/>
  <c r="H378" i="578"/>
  <c r="K377" i="578"/>
  <c r="M377" i="578" s="1"/>
  <c r="K377" i="578" a="1"/>
  <c r="H377" i="578"/>
  <c r="K376" i="578" a="1"/>
  <c r="K376" i="578" s="1"/>
  <c r="M376" i="578" s="1"/>
  <c r="H376" i="578"/>
  <c r="V375" i="578"/>
  <c r="W375" i="578" s="1"/>
  <c r="N375" i="578"/>
  <c r="K375" i="578" a="1"/>
  <c r="K375" i="578" s="1"/>
  <c r="M375" i="578" s="1"/>
  <c r="J375" i="578" a="1"/>
  <c r="J375" i="578" s="1"/>
  <c r="H375" i="578"/>
  <c r="V374" i="578"/>
  <c r="W374" i="578" s="1"/>
  <c r="N374" i="578"/>
  <c r="K374" i="578" a="1"/>
  <c r="K374" i="578" s="1"/>
  <c r="M374" i="578" s="1"/>
  <c r="J374" i="578" a="1"/>
  <c r="J374" i="578" s="1"/>
  <c r="H374" i="578"/>
  <c r="V373" i="578"/>
  <c r="W373" i="578" s="1"/>
  <c r="N373" i="578"/>
  <c r="K373" i="578" a="1"/>
  <c r="K373" i="578" s="1"/>
  <c r="M373" i="578" s="1"/>
  <c r="J373" i="578" a="1"/>
  <c r="J373" i="578" s="1"/>
  <c r="H373" i="578"/>
  <c r="K372" i="578" a="1"/>
  <c r="K372" i="578" s="1"/>
  <c r="H372" i="578"/>
  <c r="V371" i="578"/>
  <c r="W371" i="578" s="1"/>
  <c r="N371" i="578"/>
  <c r="N428" i="578" s="1"/>
  <c r="K371" i="578" a="1"/>
  <c r="K371" i="578" s="1"/>
  <c r="J371" i="578" a="1"/>
  <c r="J371" i="578" s="1"/>
  <c r="H371" i="578"/>
  <c r="H428" i="578" s="1"/>
  <c r="AA370" i="578"/>
  <c r="AA507" i="578" s="1"/>
  <c r="Z370" i="578"/>
  <c r="Z507" i="578" s="1"/>
  <c r="Y370" i="578"/>
  <c r="Y507" i="578" s="1"/>
  <c r="X370" i="578"/>
  <c r="X507" i="578" s="1"/>
  <c r="U370" i="578"/>
  <c r="U507" i="578" s="1"/>
  <c r="T370" i="578"/>
  <c r="T507" i="578" s="1"/>
  <c r="S370" i="578"/>
  <c r="S507" i="578" s="1"/>
  <c r="R370" i="578"/>
  <c r="R507" i="578" s="1"/>
  <c r="Q370" i="578"/>
  <c r="Q507" i="578" s="1"/>
  <c r="P370" i="578"/>
  <c r="P507" i="578" s="1"/>
  <c r="O370" i="578"/>
  <c r="I370" i="578"/>
  <c r="I507" i="578" s="1"/>
  <c r="B515" i="578" s="1"/>
  <c r="G370" i="578"/>
  <c r="G507" i="578" s="1"/>
  <c r="V369" i="578"/>
  <c r="W369" i="578" s="1"/>
  <c r="N369" i="578"/>
  <c r="K369" i="578" a="1"/>
  <c r="K369" i="578" s="1"/>
  <c r="M369" i="578" s="1"/>
  <c r="J369" i="578" a="1"/>
  <c r="J369" i="578" s="1"/>
  <c r="H369" i="578"/>
  <c r="V368" i="578"/>
  <c r="W368" i="578" s="1"/>
  <c r="N368" i="578"/>
  <c r="K368" i="578" a="1"/>
  <c r="K368" i="578" s="1"/>
  <c r="M368" i="578" s="1"/>
  <c r="J368" i="578" a="1"/>
  <c r="J368" i="578" s="1"/>
  <c r="H368" i="578"/>
  <c r="K367" i="578" a="1"/>
  <c r="K367" i="578" s="1"/>
  <c r="M367" i="578" s="1"/>
  <c r="H367" i="578"/>
  <c r="K366" i="578" a="1"/>
  <c r="K366" i="578" s="1"/>
  <c r="M366" i="578" s="1"/>
  <c r="H366" i="578"/>
  <c r="K365" i="578" a="1"/>
  <c r="K365" i="578" s="1"/>
  <c r="M365" i="578" s="1"/>
  <c r="H365" i="578"/>
  <c r="K364" i="578" a="1"/>
  <c r="K364" i="578" s="1"/>
  <c r="M364" i="578" s="1"/>
  <c r="H364" i="578"/>
  <c r="V363" i="578"/>
  <c r="W363" i="578" s="1"/>
  <c r="N363" i="578"/>
  <c r="K363" i="578" a="1"/>
  <c r="K363" i="578" s="1"/>
  <c r="M363" i="578" s="1"/>
  <c r="J363" i="578" a="1"/>
  <c r="J363" i="578" s="1"/>
  <c r="H363" i="578"/>
  <c r="V362" i="578"/>
  <c r="W362" i="578" s="1"/>
  <c r="N362" i="578"/>
  <c r="K362" i="578" a="1"/>
  <c r="K362" i="578" s="1"/>
  <c r="M362" i="578" s="1"/>
  <c r="J362" i="578" a="1"/>
  <c r="J362" i="578" s="1"/>
  <c r="H362" i="578"/>
  <c r="V361" i="578"/>
  <c r="W361" i="578" s="1"/>
  <c r="N361" i="578"/>
  <c r="K361" i="578" a="1"/>
  <c r="K361" i="578" s="1"/>
  <c r="M361" i="578" s="1"/>
  <c r="J361" i="578" a="1"/>
  <c r="J361" i="578" s="1"/>
  <c r="H361" i="578"/>
  <c r="H360" i="578"/>
  <c r="H359" i="578"/>
  <c r="V358" i="578"/>
  <c r="W358" i="578" s="1"/>
  <c r="N358" i="578"/>
  <c r="K358" i="578" a="1"/>
  <c r="K358" i="578" s="1"/>
  <c r="M358" i="578" s="1"/>
  <c r="J358" i="578" a="1"/>
  <c r="J358" i="578" s="1"/>
  <c r="H358" i="578"/>
  <c r="V357" i="578"/>
  <c r="W357" i="578" s="1"/>
  <c r="N357" i="578"/>
  <c r="K357" i="578" a="1"/>
  <c r="K357" i="578" s="1"/>
  <c r="M357" i="578" s="1"/>
  <c r="J357" i="578" a="1"/>
  <c r="J357" i="578" s="1"/>
  <c r="H357" i="578"/>
  <c r="K356" i="578" a="1"/>
  <c r="K356" i="578" s="1"/>
  <c r="M356" i="578" s="1"/>
  <c r="H356" i="578"/>
  <c r="K355" i="578" a="1"/>
  <c r="K355" i="578" s="1"/>
  <c r="M355" i="578" s="1"/>
  <c r="H355" i="578"/>
  <c r="V354" i="578"/>
  <c r="W354" i="578" s="1"/>
  <c r="N354" i="578"/>
  <c r="K354" i="578" a="1"/>
  <c r="K354" i="578" s="1"/>
  <c r="M354" i="578" s="1"/>
  <c r="J354" i="578" a="1"/>
  <c r="J354" i="578" s="1"/>
  <c r="H354" i="578"/>
  <c r="V353" i="578"/>
  <c r="W353" i="578" s="1"/>
  <c r="N353" i="578"/>
  <c r="K353" i="578" a="1"/>
  <c r="K353" i="578" s="1"/>
  <c r="M353" i="578" s="1"/>
  <c r="J353" i="578" a="1"/>
  <c r="J353" i="578" s="1"/>
  <c r="H353" i="578"/>
  <c r="V352" i="578"/>
  <c r="W352" i="578" s="1"/>
  <c r="N352" i="578"/>
  <c r="K352" i="578" a="1"/>
  <c r="K352" i="578" s="1"/>
  <c r="M352" i="578" s="1"/>
  <c r="J352" i="578" a="1"/>
  <c r="J352" i="578" s="1"/>
  <c r="H352" i="578"/>
  <c r="V351" i="578"/>
  <c r="W351" i="578" s="1"/>
  <c r="N351" i="578"/>
  <c r="K351" i="578" a="1"/>
  <c r="K351" i="578" s="1"/>
  <c r="M351" i="578" s="1"/>
  <c r="J351" i="578" a="1"/>
  <c r="J351" i="578" s="1"/>
  <c r="H351" i="578"/>
  <c r="V350" i="578"/>
  <c r="W350" i="578" s="1"/>
  <c r="N350" i="578"/>
  <c r="K350" i="578" a="1"/>
  <c r="K350" i="578" s="1"/>
  <c r="M350" i="578" s="1"/>
  <c r="J350" i="578" a="1"/>
  <c r="J350" i="578" s="1"/>
  <c r="H350" i="578"/>
  <c r="V349" i="578"/>
  <c r="V370" i="578" s="1"/>
  <c r="N349" i="578"/>
  <c r="K349" i="578" a="1"/>
  <c r="K349" i="578" s="1"/>
  <c r="J349" i="578" a="1"/>
  <c r="J349" i="578" s="1"/>
  <c r="H349" i="578"/>
  <c r="H370" i="578" s="1"/>
  <c r="X343" i="578"/>
  <c r="X342" i="578"/>
  <c r="X341" i="578"/>
  <c r="G341" i="578"/>
  <c r="C341" i="578"/>
  <c r="X340" i="578"/>
  <c r="I340" i="578"/>
  <c r="E340" i="578"/>
  <c r="K340" i="578" s="1"/>
  <c r="M340" i="578" s="1"/>
  <c r="I339" i="578"/>
  <c r="E339" i="578"/>
  <c r="K339" i="578" s="1"/>
  <c r="M339" i="578" s="1"/>
  <c r="I338" i="578"/>
  <c r="E338" i="578"/>
  <c r="K338" i="578" s="1"/>
  <c r="M338" i="578" s="1"/>
  <c r="X337" i="578"/>
  <c r="I337" i="578"/>
  <c r="I341" i="578" s="1"/>
  <c r="E337" i="578"/>
  <c r="K337" i="578" s="1"/>
  <c r="AA334" i="578"/>
  <c r="Z334" i="578"/>
  <c r="Y334" i="578"/>
  <c r="X334" i="578"/>
  <c r="U334" i="578"/>
  <c r="T334" i="578"/>
  <c r="S334" i="578"/>
  <c r="R334" i="578"/>
  <c r="Q334" i="578"/>
  <c r="P334" i="578"/>
  <c r="O334" i="578"/>
  <c r="I334" i="578"/>
  <c r="G334" i="578"/>
  <c r="K333" i="578" a="1"/>
  <c r="K333" i="578" s="1"/>
  <c r="H333" i="578"/>
  <c r="K332" i="578" a="1"/>
  <c r="K332" i="578" s="1"/>
  <c r="H332" i="578"/>
  <c r="K331" i="578"/>
  <c r="K331" i="578" a="1"/>
  <c r="H331" i="578"/>
  <c r="V330" i="578"/>
  <c r="W330" i="578" s="1"/>
  <c r="N330" i="578"/>
  <c r="K330" i="578" a="1"/>
  <c r="K330" i="578" s="1"/>
  <c r="H330" i="578"/>
  <c r="D330" i="578"/>
  <c r="H329" i="578"/>
  <c r="K328" i="578" a="1"/>
  <c r="K328" i="578" s="1"/>
  <c r="H328" i="578"/>
  <c r="H327" i="578"/>
  <c r="V326" i="578"/>
  <c r="W326" i="578" s="1"/>
  <c r="N326" i="578"/>
  <c r="K326" i="578" a="1"/>
  <c r="K326" i="578" s="1"/>
  <c r="M326" i="578" s="1"/>
  <c r="J326" i="578" a="1"/>
  <c r="J326" i="578" s="1"/>
  <c r="H326" i="578"/>
  <c r="V325" i="578"/>
  <c r="W325" i="578" s="1"/>
  <c r="N325" i="578"/>
  <c r="K325" i="578" a="1"/>
  <c r="K325" i="578" s="1"/>
  <c r="M325" i="578" s="1"/>
  <c r="J325" i="578" a="1"/>
  <c r="J325" i="578" s="1"/>
  <c r="H325" i="578"/>
  <c r="H324" i="578"/>
  <c r="V323" i="578"/>
  <c r="W323" i="578" s="1"/>
  <c r="N323" i="578"/>
  <c r="K323" i="578"/>
  <c r="M323" i="578" s="1"/>
  <c r="K323" i="578" a="1"/>
  <c r="J323" i="578"/>
  <c r="J323" i="578" a="1"/>
  <c r="H323" i="578"/>
  <c r="V322" i="578"/>
  <c r="W322" i="578" s="1"/>
  <c r="N322" i="578"/>
  <c r="K322" i="578" a="1"/>
  <c r="K322" i="578" s="1"/>
  <c r="M322" i="578" s="1"/>
  <c r="J322" i="578" a="1"/>
  <c r="J322" i="578" s="1"/>
  <c r="H322" i="578"/>
  <c r="V321" i="578"/>
  <c r="W321" i="578" s="1"/>
  <c r="N321" i="578"/>
  <c r="K321" i="578" a="1"/>
  <c r="K321" i="578" s="1"/>
  <c r="M321" i="578" s="1"/>
  <c r="J321" i="578" a="1"/>
  <c r="J321" i="578" s="1"/>
  <c r="H321" i="578"/>
  <c r="V320" i="578"/>
  <c r="V334" i="578" s="1"/>
  <c r="N320" i="578"/>
  <c r="N334" i="578" s="1"/>
  <c r="K320" i="578" a="1"/>
  <c r="K320" i="578" s="1"/>
  <c r="J320" i="578" a="1"/>
  <c r="J320" i="578" s="1"/>
  <c r="H320" i="578"/>
  <c r="H334" i="578" s="1"/>
  <c r="AA319" i="578"/>
  <c r="Z319" i="578"/>
  <c r="Y319" i="578"/>
  <c r="X319" i="578"/>
  <c r="U319" i="578"/>
  <c r="T319" i="578"/>
  <c r="S319" i="578"/>
  <c r="Q319" i="578"/>
  <c r="P319" i="578"/>
  <c r="O319" i="578"/>
  <c r="I319" i="578"/>
  <c r="G319" i="578"/>
  <c r="J319" i="578" s="1" a="1"/>
  <c r="J319" i="578" s="1"/>
  <c r="V318" i="578"/>
  <c r="W318" i="578" s="1"/>
  <c r="N318" i="578"/>
  <c r="K318" i="578" a="1"/>
  <c r="K318" i="578" s="1"/>
  <c r="M318" i="578" s="1"/>
  <c r="J318" i="578" a="1"/>
  <c r="J318" i="578" s="1"/>
  <c r="H318" i="578"/>
  <c r="H317" i="578"/>
  <c r="H316" i="578"/>
  <c r="H315" i="578"/>
  <c r="H314" i="578"/>
  <c r="V313" i="578"/>
  <c r="W313" i="578" s="1"/>
  <c r="N313" i="578"/>
  <c r="K313" i="578" a="1"/>
  <c r="K313" i="578" s="1"/>
  <c r="M313" i="578" s="1"/>
  <c r="J313" i="578" a="1"/>
  <c r="J313" i="578" s="1"/>
  <c r="H313" i="578"/>
  <c r="V312" i="578"/>
  <c r="W312" i="578" s="1"/>
  <c r="N312" i="578"/>
  <c r="K312" i="578"/>
  <c r="M312" i="578" s="1"/>
  <c r="K312" i="578" a="1"/>
  <c r="J312" i="578"/>
  <c r="J312" i="578" a="1"/>
  <c r="H312" i="578"/>
  <c r="V311" i="578"/>
  <c r="W311" i="578" s="1"/>
  <c r="N311" i="578"/>
  <c r="K311" i="578" a="1"/>
  <c r="K311" i="578" s="1"/>
  <c r="M311" i="578" s="1"/>
  <c r="J311" i="578" a="1"/>
  <c r="J311" i="578" s="1"/>
  <c r="H311" i="578"/>
  <c r="W310" i="578"/>
  <c r="V310" i="578"/>
  <c r="N310" i="578"/>
  <c r="K310" i="578" a="1"/>
  <c r="K310" i="578" s="1"/>
  <c r="M310" i="578" s="1"/>
  <c r="J310" i="578" a="1"/>
  <c r="J310" i="578" s="1"/>
  <c r="H310" i="578"/>
  <c r="V309" i="578"/>
  <c r="V319" i="578" s="1"/>
  <c r="W319" i="578" s="1"/>
  <c r="N309" i="578"/>
  <c r="N319" i="578" s="1"/>
  <c r="K309" i="578" a="1"/>
  <c r="K309" i="578" s="1"/>
  <c r="J309" i="578" a="1"/>
  <c r="J309" i="578" s="1"/>
  <c r="H309" i="578"/>
  <c r="H319" i="578" s="1"/>
  <c r="AA308" i="578"/>
  <c r="Z308" i="578"/>
  <c r="Y308" i="578"/>
  <c r="X308" i="578"/>
  <c r="U308" i="578"/>
  <c r="T308" i="578"/>
  <c r="S308" i="578"/>
  <c r="Q308" i="578"/>
  <c r="P308" i="578"/>
  <c r="O308" i="578"/>
  <c r="R340" i="578" s="1"/>
  <c r="I308" i="578"/>
  <c r="G308" i="578"/>
  <c r="J308" i="578" s="1" a="1"/>
  <c r="J308" i="578" s="1"/>
  <c r="W307" i="578"/>
  <c r="V307" i="578"/>
  <c r="N307" i="578"/>
  <c r="K307" i="578" a="1"/>
  <c r="K307" i="578" s="1"/>
  <c r="M307" i="578" s="1"/>
  <c r="J307" i="578" a="1"/>
  <c r="J307" i="578" s="1"/>
  <c r="H307" i="578"/>
  <c r="V306" i="578"/>
  <c r="W306" i="578" s="1"/>
  <c r="N306" i="578"/>
  <c r="K306" i="578" a="1"/>
  <c r="K306" i="578" s="1"/>
  <c r="M306" i="578" s="1"/>
  <c r="J306" i="578" a="1"/>
  <c r="J306" i="578" s="1"/>
  <c r="H306" i="578"/>
  <c r="V305" i="578"/>
  <c r="W305" i="578" s="1"/>
  <c r="N305" i="578"/>
  <c r="K305" i="578"/>
  <c r="M305" i="578" s="1"/>
  <c r="K305" i="578" a="1"/>
  <c r="J305" i="578"/>
  <c r="J305" i="578" a="1"/>
  <c r="H305" i="578"/>
  <c r="V304" i="578"/>
  <c r="W304" i="578" s="1"/>
  <c r="N304" i="578"/>
  <c r="K304" i="578" a="1"/>
  <c r="K304" i="578" s="1"/>
  <c r="M304" i="578" s="1"/>
  <c r="J304" i="578" a="1"/>
  <c r="J304" i="578" s="1"/>
  <c r="H304" i="578"/>
  <c r="W303" i="578"/>
  <c r="V303" i="578"/>
  <c r="N303" i="578"/>
  <c r="K303" i="578" a="1"/>
  <c r="K303" i="578" s="1"/>
  <c r="M303" i="578" s="1"/>
  <c r="J303" i="578" a="1"/>
  <c r="J303" i="578" s="1"/>
  <c r="H303" i="578"/>
  <c r="V302" i="578"/>
  <c r="W302" i="578" s="1"/>
  <c r="N302" i="578"/>
  <c r="K302" i="578" a="1"/>
  <c r="K302" i="578" s="1"/>
  <c r="M302" i="578" s="1"/>
  <c r="J302" i="578" a="1"/>
  <c r="J302" i="578" s="1"/>
  <c r="H302" i="578"/>
  <c r="V301" i="578"/>
  <c r="W301" i="578" s="1"/>
  <c r="N301" i="578"/>
  <c r="K301" i="578"/>
  <c r="M301" i="578" s="1"/>
  <c r="K301" i="578" a="1"/>
  <c r="J301" i="578"/>
  <c r="J301" i="578" a="1"/>
  <c r="H301" i="578"/>
  <c r="V300" i="578"/>
  <c r="W300" i="578" s="1"/>
  <c r="N300" i="578"/>
  <c r="K300" i="578" a="1"/>
  <c r="K300" i="578" s="1"/>
  <c r="M300" i="578" s="1"/>
  <c r="J300" i="578" a="1"/>
  <c r="J300" i="578" s="1"/>
  <c r="H300" i="578"/>
  <c r="W299" i="578"/>
  <c r="V299" i="578"/>
  <c r="N299" i="578"/>
  <c r="K299" i="578" a="1"/>
  <c r="K299" i="578" s="1"/>
  <c r="M299" i="578" s="1"/>
  <c r="J299" i="578" a="1"/>
  <c r="J299" i="578" s="1"/>
  <c r="H299" i="578"/>
  <c r="V298" i="578"/>
  <c r="W298" i="578" s="1"/>
  <c r="N298" i="578"/>
  <c r="K298" i="578" a="1"/>
  <c r="K298" i="578" s="1"/>
  <c r="M298" i="578" s="1"/>
  <c r="J298" i="578" a="1"/>
  <c r="J298" i="578" s="1"/>
  <c r="H298" i="578"/>
  <c r="V297" i="578"/>
  <c r="W297" i="578" s="1"/>
  <c r="N297" i="578"/>
  <c r="K297" i="578"/>
  <c r="M297" i="578" s="1"/>
  <c r="K297" i="578" a="1"/>
  <c r="J297" i="578"/>
  <c r="J297" i="578" a="1"/>
  <c r="H297" i="578"/>
  <c r="V296" i="578"/>
  <c r="W296" i="578" s="1"/>
  <c r="N296" i="578"/>
  <c r="K296" i="578" a="1"/>
  <c r="K296" i="578" s="1"/>
  <c r="M296" i="578" s="1"/>
  <c r="J296" i="578" a="1"/>
  <c r="J296" i="578" s="1"/>
  <c r="H296" i="578"/>
  <c r="W295" i="578"/>
  <c r="V295" i="578"/>
  <c r="N295" i="578"/>
  <c r="K295" i="578" a="1"/>
  <c r="K295" i="578" s="1"/>
  <c r="M295" i="578" s="1"/>
  <c r="J295" i="578" a="1"/>
  <c r="J295" i="578" s="1"/>
  <c r="H295" i="578"/>
  <c r="V294" i="578"/>
  <c r="W294" i="578" s="1"/>
  <c r="N294" i="578"/>
  <c r="K294" i="578" a="1"/>
  <c r="K294" i="578" s="1"/>
  <c r="M294" i="578" s="1"/>
  <c r="J294" i="578" a="1"/>
  <c r="J294" i="578" s="1"/>
  <c r="H294" i="578"/>
  <c r="V293" i="578"/>
  <c r="V308" i="578" s="1"/>
  <c r="W308" i="578" s="1"/>
  <c r="N293" i="578"/>
  <c r="K293" i="578"/>
  <c r="K293" i="578" a="1"/>
  <c r="J293" i="578"/>
  <c r="J293" i="578" a="1"/>
  <c r="H293" i="578"/>
  <c r="H308" i="578" s="1"/>
  <c r="AA292" i="578"/>
  <c r="Z292" i="578"/>
  <c r="Y292" i="578"/>
  <c r="X292" i="578"/>
  <c r="U292" i="578"/>
  <c r="T292" i="578"/>
  <c r="S292" i="578"/>
  <c r="R292" i="578"/>
  <c r="Q292" i="578"/>
  <c r="P292" i="578"/>
  <c r="O292" i="578"/>
  <c r="I292" i="578"/>
  <c r="G292" i="578"/>
  <c r="V291" i="578"/>
  <c r="W291" i="578" s="1"/>
  <c r="N291" i="578"/>
  <c r="K291" i="578" a="1"/>
  <c r="K291" i="578" s="1"/>
  <c r="M291" i="578" s="1"/>
  <c r="J291" i="578" a="1"/>
  <c r="J291" i="578" s="1"/>
  <c r="H291" i="578"/>
  <c r="W290" i="578"/>
  <c r="V290" i="578"/>
  <c r="N290" i="578"/>
  <c r="K290" i="578" a="1"/>
  <c r="K290" i="578" s="1"/>
  <c r="M290" i="578" s="1"/>
  <c r="J290" i="578" a="1"/>
  <c r="J290" i="578" s="1"/>
  <c r="H290" i="578"/>
  <c r="V289" i="578"/>
  <c r="W289" i="578" s="1"/>
  <c r="N289" i="578"/>
  <c r="K289" i="578" a="1"/>
  <c r="K289" i="578" s="1"/>
  <c r="M289" i="578" s="1"/>
  <c r="J289" i="578" a="1"/>
  <c r="J289" i="578" s="1"/>
  <c r="H289" i="578"/>
  <c r="H288" i="578"/>
  <c r="H287" i="578"/>
  <c r="H286" i="578"/>
  <c r="V285" i="578"/>
  <c r="W285" i="578" s="1"/>
  <c r="N285" i="578"/>
  <c r="K285" i="578" a="1"/>
  <c r="K285" i="578" s="1"/>
  <c r="M285" i="578" s="1"/>
  <c r="J285" i="578" a="1"/>
  <c r="J285" i="578" s="1"/>
  <c r="H285" i="578"/>
  <c r="V284" i="578"/>
  <c r="W284" i="578" s="1"/>
  <c r="N284" i="578"/>
  <c r="K284" i="578" a="1"/>
  <c r="K284" i="578" s="1"/>
  <c r="M284" i="578" s="1"/>
  <c r="J284" i="578" a="1"/>
  <c r="J284" i="578" s="1"/>
  <c r="H284" i="578"/>
  <c r="N283" i="578"/>
  <c r="K283" i="578" a="1"/>
  <c r="K283" i="578" s="1"/>
  <c r="M283" i="578" s="1"/>
  <c r="H283" i="578"/>
  <c r="N282" i="578"/>
  <c r="K282" i="578" a="1"/>
  <c r="K282" i="578" s="1"/>
  <c r="M282" i="578" s="1"/>
  <c r="H282" i="578"/>
  <c r="N281" i="578"/>
  <c r="K281" i="578" a="1"/>
  <c r="K281" i="578" s="1"/>
  <c r="M281" i="578" s="1"/>
  <c r="H281" i="578"/>
  <c r="N280" i="578"/>
  <c r="K280" i="578" a="1"/>
  <c r="K280" i="578" s="1"/>
  <c r="M280" i="578" s="1"/>
  <c r="H280" i="578"/>
  <c r="N279" i="578"/>
  <c r="K279" i="578" a="1"/>
  <c r="K279" i="578" s="1"/>
  <c r="M279" i="578" s="1"/>
  <c r="H279" i="578"/>
  <c r="N278" i="578"/>
  <c r="K278" i="578" a="1"/>
  <c r="K278" i="578" s="1"/>
  <c r="M278" i="578" s="1"/>
  <c r="H278" i="578"/>
  <c r="V277" i="578"/>
  <c r="W277" i="578" s="1"/>
  <c r="N277" i="578"/>
  <c r="K277" i="578" a="1"/>
  <c r="K277" i="578" s="1"/>
  <c r="M277" i="578" s="1"/>
  <c r="J277" i="578" a="1"/>
  <c r="J277" i="578" s="1"/>
  <c r="H277" i="578"/>
  <c r="W276" i="578"/>
  <c r="V276" i="578"/>
  <c r="N276" i="578"/>
  <c r="K276" i="578"/>
  <c r="M276" i="578" s="1"/>
  <c r="K276" i="578" a="1"/>
  <c r="J276" i="578" a="1"/>
  <c r="J276" i="578" s="1"/>
  <c r="H276" i="578"/>
  <c r="V275" i="578"/>
  <c r="W275" i="578" s="1"/>
  <c r="N275" i="578"/>
  <c r="K275" i="578" a="1"/>
  <c r="K275" i="578" s="1"/>
  <c r="M275" i="578" s="1"/>
  <c r="J275" i="578" a="1"/>
  <c r="J275" i="578" s="1"/>
  <c r="H275" i="578"/>
  <c r="W274" i="578"/>
  <c r="V274" i="578"/>
  <c r="N274" i="578"/>
  <c r="K274" i="578" a="1"/>
  <c r="K274" i="578" s="1"/>
  <c r="M274" i="578" s="1"/>
  <c r="J274" i="578" a="1"/>
  <c r="J274" i="578" s="1"/>
  <c r="H274" i="578"/>
  <c r="V273" i="578"/>
  <c r="W273" i="578" s="1"/>
  <c r="N273" i="578"/>
  <c r="K273" i="578" a="1"/>
  <c r="K273" i="578" s="1"/>
  <c r="M273" i="578" s="1"/>
  <c r="J273" i="578" a="1"/>
  <c r="J273" i="578" s="1"/>
  <c r="H273" i="578"/>
  <c r="V272" i="578"/>
  <c r="W272" i="578" s="1"/>
  <c r="N272" i="578"/>
  <c r="K272" i="578"/>
  <c r="M272" i="578" s="1"/>
  <c r="K272" i="578" a="1"/>
  <c r="J272" i="578"/>
  <c r="J272" i="578" a="1"/>
  <c r="H272" i="578"/>
  <c r="V271" i="578"/>
  <c r="W271" i="578" s="1"/>
  <c r="N271" i="578"/>
  <c r="K271" i="578" a="1"/>
  <c r="K271" i="578" s="1"/>
  <c r="M271" i="578" s="1"/>
  <c r="J271" i="578" a="1"/>
  <c r="J271" i="578" s="1"/>
  <c r="H271" i="578"/>
  <c r="W270" i="578"/>
  <c r="V270" i="578"/>
  <c r="N270" i="578"/>
  <c r="K270" i="578" a="1"/>
  <c r="K270" i="578" s="1"/>
  <c r="M270" i="578" s="1"/>
  <c r="J270" i="578" a="1"/>
  <c r="J270" i="578" s="1"/>
  <c r="H270" i="578"/>
  <c r="V269" i="578"/>
  <c r="W269" i="578" s="1"/>
  <c r="N269" i="578"/>
  <c r="K269" i="578" a="1"/>
  <c r="K269" i="578" s="1"/>
  <c r="M269" i="578" s="1"/>
  <c r="J269" i="578" a="1"/>
  <c r="J269" i="578" s="1"/>
  <c r="H269" i="578"/>
  <c r="V268" i="578"/>
  <c r="W268" i="578" s="1"/>
  <c r="N268" i="578"/>
  <c r="K268" i="578"/>
  <c r="M268" i="578" s="1"/>
  <c r="K268" i="578" a="1"/>
  <c r="J268" i="578"/>
  <c r="J268" i="578" a="1"/>
  <c r="H268" i="578"/>
  <c r="V267" i="578"/>
  <c r="W267" i="578" s="1"/>
  <c r="N267" i="578"/>
  <c r="K267" i="578" a="1"/>
  <c r="K267" i="578" s="1"/>
  <c r="M267" i="578" s="1"/>
  <c r="J267" i="578" a="1"/>
  <c r="J267" i="578" s="1"/>
  <c r="H267" i="578"/>
  <c r="W266" i="578"/>
  <c r="V266" i="578"/>
  <c r="N266" i="578"/>
  <c r="K266" i="578" a="1"/>
  <c r="K266" i="578" s="1"/>
  <c r="M266" i="578" s="1"/>
  <c r="J266" i="578" a="1"/>
  <c r="J266" i="578" s="1"/>
  <c r="H266" i="578"/>
  <c r="N265" i="578"/>
  <c r="K265" i="578" a="1"/>
  <c r="K265" i="578" s="1"/>
  <c r="M265" i="578" s="1"/>
  <c r="H265" i="578"/>
  <c r="V264" i="578"/>
  <c r="W264" i="578" s="1"/>
  <c r="N264" i="578"/>
  <c r="K264" i="578"/>
  <c r="M264" i="578" s="1"/>
  <c r="K264" i="578" a="1"/>
  <c r="J264" i="578"/>
  <c r="J264" i="578" a="1"/>
  <c r="H264" i="578"/>
  <c r="V263" i="578"/>
  <c r="W263" i="578" s="1"/>
  <c r="N263" i="578"/>
  <c r="K263" i="578" a="1"/>
  <c r="K263" i="578" s="1"/>
  <c r="M263" i="578" s="1"/>
  <c r="J263" i="578" a="1"/>
  <c r="J263" i="578" s="1"/>
  <c r="H263" i="578"/>
  <c r="W262" i="578"/>
  <c r="V262" i="578"/>
  <c r="N262" i="578"/>
  <c r="K262" i="578" a="1"/>
  <c r="K262" i="578" s="1"/>
  <c r="M262" i="578" s="1"/>
  <c r="J262" i="578" a="1"/>
  <c r="J262" i="578" s="1"/>
  <c r="H262" i="578"/>
  <c r="V261" i="578"/>
  <c r="W261" i="578" s="1"/>
  <c r="N261" i="578"/>
  <c r="K261" i="578" a="1"/>
  <c r="K261" i="578" s="1"/>
  <c r="M261" i="578" s="1"/>
  <c r="J261" i="578" a="1"/>
  <c r="J261" i="578" s="1"/>
  <c r="H261" i="578"/>
  <c r="V260" i="578"/>
  <c r="W260" i="578" s="1"/>
  <c r="N260" i="578"/>
  <c r="K260" i="578"/>
  <c r="M260" i="578" s="1"/>
  <c r="K260" i="578" a="1"/>
  <c r="J260" i="578"/>
  <c r="J260" i="578" a="1"/>
  <c r="H260" i="578"/>
  <c r="V259" i="578"/>
  <c r="W259" i="578" s="1"/>
  <c r="N259" i="578"/>
  <c r="K259" i="578" a="1"/>
  <c r="K259" i="578" s="1"/>
  <c r="M259" i="578" s="1"/>
  <c r="J259" i="578" a="1"/>
  <c r="J259" i="578" s="1"/>
  <c r="H259" i="578"/>
  <c r="W258" i="578"/>
  <c r="V258" i="578"/>
  <c r="V292" i="578" s="1"/>
  <c r="N258" i="578"/>
  <c r="N292" i="578" s="1"/>
  <c r="K258" i="578" a="1"/>
  <c r="K258" i="578" s="1"/>
  <c r="J258" i="578" a="1"/>
  <c r="J258" i="578" s="1"/>
  <c r="H258" i="578"/>
  <c r="H292" i="578" s="1"/>
  <c r="AA257" i="578"/>
  <c r="Z257" i="578"/>
  <c r="Y257" i="578"/>
  <c r="X257" i="578"/>
  <c r="U257" i="578"/>
  <c r="T257" i="578"/>
  <c r="S257" i="578"/>
  <c r="R257" i="578"/>
  <c r="Q257" i="578"/>
  <c r="P257" i="578"/>
  <c r="O257" i="578"/>
  <c r="R338" i="578" s="1"/>
  <c r="I257" i="578"/>
  <c r="H256" i="578"/>
  <c r="H255" i="578"/>
  <c r="H254" i="578"/>
  <c r="H253" i="578"/>
  <c r="H252" i="578"/>
  <c r="H251" i="578"/>
  <c r="K250" i="578" a="1"/>
  <c r="K250" i="578" s="1"/>
  <c r="M250" i="578" s="1"/>
  <c r="H250" i="578"/>
  <c r="K249" i="578"/>
  <c r="M249" i="578" s="1"/>
  <c r="K249" i="578" a="1"/>
  <c r="H249" i="578"/>
  <c r="K248" i="578" a="1"/>
  <c r="K248" i="578" s="1"/>
  <c r="M248" i="578" s="1"/>
  <c r="H248" i="578"/>
  <c r="K247" i="578" a="1"/>
  <c r="K247" i="578" s="1"/>
  <c r="M247" i="578" s="1"/>
  <c r="H247" i="578"/>
  <c r="W246" i="578"/>
  <c r="V246" i="578"/>
  <c r="N246" i="578"/>
  <c r="K246" i="578" a="1"/>
  <c r="K246" i="578" s="1"/>
  <c r="M246" i="578" s="1"/>
  <c r="J246" i="578" a="1"/>
  <c r="J246" i="578" s="1"/>
  <c r="H246" i="578"/>
  <c r="V245" i="578"/>
  <c r="W245" i="578" s="1"/>
  <c r="N245" i="578"/>
  <c r="K245" i="578"/>
  <c r="M245" i="578" s="1"/>
  <c r="K245" i="578" a="1"/>
  <c r="J245" i="578" a="1"/>
  <c r="J245" i="578" s="1"/>
  <c r="H245" i="578"/>
  <c r="W244" i="578"/>
  <c r="V244" i="578"/>
  <c r="N244" i="578"/>
  <c r="K244" i="578" a="1"/>
  <c r="K244" i="578" s="1"/>
  <c r="M244" i="578" s="1"/>
  <c r="J244" i="578" a="1"/>
  <c r="J244" i="578" s="1"/>
  <c r="H244" i="578"/>
  <c r="V243" i="578"/>
  <c r="W243" i="578" s="1"/>
  <c r="N243" i="578"/>
  <c r="K243" i="578"/>
  <c r="M243" i="578" s="1"/>
  <c r="K243" i="578" a="1"/>
  <c r="J243" i="578" a="1"/>
  <c r="J243" i="578" s="1"/>
  <c r="H243" i="578"/>
  <c r="M242" i="578"/>
  <c r="H242" i="578"/>
  <c r="W241" i="578"/>
  <c r="V241" i="578"/>
  <c r="N241" i="578"/>
  <c r="K241" i="578" a="1"/>
  <c r="K241" i="578" s="1"/>
  <c r="M241" i="578" s="1"/>
  <c r="J241" i="578" a="1"/>
  <c r="J241" i="578" s="1"/>
  <c r="H241" i="578"/>
  <c r="V240" i="578"/>
  <c r="W240" i="578" s="1"/>
  <c r="N240" i="578"/>
  <c r="K240" i="578" a="1"/>
  <c r="K240" i="578" s="1"/>
  <c r="M240" i="578" s="1"/>
  <c r="J240" i="578" a="1"/>
  <c r="J240" i="578" s="1"/>
  <c r="H240" i="578"/>
  <c r="K239" i="578" a="1"/>
  <c r="K239" i="578" s="1"/>
  <c r="M239" i="578" s="1"/>
  <c r="H239" i="578"/>
  <c r="H238" i="578"/>
  <c r="V237" i="578"/>
  <c r="W237" i="578" s="1"/>
  <c r="N237" i="578"/>
  <c r="K237" i="578" a="1"/>
  <c r="K237" i="578" s="1"/>
  <c r="M237" i="578" s="1"/>
  <c r="J237" i="578" a="1"/>
  <c r="J237" i="578" s="1"/>
  <c r="H237" i="578"/>
  <c r="W236" i="578"/>
  <c r="V236" i="578"/>
  <c r="N236" i="578"/>
  <c r="K236" i="578" a="1"/>
  <c r="K236" i="578" s="1"/>
  <c r="M236" i="578" s="1"/>
  <c r="J236" i="578" a="1"/>
  <c r="J236" i="578" s="1"/>
  <c r="H236" i="578"/>
  <c r="V235" i="578"/>
  <c r="W235" i="578" s="1"/>
  <c r="N235" i="578"/>
  <c r="K235" i="578" a="1"/>
  <c r="K235" i="578" s="1"/>
  <c r="M235" i="578" s="1"/>
  <c r="J235" i="578" a="1"/>
  <c r="J235" i="578" s="1"/>
  <c r="H235" i="578"/>
  <c r="V234" i="578"/>
  <c r="W234" i="578" s="1"/>
  <c r="N234" i="578"/>
  <c r="K234" i="578" a="1"/>
  <c r="K234" i="578" s="1"/>
  <c r="M234" i="578" s="1"/>
  <c r="J234" i="578" a="1"/>
  <c r="J234" i="578" s="1"/>
  <c r="H234" i="578"/>
  <c r="V233" i="578"/>
  <c r="W233" i="578" s="1"/>
  <c r="N233" i="578"/>
  <c r="K233" i="578" a="1"/>
  <c r="K233" i="578" s="1"/>
  <c r="M233" i="578" s="1"/>
  <c r="J233" i="578" a="1"/>
  <c r="J233" i="578" s="1"/>
  <c r="H233" i="578"/>
  <c r="V232" i="578"/>
  <c r="W232" i="578" s="1"/>
  <c r="N232" i="578"/>
  <c r="K232" i="578"/>
  <c r="M232" i="578" s="1"/>
  <c r="K232" i="578" a="1"/>
  <c r="J232" i="578"/>
  <c r="J232" i="578" a="1"/>
  <c r="H232" i="578"/>
  <c r="V231" i="578"/>
  <c r="W231" i="578" s="1"/>
  <c r="N231" i="578"/>
  <c r="K231" i="578" a="1"/>
  <c r="K231" i="578" s="1"/>
  <c r="M231" i="578" s="1"/>
  <c r="J231" i="578" a="1"/>
  <c r="J231" i="578" s="1"/>
  <c r="H231" i="578"/>
  <c r="W230" i="578"/>
  <c r="V230" i="578"/>
  <c r="N230" i="578"/>
  <c r="K230" i="578" a="1"/>
  <c r="K230" i="578" s="1"/>
  <c r="M230" i="578" s="1"/>
  <c r="J230" i="578" a="1"/>
  <c r="J230" i="578" s="1"/>
  <c r="H230" i="578"/>
  <c r="V229" i="578"/>
  <c r="W229" i="578" s="1"/>
  <c r="N229" i="578"/>
  <c r="K229" i="578" a="1"/>
  <c r="K229" i="578" s="1"/>
  <c r="M229" i="578" s="1"/>
  <c r="J229" i="578" a="1"/>
  <c r="J229" i="578" s="1"/>
  <c r="H229" i="578"/>
  <c r="V228" i="578"/>
  <c r="W228" i="578" s="1"/>
  <c r="N228" i="578"/>
  <c r="K228" i="578" a="1"/>
  <c r="K228" i="578" s="1"/>
  <c r="M228" i="578" s="1"/>
  <c r="J228" i="578" a="1"/>
  <c r="J228" i="578" s="1"/>
  <c r="H228" i="578"/>
  <c r="N227" i="578"/>
  <c r="K227" i="578" a="1"/>
  <c r="K227" i="578" s="1"/>
  <c r="M227" i="578" s="1"/>
  <c r="H227" i="578"/>
  <c r="N226" i="578"/>
  <c r="K226" i="578"/>
  <c r="M226" i="578" s="1"/>
  <c r="K226" i="578" a="1"/>
  <c r="H226" i="578"/>
  <c r="N225" i="578"/>
  <c r="K225" i="578" a="1"/>
  <c r="K225" i="578" s="1"/>
  <c r="M225" i="578" s="1"/>
  <c r="H225" i="578"/>
  <c r="N224" i="578"/>
  <c r="K224" i="578" a="1"/>
  <c r="K224" i="578" s="1"/>
  <c r="M224" i="578" s="1"/>
  <c r="H224" i="578"/>
  <c r="N223" i="578"/>
  <c r="K223" i="578" a="1"/>
  <c r="K223" i="578" s="1"/>
  <c r="M223" i="578" s="1"/>
  <c r="H223" i="578"/>
  <c r="N222" i="578"/>
  <c r="K222" i="578"/>
  <c r="M222" i="578" s="1"/>
  <c r="K222" i="578" a="1"/>
  <c r="H222" i="578"/>
  <c r="N221" i="578"/>
  <c r="K221" i="578" a="1"/>
  <c r="K221" i="578" s="1"/>
  <c r="M221" i="578" s="1"/>
  <c r="H221" i="578"/>
  <c r="N220" i="578"/>
  <c r="K220" i="578" a="1"/>
  <c r="K220" i="578" s="1"/>
  <c r="M220" i="578" s="1"/>
  <c r="H220" i="578"/>
  <c r="V219" i="578"/>
  <c r="W219" i="578" s="1"/>
  <c r="N219" i="578"/>
  <c r="K219" i="578" a="1"/>
  <c r="K219" i="578" s="1"/>
  <c r="M219" i="578" s="1"/>
  <c r="J219" i="578" a="1"/>
  <c r="J219" i="578" s="1"/>
  <c r="H219" i="578"/>
  <c r="V218" i="578"/>
  <c r="W218" i="578" s="1"/>
  <c r="N218" i="578"/>
  <c r="K218" i="578"/>
  <c r="M218" i="578" s="1"/>
  <c r="K218" i="578" a="1"/>
  <c r="J218" i="578"/>
  <c r="J218" i="578" a="1"/>
  <c r="H218" i="578"/>
  <c r="V217" i="578"/>
  <c r="W217" i="578" s="1"/>
  <c r="N217" i="578"/>
  <c r="K217" i="578" a="1"/>
  <c r="K217" i="578" s="1"/>
  <c r="M217" i="578" s="1"/>
  <c r="J217" i="578" a="1"/>
  <c r="J217" i="578" s="1"/>
  <c r="H217" i="578"/>
  <c r="W216" i="578"/>
  <c r="V216" i="578"/>
  <c r="N216" i="578"/>
  <c r="K216" i="578" a="1"/>
  <c r="K216" i="578" s="1"/>
  <c r="M216" i="578" s="1"/>
  <c r="J216" i="578" a="1"/>
  <c r="J216" i="578" s="1"/>
  <c r="H216" i="578"/>
  <c r="V215" i="578"/>
  <c r="W215" i="578" s="1"/>
  <c r="N215" i="578"/>
  <c r="K215" i="578" a="1"/>
  <c r="K215" i="578" s="1"/>
  <c r="M215" i="578" s="1"/>
  <c r="J215" i="578" a="1"/>
  <c r="J215" i="578" s="1"/>
  <c r="H215" i="578"/>
  <c r="V214" i="578"/>
  <c r="W214" i="578" s="1"/>
  <c r="N214" i="578"/>
  <c r="K214" i="578"/>
  <c r="M214" i="578" s="1"/>
  <c r="K214" i="578" a="1"/>
  <c r="J214" i="578"/>
  <c r="J214" i="578" a="1"/>
  <c r="H214" i="578"/>
  <c r="V213" i="578"/>
  <c r="W213" i="578" s="1"/>
  <c r="N213" i="578"/>
  <c r="K213" i="578" a="1"/>
  <c r="K213" i="578" s="1"/>
  <c r="M213" i="578" s="1"/>
  <c r="J213" i="578" a="1"/>
  <c r="J213" i="578" s="1"/>
  <c r="H213" i="578"/>
  <c r="W212" i="578"/>
  <c r="V212" i="578"/>
  <c r="N212" i="578"/>
  <c r="K212" i="578" a="1"/>
  <c r="K212" i="578" s="1"/>
  <c r="M212" i="578" s="1"/>
  <c r="J212" i="578" a="1"/>
  <c r="J212" i="578" s="1"/>
  <c r="V211" i="578"/>
  <c r="W211" i="578" s="1"/>
  <c r="N211" i="578"/>
  <c r="K211" i="578" a="1"/>
  <c r="K211" i="578" s="1"/>
  <c r="M211" i="578" s="1"/>
  <c r="J211" i="578" a="1"/>
  <c r="J211" i="578" s="1"/>
  <c r="H211" i="578"/>
  <c r="V210" i="578"/>
  <c r="W210" i="578" s="1"/>
  <c r="N210" i="578"/>
  <c r="K210" i="578" a="1"/>
  <c r="K210" i="578" s="1"/>
  <c r="M210" i="578" s="1"/>
  <c r="J210" i="578" a="1"/>
  <c r="J210" i="578" s="1"/>
  <c r="H210" i="578"/>
  <c r="V209" i="578"/>
  <c r="W209" i="578" s="1"/>
  <c r="N209" i="578"/>
  <c r="K209" i="578" a="1"/>
  <c r="K209" i="578" s="1"/>
  <c r="M209" i="578" s="1"/>
  <c r="J209" i="578" a="1"/>
  <c r="J209" i="578" s="1"/>
  <c r="H209" i="578"/>
  <c r="V208" i="578"/>
  <c r="W208" i="578" s="1"/>
  <c r="N208" i="578"/>
  <c r="K208" i="578"/>
  <c r="M208" i="578" s="1"/>
  <c r="K208" i="578" a="1"/>
  <c r="J208" i="578"/>
  <c r="J208" i="578" a="1"/>
  <c r="H208" i="578"/>
  <c r="H207" i="578"/>
  <c r="H206" i="578"/>
  <c r="H205" i="578"/>
  <c r="V204" i="578"/>
  <c r="W204" i="578" s="1"/>
  <c r="N204" i="578"/>
  <c r="K204" i="578" a="1"/>
  <c r="K204" i="578" s="1"/>
  <c r="M204" i="578" s="1"/>
  <c r="J204" i="578" a="1"/>
  <c r="J204" i="578" s="1"/>
  <c r="H204" i="578"/>
  <c r="W203" i="578"/>
  <c r="V203" i="578"/>
  <c r="N203" i="578"/>
  <c r="K203" i="578" a="1"/>
  <c r="K203" i="578" s="1"/>
  <c r="M203" i="578" s="1"/>
  <c r="J203" i="578" a="1"/>
  <c r="J203" i="578" s="1"/>
  <c r="H203" i="578"/>
  <c r="V202" i="578"/>
  <c r="W202" i="578" s="1"/>
  <c r="N202" i="578"/>
  <c r="K202" i="578" a="1"/>
  <c r="K202" i="578" s="1"/>
  <c r="M202" i="578" s="1"/>
  <c r="J202" i="578" a="1"/>
  <c r="J202" i="578" s="1"/>
  <c r="H202" i="578"/>
  <c r="H201" i="578"/>
  <c r="V200" i="578"/>
  <c r="V257" i="578" s="1"/>
  <c r="N200" i="578"/>
  <c r="K200" i="578" a="1"/>
  <c r="K200" i="578" s="1"/>
  <c r="J200" i="578" a="1"/>
  <c r="J200" i="578" s="1"/>
  <c r="H200" i="578"/>
  <c r="AA199" i="578"/>
  <c r="Z199" i="578"/>
  <c r="Y199" i="578"/>
  <c r="X199" i="578"/>
  <c r="U199" i="578"/>
  <c r="T199" i="578"/>
  <c r="S199" i="578"/>
  <c r="R199" i="578"/>
  <c r="Q199" i="578"/>
  <c r="P199" i="578"/>
  <c r="O199" i="578"/>
  <c r="I199" i="578"/>
  <c r="G199" i="578"/>
  <c r="V198" i="578"/>
  <c r="W198" i="578" s="1"/>
  <c r="N198" i="578"/>
  <c r="K198" i="578" a="1"/>
  <c r="K198" i="578" s="1"/>
  <c r="M198" i="578" s="1"/>
  <c r="J198" i="578" a="1"/>
  <c r="J198" i="578" s="1"/>
  <c r="H198" i="578"/>
  <c r="V197" i="578"/>
  <c r="W197" i="578" s="1"/>
  <c r="N197" i="578"/>
  <c r="K197" i="578"/>
  <c r="M197" i="578" s="1"/>
  <c r="K197" i="578" a="1"/>
  <c r="J197" i="578"/>
  <c r="J197" i="578" a="1"/>
  <c r="H197" i="578"/>
  <c r="K196" i="578" a="1"/>
  <c r="K196" i="578" s="1"/>
  <c r="M196" i="578" s="1"/>
  <c r="H196" i="578"/>
  <c r="K195" i="578" a="1"/>
  <c r="K195" i="578" s="1"/>
  <c r="M195" i="578" s="1"/>
  <c r="H195" i="578"/>
  <c r="K194" i="578" a="1"/>
  <c r="K194" i="578" s="1"/>
  <c r="M194" i="578" s="1"/>
  <c r="H194" i="578"/>
  <c r="K193" i="578" a="1"/>
  <c r="K193" i="578" s="1"/>
  <c r="M193" i="578" s="1"/>
  <c r="H193" i="578"/>
  <c r="W192" i="578"/>
  <c r="V192" i="578"/>
  <c r="N192" i="578"/>
  <c r="K192" i="578" a="1"/>
  <c r="K192" i="578" s="1"/>
  <c r="M192" i="578" s="1"/>
  <c r="J192" i="578" a="1"/>
  <c r="J192" i="578" s="1"/>
  <c r="H192" i="578"/>
  <c r="V191" i="578"/>
  <c r="W191" i="578" s="1"/>
  <c r="N191" i="578"/>
  <c r="K191" i="578" a="1"/>
  <c r="K191" i="578" s="1"/>
  <c r="M191" i="578" s="1"/>
  <c r="J191" i="578" a="1"/>
  <c r="J191" i="578" s="1"/>
  <c r="H191" i="578"/>
  <c r="V190" i="578"/>
  <c r="W190" i="578" s="1"/>
  <c r="N190" i="578"/>
  <c r="K190" i="578"/>
  <c r="M190" i="578" s="1"/>
  <c r="K190" i="578" a="1"/>
  <c r="J190" i="578"/>
  <c r="J190" i="578" a="1"/>
  <c r="H190" i="578"/>
  <c r="N189" i="578"/>
  <c r="K189" i="578" a="1"/>
  <c r="K189" i="578" s="1"/>
  <c r="M189" i="578" s="1"/>
  <c r="J189" i="578" a="1"/>
  <c r="J189" i="578" s="1"/>
  <c r="H189" i="578"/>
  <c r="N188" i="578"/>
  <c r="K188" i="578"/>
  <c r="M188" i="578" s="1"/>
  <c r="K188" i="578" a="1"/>
  <c r="J188" i="578"/>
  <c r="J188" i="578" a="1"/>
  <c r="H188" i="578"/>
  <c r="V187" i="578"/>
  <c r="W187" i="578" s="1"/>
  <c r="N187" i="578"/>
  <c r="K187" i="578" a="1"/>
  <c r="K187" i="578" s="1"/>
  <c r="M187" i="578" s="1"/>
  <c r="J187" i="578" a="1"/>
  <c r="J187" i="578" s="1"/>
  <c r="H187" i="578"/>
  <c r="W186" i="578"/>
  <c r="V186" i="578"/>
  <c r="N186" i="578"/>
  <c r="K186" i="578" a="1"/>
  <c r="K186" i="578" s="1"/>
  <c r="M186" i="578" s="1"/>
  <c r="J186" i="578" a="1"/>
  <c r="J186" i="578" s="1"/>
  <c r="H186" i="578"/>
  <c r="N185" i="578"/>
  <c r="K185" i="578" a="1"/>
  <c r="K185" i="578" s="1"/>
  <c r="M185" i="578" s="1"/>
  <c r="H185" i="578"/>
  <c r="N184" i="578"/>
  <c r="K184" i="578"/>
  <c r="M184" i="578" s="1"/>
  <c r="K184" i="578" a="1"/>
  <c r="H184" i="578"/>
  <c r="V183" i="578"/>
  <c r="W183" i="578" s="1"/>
  <c r="N183" i="578"/>
  <c r="K183" i="578" a="1"/>
  <c r="K183" i="578" s="1"/>
  <c r="M183" i="578" s="1"/>
  <c r="J183" i="578" a="1"/>
  <c r="J183" i="578" s="1"/>
  <c r="H183" i="578"/>
  <c r="W182" i="578"/>
  <c r="V182" i="578"/>
  <c r="N182" i="578"/>
  <c r="K182" i="578" a="1"/>
  <c r="K182" i="578" s="1"/>
  <c r="M182" i="578" s="1"/>
  <c r="J182" i="578" a="1"/>
  <c r="J182" i="578" s="1"/>
  <c r="H182" i="578"/>
  <c r="V181" i="578"/>
  <c r="W181" i="578" s="1"/>
  <c r="N181" i="578"/>
  <c r="K181" i="578" a="1"/>
  <c r="K181" i="578" s="1"/>
  <c r="M181" i="578" s="1"/>
  <c r="J181" i="578" a="1"/>
  <c r="J181" i="578" s="1"/>
  <c r="H181" i="578"/>
  <c r="V180" i="578"/>
  <c r="W180" i="578" s="1"/>
  <c r="N180" i="578"/>
  <c r="K180" i="578"/>
  <c r="M180" i="578" s="1"/>
  <c r="K180" i="578" a="1"/>
  <c r="J180" i="578"/>
  <c r="J180" i="578" a="1"/>
  <c r="H180" i="578"/>
  <c r="V179" i="578"/>
  <c r="W179" i="578" s="1"/>
  <c r="N179" i="578"/>
  <c r="K179" i="578" a="1"/>
  <c r="K179" i="578" s="1"/>
  <c r="M179" i="578" s="1"/>
  <c r="J179" i="578" a="1"/>
  <c r="J179" i="578" s="1"/>
  <c r="H179" i="578"/>
  <c r="V178" i="578"/>
  <c r="V199" i="578" s="1"/>
  <c r="N178" i="578"/>
  <c r="N199" i="578" s="1"/>
  <c r="K178" i="578" a="1"/>
  <c r="K178" i="578" s="1"/>
  <c r="J178" i="578" a="1"/>
  <c r="J178" i="578" s="1"/>
  <c r="H178" i="578"/>
  <c r="H199" i="578" s="1"/>
  <c r="X171" i="578"/>
  <c r="Q529" i="578" s="1"/>
  <c r="X170" i="578"/>
  <c r="Q528" i="578" s="1"/>
  <c r="G170" i="578"/>
  <c r="C170" i="578"/>
  <c r="X169" i="578"/>
  <c r="Q527" i="578" s="1"/>
  <c r="I169" i="578"/>
  <c r="E169" i="578"/>
  <c r="K169" i="578" s="1"/>
  <c r="M169" i="578" s="1"/>
  <c r="I168" i="578"/>
  <c r="E168" i="578"/>
  <c r="K168" i="578" s="1"/>
  <c r="M168" i="578" s="1"/>
  <c r="I167" i="578"/>
  <c r="E167" i="578"/>
  <c r="K167" i="578" s="1"/>
  <c r="M167" i="578" s="1"/>
  <c r="X166" i="578"/>
  <c r="Q524" i="578" s="1"/>
  <c r="I166" i="578"/>
  <c r="I170" i="578" s="1"/>
  <c r="E166" i="578"/>
  <c r="K166" i="578" s="1"/>
  <c r="AA163" i="578"/>
  <c r="Z163" i="578"/>
  <c r="Y163" i="578"/>
  <c r="X163" i="578"/>
  <c r="U163" i="578"/>
  <c r="T163" i="578"/>
  <c r="S163" i="578"/>
  <c r="R163" i="578"/>
  <c r="Q163" i="578"/>
  <c r="P163" i="578"/>
  <c r="O163" i="578"/>
  <c r="R171" i="578" s="1"/>
  <c r="I163" i="578"/>
  <c r="G163" i="578"/>
  <c r="C529" i="578" s="1"/>
  <c r="H162" i="578"/>
  <c r="H161" i="578"/>
  <c r="H160" i="578"/>
  <c r="W159" i="578"/>
  <c r="V159" i="578"/>
  <c r="N159" i="578"/>
  <c r="K159" i="578" a="1"/>
  <c r="K159" i="578" s="1"/>
  <c r="J159" i="578" a="1"/>
  <c r="J159" i="578" s="1"/>
  <c r="D159" i="578"/>
  <c r="H159" i="578" s="1"/>
  <c r="V158" i="578"/>
  <c r="W158" i="578" s="1"/>
  <c r="N158" i="578"/>
  <c r="K158" i="578" a="1"/>
  <c r="K158" i="578" s="1"/>
  <c r="M158" i="578" s="1"/>
  <c r="J158" i="578" a="1"/>
  <c r="J158" i="578" s="1"/>
  <c r="H158" i="578"/>
  <c r="H157" i="578"/>
  <c r="H156" i="578"/>
  <c r="V155" i="578"/>
  <c r="W155" i="578" s="1"/>
  <c r="N155" i="578"/>
  <c r="K155" i="578"/>
  <c r="M155" i="578" s="1"/>
  <c r="K155" i="578" a="1"/>
  <c r="J155" i="578"/>
  <c r="J155" i="578" a="1"/>
  <c r="H155" i="578"/>
  <c r="V154" i="578"/>
  <c r="W154" i="578" s="1"/>
  <c r="N154" i="578"/>
  <c r="K154" i="578" a="1"/>
  <c r="K154" i="578" s="1"/>
  <c r="M154" i="578" s="1"/>
  <c r="J154" i="578" a="1"/>
  <c r="J154" i="578" s="1"/>
  <c r="H154" i="578"/>
  <c r="H153" i="578"/>
  <c r="V152" i="578"/>
  <c r="W152" i="578" s="1"/>
  <c r="N152" i="578"/>
  <c r="K152" i="578" a="1"/>
  <c r="K152" i="578" s="1"/>
  <c r="M152" i="578" s="1"/>
  <c r="J152" i="578" a="1"/>
  <c r="J152" i="578" s="1"/>
  <c r="H152" i="578"/>
  <c r="W151" i="578"/>
  <c r="V151" i="578"/>
  <c r="N151" i="578"/>
  <c r="K151" i="578" a="1"/>
  <c r="K151" i="578" s="1"/>
  <c r="M151" i="578" s="1"/>
  <c r="J151" i="578" a="1"/>
  <c r="J151" i="578" s="1"/>
  <c r="H151" i="578"/>
  <c r="V150" i="578"/>
  <c r="W150" i="578" s="1"/>
  <c r="N150" i="578"/>
  <c r="K150" i="578" a="1"/>
  <c r="K150" i="578" s="1"/>
  <c r="M150" i="578" s="1"/>
  <c r="J150" i="578" a="1"/>
  <c r="J150" i="578" s="1"/>
  <c r="H150" i="578"/>
  <c r="V149" i="578"/>
  <c r="V163" i="578" s="1"/>
  <c r="W163" i="578" s="1"/>
  <c r="N149" i="578"/>
  <c r="K149" i="578"/>
  <c r="K149" i="578" a="1"/>
  <c r="J149" i="578"/>
  <c r="J149" i="578" a="1"/>
  <c r="H149" i="578"/>
  <c r="H163" i="578" s="1"/>
  <c r="AA148" i="578"/>
  <c r="Z148" i="578"/>
  <c r="Y148" i="578"/>
  <c r="X148" i="578"/>
  <c r="U148" i="578"/>
  <c r="T148" i="578"/>
  <c r="S148" i="578"/>
  <c r="Q148" i="578"/>
  <c r="P148" i="578"/>
  <c r="O148" i="578"/>
  <c r="I148" i="578"/>
  <c r="G148" i="578"/>
  <c r="C528" i="578" s="1"/>
  <c r="V147" i="578"/>
  <c r="W147" i="578" s="1"/>
  <c r="N147" i="578"/>
  <c r="K147" i="578" a="1"/>
  <c r="K147" i="578" s="1"/>
  <c r="M147" i="578" s="1"/>
  <c r="J147" i="578" a="1"/>
  <c r="J147" i="578" s="1"/>
  <c r="H147" i="578"/>
  <c r="K146" i="578"/>
  <c r="K146" i="578" a="1"/>
  <c r="H146" i="578"/>
  <c r="K145" i="578" a="1"/>
  <c r="K145" i="578" s="1"/>
  <c r="K144" i="578" a="1"/>
  <c r="K144" i="578" s="1"/>
  <c r="H144" i="578"/>
  <c r="K143" i="578" a="1"/>
  <c r="K143" i="578" s="1"/>
  <c r="H143" i="578"/>
  <c r="W142" i="578"/>
  <c r="V142" i="578"/>
  <c r="N142" i="578"/>
  <c r="K142" i="578" a="1"/>
  <c r="K142" i="578" s="1"/>
  <c r="M142" i="578" s="1"/>
  <c r="J142" i="578" a="1"/>
  <c r="J142" i="578" s="1"/>
  <c r="H142" i="578"/>
  <c r="V141" i="578"/>
  <c r="W141" i="578" s="1"/>
  <c r="N141" i="578"/>
  <c r="K141" i="578" a="1"/>
  <c r="K141" i="578" s="1"/>
  <c r="M141" i="578" s="1"/>
  <c r="J141" i="578" a="1"/>
  <c r="J141" i="578" s="1"/>
  <c r="H141" i="578"/>
  <c r="V140" i="578"/>
  <c r="W140" i="578" s="1"/>
  <c r="N140" i="578"/>
  <c r="K140" i="578"/>
  <c r="M140" i="578" s="1"/>
  <c r="K140" i="578" a="1"/>
  <c r="J140" i="578"/>
  <c r="J140" i="578" a="1"/>
  <c r="H140" i="578"/>
  <c r="V139" i="578"/>
  <c r="W139" i="578" s="1"/>
  <c r="N139" i="578"/>
  <c r="K139" i="578" a="1"/>
  <c r="K139" i="578" s="1"/>
  <c r="M139" i="578" s="1"/>
  <c r="J139" i="578" a="1"/>
  <c r="J139" i="578" s="1"/>
  <c r="H139" i="578"/>
  <c r="W138" i="578"/>
  <c r="V138" i="578"/>
  <c r="V148" i="578" s="1"/>
  <c r="W148" i="578" s="1"/>
  <c r="N138" i="578"/>
  <c r="N148" i="578" s="1"/>
  <c r="K138" i="578" a="1"/>
  <c r="K138" i="578" s="1"/>
  <c r="J138" i="578" a="1"/>
  <c r="J138" i="578" s="1"/>
  <c r="H138" i="578"/>
  <c r="H148" i="578" s="1"/>
  <c r="AA137" i="578"/>
  <c r="Z137" i="578"/>
  <c r="Y137" i="578"/>
  <c r="X137" i="578"/>
  <c r="U137" i="578"/>
  <c r="T137" i="578"/>
  <c r="S137" i="578"/>
  <c r="Q137" i="578"/>
  <c r="P137" i="578"/>
  <c r="O137" i="578"/>
  <c r="R169" i="578" s="1"/>
  <c r="I137" i="578"/>
  <c r="G137" i="578"/>
  <c r="C527" i="578" s="1"/>
  <c r="V136" i="578"/>
  <c r="W136" i="578" s="1"/>
  <c r="N136" i="578"/>
  <c r="K136" i="578" a="1"/>
  <c r="K136" i="578" s="1"/>
  <c r="M136" i="578" s="1"/>
  <c r="J136" i="578" a="1"/>
  <c r="J136" i="578" s="1"/>
  <c r="H136" i="578"/>
  <c r="V135" i="578"/>
  <c r="W135" i="578" s="1"/>
  <c r="N135" i="578"/>
  <c r="K135" i="578" a="1"/>
  <c r="K135" i="578" s="1"/>
  <c r="M135" i="578" s="1"/>
  <c r="J135" i="578" a="1"/>
  <c r="J135" i="578" s="1"/>
  <c r="H135" i="578"/>
  <c r="V134" i="578"/>
  <c r="W134" i="578" s="1"/>
  <c r="N134" i="578"/>
  <c r="K134" i="578" a="1"/>
  <c r="K134" i="578" s="1"/>
  <c r="M134" i="578" s="1"/>
  <c r="J134" i="578" a="1"/>
  <c r="J134" i="578" s="1"/>
  <c r="H134" i="578"/>
  <c r="V133" i="578"/>
  <c r="W133" i="578" s="1"/>
  <c r="N133" i="578"/>
  <c r="K133" i="578"/>
  <c r="M133" i="578" s="1"/>
  <c r="K133" i="578" a="1"/>
  <c r="J133" i="578"/>
  <c r="J133" i="578" a="1"/>
  <c r="H133" i="578"/>
  <c r="V132" i="578"/>
  <c r="W132" i="578" s="1"/>
  <c r="N132" i="578"/>
  <c r="K132" i="578" a="1"/>
  <c r="K132" i="578" s="1"/>
  <c r="M132" i="578" s="1"/>
  <c r="J132" i="578" a="1"/>
  <c r="J132" i="578" s="1"/>
  <c r="H132" i="578"/>
  <c r="W131" i="578"/>
  <c r="V131" i="578"/>
  <c r="N131" i="578"/>
  <c r="K131" i="578" a="1"/>
  <c r="K131" i="578" s="1"/>
  <c r="M131" i="578" s="1"/>
  <c r="J131" i="578" a="1"/>
  <c r="J131" i="578" s="1"/>
  <c r="H131" i="578"/>
  <c r="V130" i="578"/>
  <c r="W130" i="578" s="1"/>
  <c r="N130" i="578"/>
  <c r="K130" i="578" a="1"/>
  <c r="K130" i="578" s="1"/>
  <c r="M130" i="578" s="1"/>
  <c r="J130" i="578" a="1"/>
  <c r="J130" i="578" s="1"/>
  <c r="H130" i="578"/>
  <c r="V129" i="578"/>
  <c r="W129" i="578" s="1"/>
  <c r="N129" i="578"/>
  <c r="K129" i="578"/>
  <c r="M129" i="578" s="1"/>
  <c r="K129" i="578" a="1"/>
  <c r="J129" i="578"/>
  <c r="J129" i="578" a="1"/>
  <c r="H129" i="578"/>
  <c r="V128" i="578"/>
  <c r="W128" i="578" s="1"/>
  <c r="N128" i="578"/>
  <c r="K128" i="578" a="1"/>
  <c r="K128" i="578" s="1"/>
  <c r="M128" i="578" s="1"/>
  <c r="J128" i="578" a="1"/>
  <c r="J128" i="578" s="1"/>
  <c r="H128" i="578"/>
  <c r="W127" i="578"/>
  <c r="V127" i="578"/>
  <c r="N127" i="578"/>
  <c r="K127" i="578" a="1"/>
  <c r="K127" i="578" s="1"/>
  <c r="M127" i="578" s="1"/>
  <c r="J127" i="578" a="1"/>
  <c r="J127" i="578" s="1"/>
  <c r="H127" i="578"/>
  <c r="V126" i="578"/>
  <c r="W126" i="578" s="1"/>
  <c r="N126" i="578"/>
  <c r="K126" i="578" a="1"/>
  <c r="K126" i="578" s="1"/>
  <c r="M126" i="578" s="1"/>
  <c r="J126" i="578" a="1"/>
  <c r="J126" i="578" s="1"/>
  <c r="H126" i="578"/>
  <c r="V125" i="578"/>
  <c r="W125" i="578" s="1"/>
  <c r="N125" i="578"/>
  <c r="K125" i="578"/>
  <c r="M125" i="578" s="1"/>
  <c r="K125" i="578" a="1"/>
  <c r="J125" i="578"/>
  <c r="J125" i="578" a="1"/>
  <c r="H125" i="578"/>
  <c r="V124" i="578"/>
  <c r="W124" i="578" s="1"/>
  <c r="N124" i="578"/>
  <c r="K124" i="578" a="1"/>
  <c r="K124" i="578" s="1"/>
  <c r="M124" i="578" s="1"/>
  <c r="J124" i="578" a="1"/>
  <c r="J124" i="578" s="1"/>
  <c r="H124" i="578"/>
  <c r="W123" i="578"/>
  <c r="V123" i="578"/>
  <c r="N123" i="578"/>
  <c r="K123" i="578" a="1"/>
  <c r="K123" i="578" s="1"/>
  <c r="M123" i="578" s="1"/>
  <c r="J123" i="578" a="1"/>
  <c r="J123" i="578" s="1"/>
  <c r="H123" i="578"/>
  <c r="V122" i="578"/>
  <c r="W122" i="578" s="1"/>
  <c r="N122" i="578"/>
  <c r="K122" i="578" a="1"/>
  <c r="K122" i="578" s="1"/>
  <c r="J122" i="578" a="1"/>
  <c r="J122" i="578" s="1"/>
  <c r="H122" i="578"/>
  <c r="H137" i="578" s="1"/>
  <c r="AA121" i="578"/>
  <c r="Z121" i="578"/>
  <c r="Y121" i="578"/>
  <c r="X121" i="578"/>
  <c r="U121" i="578"/>
  <c r="T121" i="578"/>
  <c r="S121" i="578"/>
  <c r="R121" i="578"/>
  <c r="Q121" i="578"/>
  <c r="P121" i="578"/>
  <c r="O121" i="578"/>
  <c r="R168" i="578" s="1"/>
  <c r="I121" i="578"/>
  <c r="G121" i="578"/>
  <c r="V120" i="578"/>
  <c r="W120" i="578" s="1"/>
  <c r="N120" i="578"/>
  <c r="K120" i="578" a="1"/>
  <c r="K120" i="578" s="1"/>
  <c r="M120" i="578" s="1"/>
  <c r="J120" i="578" a="1"/>
  <c r="J120" i="578" s="1"/>
  <c r="H120" i="578"/>
  <c r="V119" i="578"/>
  <c r="W119" i="578" s="1"/>
  <c r="N119" i="578"/>
  <c r="K119" i="578"/>
  <c r="M119" i="578" s="1"/>
  <c r="K119" i="578" a="1"/>
  <c r="J119" i="578" a="1"/>
  <c r="J119" i="578" s="1"/>
  <c r="H119" i="578"/>
  <c r="V118" i="578"/>
  <c r="W118" i="578" s="1"/>
  <c r="N118" i="578"/>
  <c r="K118" i="578" a="1"/>
  <c r="K118" i="578" s="1"/>
  <c r="M118" i="578" s="1"/>
  <c r="J118" i="578" a="1"/>
  <c r="J118" i="578" s="1"/>
  <c r="H118" i="578"/>
  <c r="K117" i="578" a="1"/>
  <c r="K117" i="578" s="1"/>
  <c r="H117" i="578"/>
  <c r="K116" i="578" a="1"/>
  <c r="K116" i="578" s="1"/>
  <c r="H116" i="578"/>
  <c r="K115" i="578"/>
  <c r="K115" i="578" a="1"/>
  <c r="H115" i="578"/>
  <c r="V114" i="578"/>
  <c r="W114" i="578" s="1"/>
  <c r="N114" i="578"/>
  <c r="K114" i="578" a="1"/>
  <c r="K114" i="578" s="1"/>
  <c r="M114" i="578" s="1"/>
  <c r="J114" i="578" a="1"/>
  <c r="J114" i="578" s="1"/>
  <c r="H114" i="578"/>
  <c r="V113" i="578"/>
  <c r="W113" i="578" s="1"/>
  <c r="N113" i="578"/>
  <c r="K113" i="578" a="1"/>
  <c r="K113" i="578" s="1"/>
  <c r="M113" i="578" s="1"/>
  <c r="J113" i="578" a="1"/>
  <c r="J113" i="578" s="1"/>
  <c r="H113" i="578"/>
  <c r="N112" i="578"/>
  <c r="K112" i="578" a="1"/>
  <c r="K112" i="578" s="1"/>
  <c r="M112" i="578" s="1"/>
  <c r="H112" i="578"/>
  <c r="N111" i="578"/>
  <c r="K111" i="578" a="1"/>
  <c r="K111" i="578" s="1"/>
  <c r="M111" i="578" s="1"/>
  <c r="H111" i="578"/>
  <c r="N110" i="578"/>
  <c r="K110" i="578" a="1"/>
  <c r="K110" i="578" s="1"/>
  <c r="M110" i="578" s="1"/>
  <c r="H110" i="578"/>
  <c r="N109" i="578"/>
  <c r="K109" i="578" a="1"/>
  <c r="K109" i="578" s="1"/>
  <c r="M109" i="578" s="1"/>
  <c r="H109" i="578"/>
  <c r="N108" i="578"/>
  <c r="K108" i="578" a="1"/>
  <c r="K108" i="578" s="1"/>
  <c r="M108" i="578" s="1"/>
  <c r="H108" i="578"/>
  <c r="N107" i="578"/>
  <c r="K107" i="578" a="1"/>
  <c r="K107" i="578" s="1"/>
  <c r="M107" i="578" s="1"/>
  <c r="H107" i="578"/>
  <c r="V106" i="578"/>
  <c r="W106" i="578" s="1"/>
  <c r="N106" i="578"/>
  <c r="K106" i="578" a="1"/>
  <c r="K106" i="578" s="1"/>
  <c r="M106" i="578" s="1"/>
  <c r="J106" i="578" a="1"/>
  <c r="J106" i="578" s="1"/>
  <c r="H106" i="578"/>
  <c r="V105" i="578"/>
  <c r="W105" i="578" s="1"/>
  <c r="N105" i="578"/>
  <c r="K105" i="578"/>
  <c r="M105" i="578" s="1"/>
  <c r="K105" i="578" a="1"/>
  <c r="J105" i="578"/>
  <c r="J105" i="578" a="1"/>
  <c r="H105" i="578"/>
  <c r="V104" i="578"/>
  <c r="W104" i="578" s="1"/>
  <c r="N104" i="578"/>
  <c r="K104" i="578" a="1"/>
  <c r="K104" i="578" s="1"/>
  <c r="M104" i="578" s="1"/>
  <c r="J104" i="578" a="1"/>
  <c r="J104" i="578" s="1"/>
  <c r="H104" i="578"/>
  <c r="V103" i="578"/>
  <c r="W103" i="578" s="1"/>
  <c r="N103" i="578"/>
  <c r="K103" i="578" a="1"/>
  <c r="K103" i="578" s="1"/>
  <c r="M103" i="578" s="1"/>
  <c r="J103" i="578" a="1"/>
  <c r="J103" i="578" s="1"/>
  <c r="H103" i="578"/>
  <c r="V102" i="578"/>
  <c r="W102" i="578" s="1"/>
  <c r="N102" i="578"/>
  <c r="K102" i="578" a="1"/>
  <c r="K102" i="578" s="1"/>
  <c r="M102" i="578" s="1"/>
  <c r="J102" i="578" a="1"/>
  <c r="J102" i="578" s="1"/>
  <c r="H102" i="578"/>
  <c r="V101" i="578"/>
  <c r="W101" i="578" s="1"/>
  <c r="N101" i="578"/>
  <c r="K101" i="578"/>
  <c r="M101" i="578" s="1"/>
  <c r="K101" i="578" a="1"/>
  <c r="J101" i="578"/>
  <c r="J101" i="578" a="1"/>
  <c r="H101" i="578"/>
  <c r="V100" i="578"/>
  <c r="W100" i="578" s="1"/>
  <c r="N100" i="578"/>
  <c r="K100" i="578" a="1"/>
  <c r="K100" i="578" s="1"/>
  <c r="M100" i="578" s="1"/>
  <c r="J100" i="578" a="1"/>
  <c r="J100" i="578" s="1"/>
  <c r="H100" i="578"/>
  <c r="W99" i="578"/>
  <c r="V99" i="578"/>
  <c r="N99" i="578"/>
  <c r="K99" i="578" a="1"/>
  <c r="K99" i="578" s="1"/>
  <c r="M99" i="578" s="1"/>
  <c r="J99" i="578" a="1"/>
  <c r="J99" i="578" s="1"/>
  <c r="H99" i="578"/>
  <c r="V98" i="578"/>
  <c r="W98" i="578" s="1"/>
  <c r="N98" i="578"/>
  <c r="K98" i="578" a="1"/>
  <c r="K98" i="578" s="1"/>
  <c r="M98" i="578" s="1"/>
  <c r="J98" i="578" a="1"/>
  <c r="J98" i="578" s="1"/>
  <c r="H98" i="578"/>
  <c r="V97" i="578"/>
  <c r="W97" i="578" s="1"/>
  <c r="N97" i="578"/>
  <c r="K97" i="578"/>
  <c r="M97" i="578" s="1"/>
  <c r="K97" i="578" a="1"/>
  <c r="J97" i="578"/>
  <c r="J97" i="578" a="1"/>
  <c r="H97" i="578"/>
  <c r="V96" i="578"/>
  <c r="W96" i="578" s="1"/>
  <c r="N96" i="578"/>
  <c r="K96" i="578" a="1"/>
  <c r="K96" i="578" s="1"/>
  <c r="M96" i="578" s="1"/>
  <c r="J96" i="578" a="1"/>
  <c r="J96" i="578" s="1"/>
  <c r="H96" i="578"/>
  <c r="W95" i="578"/>
  <c r="V95" i="578"/>
  <c r="N95" i="578"/>
  <c r="K95" i="578" a="1"/>
  <c r="K95" i="578" s="1"/>
  <c r="M95" i="578" s="1"/>
  <c r="J95" i="578" a="1"/>
  <c r="J95" i="578" s="1"/>
  <c r="H95" i="578"/>
  <c r="K94" i="578"/>
  <c r="M94" i="578" s="1"/>
  <c r="K94" i="578" a="1"/>
  <c r="H94" i="578"/>
  <c r="V93" i="578"/>
  <c r="W93" i="578" s="1"/>
  <c r="N93" i="578"/>
  <c r="K93" i="578" a="1"/>
  <c r="K93" i="578" s="1"/>
  <c r="M93" i="578" s="1"/>
  <c r="J93" i="578" a="1"/>
  <c r="J93" i="578" s="1"/>
  <c r="H93" i="578"/>
  <c r="W92" i="578"/>
  <c r="V92" i="578"/>
  <c r="N92" i="578"/>
  <c r="K92" i="578" a="1"/>
  <c r="K92" i="578" s="1"/>
  <c r="M92" i="578" s="1"/>
  <c r="J92" i="578" a="1"/>
  <c r="J92" i="578" s="1"/>
  <c r="H92" i="578"/>
  <c r="V91" i="578"/>
  <c r="W91" i="578" s="1"/>
  <c r="N91" i="578"/>
  <c r="K91" i="578" a="1"/>
  <c r="K91" i="578" s="1"/>
  <c r="M91" i="578" s="1"/>
  <c r="J91" i="578" a="1"/>
  <c r="J91" i="578" s="1"/>
  <c r="H91" i="578"/>
  <c r="V90" i="578"/>
  <c r="W90" i="578" s="1"/>
  <c r="N90" i="578"/>
  <c r="K90" i="578"/>
  <c r="M90" i="578" s="1"/>
  <c r="K90" i="578" a="1"/>
  <c r="J90" i="578"/>
  <c r="J90" i="578" a="1"/>
  <c r="H90" i="578"/>
  <c r="V89" i="578"/>
  <c r="W89" i="578" s="1"/>
  <c r="N89" i="578"/>
  <c r="K89" i="578" a="1"/>
  <c r="K89" i="578" s="1"/>
  <c r="M89" i="578" s="1"/>
  <c r="J89" i="578" a="1"/>
  <c r="J89" i="578" s="1"/>
  <c r="H89" i="578"/>
  <c r="W88" i="578"/>
  <c r="V88" i="578"/>
  <c r="N88" i="578"/>
  <c r="K88" i="578" a="1"/>
  <c r="K88" i="578" s="1"/>
  <c r="M88" i="578" s="1"/>
  <c r="J88" i="578" a="1"/>
  <c r="J88" i="578" s="1"/>
  <c r="H88" i="578"/>
  <c r="V87" i="578"/>
  <c r="V121" i="578" s="1"/>
  <c r="W121" i="578" s="1"/>
  <c r="N87" i="578"/>
  <c r="K87" i="578" a="1"/>
  <c r="K87" i="578" s="1"/>
  <c r="J87" i="578" a="1"/>
  <c r="J87" i="578" s="1"/>
  <c r="H87" i="578"/>
  <c r="H121" i="578" s="1"/>
  <c r="AA86" i="578"/>
  <c r="Z86" i="578"/>
  <c r="Y86" i="578"/>
  <c r="X86" i="578"/>
  <c r="U86" i="578"/>
  <c r="T86" i="578"/>
  <c r="S86" i="578"/>
  <c r="R86" i="578"/>
  <c r="Q86" i="578"/>
  <c r="P86" i="578"/>
  <c r="O86" i="578"/>
  <c r="I86" i="578"/>
  <c r="G86" i="578"/>
  <c r="K85" i="578" a="1"/>
  <c r="K85" i="578" s="1"/>
  <c r="H85" i="578"/>
  <c r="K84" i="578"/>
  <c r="K84" i="578" a="1"/>
  <c r="H84" i="578"/>
  <c r="K83" i="578" a="1"/>
  <c r="K83" i="578" s="1"/>
  <c r="H83" i="578"/>
  <c r="K82" i="578" a="1"/>
  <c r="K82" i="578" s="1"/>
  <c r="H82" i="578"/>
  <c r="K81" i="578" a="1"/>
  <c r="K81" i="578" s="1"/>
  <c r="H81" i="578"/>
  <c r="K80" i="578" a="1"/>
  <c r="K80" i="578" s="1"/>
  <c r="H80" i="578"/>
  <c r="K79" i="578" a="1"/>
  <c r="K79" i="578" s="1"/>
  <c r="M79" i="578" s="1"/>
  <c r="H79" i="578"/>
  <c r="K78" i="578"/>
  <c r="M78" i="578" s="1"/>
  <c r="K78" i="578" a="1"/>
  <c r="H78" i="578"/>
  <c r="K77" i="578" a="1"/>
  <c r="K77" i="578" s="1"/>
  <c r="M77" i="578" s="1"/>
  <c r="H77" i="578"/>
  <c r="K76" i="578"/>
  <c r="M76" i="578" s="1"/>
  <c r="K76" i="578" a="1"/>
  <c r="H76" i="578"/>
  <c r="V75" i="578"/>
  <c r="W75" i="578" s="1"/>
  <c r="N75" i="578"/>
  <c r="K75" i="578" a="1"/>
  <c r="K75" i="578" s="1"/>
  <c r="M75" i="578" s="1"/>
  <c r="J75" i="578" a="1"/>
  <c r="J75" i="578" s="1"/>
  <c r="H75" i="578"/>
  <c r="V74" i="578"/>
  <c r="W74" i="578" s="1"/>
  <c r="N74" i="578"/>
  <c r="K74" i="578"/>
  <c r="M74" i="578" s="1"/>
  <c r="K74" i="578" a="1"/>
  <c r="J74" i="578"/>
  <c r="J74" i="578" a="1"/>
  <c r="H74" i="578"/>
  <c r="V73" i="578"/>
  <c r="W73" i="578" s="1"/>
  <c r="N73" i="578"/>
  <c r="K73" i="578" a="1"/>
  <c r="K73" i="578" s="1"/>
  <c r="M73" i="578" s="1"/>
  <c r="J73" i="578" a="1"/>
  <c r="J73" i="578" s="1"/>
  <c r="H73" i="578"/>
  <c r="W72" i="578"/>
  <c r="V72" i="578"/>
  <c r="N72" i="578"/>
  <c r="K72" i="578" a="1"/>
  <c r="K72" i="578" s="1"/>
  <c r="M72" i="578" s="1"/>
  <c r="J72" i="578" a="1"/>
  <c r="J72" i="578" s="1"/>
  <c r="H72" i="578"/>
  <c r="H71" i="578"/>
  <c r="V70" i="578"/>
  <c r="W70" i="578" s="1"/>
  <c r="N70" i="578"/>
  <c r="K70" i="578"/>
  <c r="M70" i="578" s="1"/>
  <c r="K70" i="578" a="1"/>
  <c r="J70" i="578"/>
  <c r="J70" i="578" a="1"/>
  <c r="H70" i="578"/>
  <c r="V69" i="578"/>
  <c r="W69" i="578" s="1"/>
  <c r="N69" i="578"/>
  <c r="K69" i="578" a="1"/>
  <c r="K69" i="578" s="1"/>
  <c r="M69" i="578" s="1"/>
  <c r="J69" i="578" a="1"/>
  <c r="J69" i="578" s="1"/>
  <c r="H69" i="578"/>
  <c r="K68" i="578"/>
  <c r="K68" i="578" a="1"/>
  <c r="H68" i="578"/>
  <c r="K67" i="578" a="1"/>
  <c r="K67" i="578" s="1"/>
  <c r="H67" i="578"/>
  <c r="V66" i="578"/>
  <c r="W66" i="578" s="1"/>
  <c r="N66" i="578"/>
  <c r="K66" i="578"/>
  <c r="M66" i="578" s="1"/>
  <c r="K66" i="578" a="1"/>
  <c r="J66" i="578"/>
  <c r="J66" i="578" a="1"/>
  <c r="H66" i="578"/>
  <c r="V65" i="578"/>
  <c r="W65" i="578" s="1"/>
  <c r="N65" i="578"/>
  <c r="K65" i="578" a="1"/>
  <c r="K65" i="578" s="1"/>
  <c r="M65" i="578" s="1"/>
  <c r="J65" i="578" a="1"/>
  <c r="J65" i="578" s="1"/>
  <c r="H65" i="578"/>
  <c r="V64" i="578"/>
  <c r="W64" i="578" s="1"/>
  <c r="N64" i="578"/>
  <c r="K64" i="578" a="1"/>
  <c r="K64" i="578" s="1"/>
  <c r="M64" i="578" s="1"/>
  <c r="J64" i="578" a="1"/>
  <c r="J64" i="578" s="1"/>
  <c r="H64" i="578"/>
  <c r="V63" i="578"/>
  <c r="W63" i="578" s="1"/>
  <c r="N63" i="578"/>
  <c r="K63" i="578" a="1"/>
  <c r="K63" i="578" s="1"/>
  <c r="M63" i="578" s="1"/>
  <c r="J63" i="578" a="1"/>
  <c r="J63" i="578" s="1"/>
  <c r="H63" i="578"/>
  <c r="V62" i="578"/>
  <c r="W62" i="578" s="1"/>
  <c r="N62" i="578"/>
  <c r="K62" i="578"/>
  <c r="M62" i="578" s="1"/>
  <c r="K62" i="578" a="1"/>
  <c r="J62" i="578"/>
  <c r="J62" i="578" a="1"/>
  <c r="H62" i="578"/>
  <c r="V61" i="578"/>
  <c r="W61" i="578" s="1"/>
  <c r="N61" i="578"/>
  <c r="K61" i="578" a="1"/>
  <c r="K61" i="578" s="1"/>
  <c r="M61" i="578" s="1"/>
  <c r="J61" i="578" a="1"/>
  <c r="J61" i="578" s="1"/>
  <c r="H61" i="578"/>
  <c r="V60" i="578"/>
  <c r="W60" i="578" s="1"/>
  <c r="N60" i="578"/>
  <c r="K60" i="578" a="1"/>
  <c r="K60" i="578" s="1"/>
  <c r="M60" i="578" s="1"/>
  <c r="J60" i="578" a="1"/>
  <c r="J60" i="578" s="1"/>
  <c r="H60" i="578"/>
  <c r="V59" i="578"/>
  <c r="W59" i="578" s="1"/>
  <c r="N59" i="578"/>
  <c r="K59" i="578" a="1"/>
  <c r="K59" i="578" s="1"/>
  <c r="M59" i="578" s="1"/>
  <c r="J59" i="578" a="1"/>
  <c r="J59" i="578" s="1"/>
  <c r="H59" i="578"/>
  <c r="V58" i="578"/>
  <c r="W58" i="578" s="1"/>
  <c r="N58" i="578"/>
  <c r="K58" i="578"/>
  <c r="M58" i="578" s="1"/>
  <c r="K58" i="578" a="1"/>
  <c r="J58" i="578" a="1"/>
  <c r="J58" i="578" s="1"/>
  <c r="H58" i="578"/>
  <c r="V57" i="578"/>
  <c r="W57" i="578" s="1"/>
  <c r="N57" i="578"/>
  <c r="K57" i="578" a="1"/>
  <c r="K57" i="578" s="1"/>
  <c r="M57" i="578" s="1"/>
  <c r="J57" i="578" a="1"/>
  <c r="J57" i="578" s="1"/>
  <c r="H57" i="578"/>
  <c r="K56" i="578" a="1"/>
  <c r="K56" i="578" s="1"/>
  <c r="M56" i="578" s="1"/>
  <c r="H56" i="578"/>
  <c r="K55" i="578" a="1"/>
  <c r="K55" i="578" s="1"/>
  <c r="M55" i="578" s="1"/>
  <c r="H55" i="578"/>
  <c r="K54" i="578" a="1"/>
  <c r="K54" i="578" s="1"/>
  <c r="M54" i="578" s="1"/>
  <c r="H54" i="578"/>
  <c r="K53" i="578" a="1"/>
  <c r="K53" i="578" s="1"/>
  <c r="M53" i="578" s="1"/>
  <c r="H53" i="578"/>
  <c r="N52" i="578"/>
  <c r="K52" i="578" a="1"/>
  <c r="K52" i="578" s="1"/>
  <c r="M52" i="578" s="1"/>
  <c r="H52" i="578"/>
  <c r="N51" i="578"/>
  <c r="K51" i="578" a="1"/>
  <c r="K51" i="578" s="1"/>
  <c r="M51" i="578" s="1"/>
  <c r="H51" i="578"/>
  <c r="N50" i="578"/>
  <c r="K50" i="578"/>
  <c r="M50" i="578" s="1"/>
  <c r="K50" i="578" a="1"/>
  <c r="H50" i="578"/>
  <c r="N49" i="578"/>
  <c r="K49" i="578" a="1"/>
  <c r="K49" i="578" s="1"/>
  <c r="M49" i="578" s="1"/>
  <c r="H49" i="578"/>
  <c r="W48" i="578"/>
  <c r="V48" i="578"/>
  <c r="N48" i="578"/>
  <c r="K48" i="578" a="1"/>
  <c r="K48" i="578" s="1"/>
  <c r="M48" i="578" s="1"/>
  <c r="J48" i="578" a="1"/>
  <c r="J48" i="578" s="1"/>
  <c r="H48" i="578"/>
  <c r="V47" i="578"/>
  <c r="W47" i="578" s="1"/>
  <c r="N47" i="578"/>
  <c r="K47" i="578" a="1"/>
  <c r="K47" i="578" s="1"/>
  <c r="M47" i="578" s="1"/>
  <c r="J47" i="578" a="1"/>
  <c r="J47" i="578" s="1"/>
  <c r="H47" i="578"/>
  <c r="V46" i="578"/>
  <c r="W46" i="578" s="1"/>
  <c r="N46" i="578"/>
  <c r="K46" i="578"/>
  <c r="M46" i="578" s="1"/>
  <c r="K46" i="578" a="1"/>
  <c r="J46" i="578"/>
  <c r="J46" i="578" a="1"/>
  <c r="H46" i="578"/>
  <c r="V45" i="578"/>
  <c r="W45" i="578" s="1"/>
  <c r="N45" i="578"/>
  <c r="K45" i="578" a="1"/>
  <c r="K45" i="578" s="1"/>
  <c r="M45" i="578" s="1"/>
  <c r="J45" i="578" a="1"/>
  <c r="J45" i="578" s="1"/>
  <c r="H45" i="578"/>
  <c r="W44" i="578"/>
  <c r="V44" i="578"/>
  <c r="N44" i="578"/>
  <c r="K44" i="578" a="1"/>
  <c r="K44" i="578" s="1"/>
  <c r="M44" i="578" s="1"/>
  <c r="J44" i="578" a="1"/>
  <c r="J44" i="578" s="1"/>
  <c r="H44" i="578"/>
  <c r="V43" i="578"/>
  <c r="W43" i="578" s="1"/>
  <c r="N43" i="578"/>
  <c r="K43" i="578" a="1"/>
  <c r="K43" i="578" s="1"/>
  <c r="M43" i="578" s="1"/>
  <c r="J43" i="578" a="1"/>
  <c r="J43" i="578" s="1"/>
  <c r="H43" i="578"/>
  <c r="V42" i="578"/>
  <c r="W42" i="578" s="1"/>
  <c r="N42" i="578"/>
  <c r="K42" i="578"/>
  <c r="M42" i="578" s="1"/>
  <c r="K42" i="578" a="1"/>
  <c r="J42" i="578"/>
  <c r="J42" i="578" a="1"/>
  <c r="H42" i="578"/>
  <c r="V41" i="578"/>
  <c r="W41" i="578" s="1"/>
  <c r="N41" i="578"/>
  <c r="K41" i="578" a="1"/>
  <c r="K41" i="578" s="1"/>
  <c r="M41" i="578" s="1"/>
  <c r="J41" i="578" a="1"/>
  <c r="J41" i="578" s="1"/>
  <c r="H41" i="578"/>
  <c r="W40" i="578"/>
  <c r="V40" i="578"/>
  <c r="N40" i="578"/>
  <c r="K40" i="578" a="1"/>
  <c r="K40" i="578" s="1"/>
  <c r="M40" i="578" s="1"/>
  <c r="J40" i="578" a="1"/>
  <c r="J40" i="578" s="1"/>
  <c r="H40" i="578"/>
  <c r="V39" i="578"/>
  <c r="W39" i="578" s="1"/>
  <c r="N39" i="578"/>
  <c r="K39" i="578" a="1"/>
  <c r="K39" i="578" s="1"/>
  <c r="M39" i="578" s="1"/>
  <c r="J39" i="578" a="1"/>
  <c r="J39" i="578" s="1"/>
  <c r="H39" i="578"/>
  <c r="V38" i="578"/>
  <c r="W38" i="578" s="1"/>
  <c r="N38" i="578"/>
  <c r="K38" i="578"/>
  <c r="M38" i="578" s="1"/>
  <c r="K38" i="578" a="1"/>
  <c r="J38" i="578"/>
  <c r="J38" i="578" a="1"/>
  <c r="H38" i="578"/>
  <c r="V37" i="578"/>
  <c r="W37" i="578" s="1"/>
  <c r="N37" i="578"/>
  <c r="K37" i="578" a="1"/>
  <c r="K37" i="578" s="1"/>
  <c r="M37" i="578" s="1"/>
  <c r="J37" i="578" a="1"/>
  <c r="J37" i="578" s="1"/>
  <c r="H37" i="578"/>
  <c r="H36" i="578"/>
  <c r="H35" i="578"/>
  <c r="H34" i="578"/>
  <c r="V33" i="578"/>
  <c r="W33" i="578" s="1"/>
  <c r="N33" i="578"/>
  <c r="K33" i="578" a="1"/>
  <c r="K33" i="578" s="1"/>
  <c r="M33" i="578" s="1"/>
  <c r="J33" i="578" a="1"/>
  <c r="J33" i="578" s="1"/>
  <c r="H33" i="578"/>
  <c r="V32" i="578"/>
  <c r="W32" i="578" s="1"/>
  <c r="N32" i="578"/>
  <c r="K32" i="578" a="1"/>
  <c r="K32" i="578" s="1"/>
  <c r="M32" i="578" s="1"/>
  <c r="J32" i="578" a="1"/>
  <c r="J32" i="578" s="1"/>
  <c r="H32" i="578"/>
  <c r="V31" i="578"/>
  <c r="W31" i="578" s="1"/>
  <c r="N31" i="578"/>
  <c r="K31" i="578" a="1"/>
  <c r="K31" i="578" s="1"/>
  <c r="M31" i="578" s="1"/>
  <c r="J31" i="578" a="1"/>
  <c r="J31" i="578" s="1"/>
  <c r="H31" i="578"/>
  <c r="K30" i="578" a="1"/>
  <c r="K30" i="578" s="1"/>
  <c r="H30" i="578"/>
  <c r="V29" i="578"/>
  <c r="V86" i="578" s="1"/>
  <c r="W86" i="578" s="1"/>
  <c r="N29" i="578"/>
  <c r="K29" i="578" a="1"/>
  <c r="K29" i="578" s="1"/>
  <c r="J29" i="578" a="1"/>
  <c r="J29" i="578" s="1"/>
  <c r="H29" i="578"/>
  <c r="H86" i="578" s="1"/>
  <c r="AA28" i="578"/>
  <c r="AA164" i="578" s="1"/>
  <c r="Z28" i="578"/>
  <c r="Z164" i="578" s="1"/>
  <c r="Y28" i="578"/>
  <c r="Y164" i="578" s="1"/>
  <c r="X28" i="578"/>
  <c r="X164" i="578" s="1"/>
  <c r="U28" i="578"/>
  <c r="U164" i="578" s="1"/>
  <c r="T28" i="578"/>
  <c r="T164" i="578" s="1"/>
  <c r="S28" i="578"/>
  <c r="S164" i="578" s="1"/>
  <c r="R28" i="578"/>
  <c r="R164" i="578" s="1"/>
  <c r="Q28" i="578"/>
  <c r="Q164" i="578" s="1"/>
  <c r="P28" i="578"/>
  <c r="X167" i="578" s="1"/>
  <c r="O28" i="578"/>
  <c r="R166" i="578" s="1"/>
  <c r="I28" i="578"/>
  <c r="G28" i="578"/>
  <c r="C524" i="578" s="1"/>
  <c r="V27" i="578"/>
  <c r="W27" i="578" s="1"/>
  <c r="N27" i="578"/>
  <c r="K27" i="578" a="1"/>
  <c r="K27" i="578" s="1"/>
  <c r="M27" i="578" s="1"/>
  <c r="J27" i="578" a="1"/>
  <c r="J27" i="578" s="1"/>
  <c r="H27" i="578"/>
  <c r="V26" i="578"/>
  <c r="W26" i="578" s="1"/>
  <c r="N26" i="578"/>
  <c r="K26" i="578"/>
  <c r="M26" i="578" s="1"/>
  <c r="K26" i="578" a="1"/>
  <c r="J26" i="578" a="1"/>
  <c r="J26" i="578" s="1"/>
  <c r="H26" i="578"/>
  <c r="K25" i="578" a="1"/>
  <c r="K25" i="578" s="1"/>
  <c r="M25" i="578" s="1"/>
  <c r="J25" i="578" a="1"/>
  <c r="J25" i="578" s="1"/>
  <c r="H25" i="578"/>
  <c r="K24" i="578"/>
  <c r="M24" i="578" s="1"/>
  <c r="K24" i="578" a="1"/>
  <c r="J24" i="578"/>
  <c r="J24" i="578" a="1"/>
  <c r="H24" i="578"/>
  <c r="K23" i="578" a="1"/>
  <c r="K23" i="578" s="1"/>
  <c r="M23" i="578" s="1"/>
  <c r="J23" i="578" a="1"/>
  <c r="J23" i="578" s="1"/>
  <c r="H23" i="578"/>
  <c r="K22" i="578"/>
  <c r="M22" i="578" s="1"/>
  <c r="K22" i="578" a="1"/>
  <c r="J22" i="578"/>
  <c r="J22" i="578" a="1"/>
  <c r="H22" i="578"/>
  <c r="V21" i="578"/>
  <c r="W21" i="578" s="1"/>
  <c r="N21" i="578"/>
  <c r="K21" i="578" a="1"/>
  <c r="K21" i="578" s="1"/>
  <c r="M21" i="578" s="1"/>
  <c r="J21" i="578" a="1"/>
  <c r="J21" i="578" s="1"/>
  <c r="H21" i="578"/>
  <c r="V20" i="578"/>
  <c r="W20" i="578" s="1"/>
  <c r="N20" i="578"/>
  <c r="K20" i="578" a="1"/>
  <c r="K20" i="578" s="1"/>
  <c r="M20" i="578" s="1"/>
  <c r="J20" i="578" a="1"/>
  <c r="J20" i="578" s="1"/>
  <c r="H20" i="578"/>
  <c r="V19" i="578"/>
  <c r="W19" i="578" s="1"/>
  <c r="N19" i="578"/>
  <c r="K19" i="578" a="1"/>
  <c r="K19" i="578" s="1"/>
  <c r="M19" i="578" s="1"/>
  <c r="J19" i="578" a="1"/>
  <c r="J19" i="578" s="1"/>
  <c r="H19" i="578"/>
  <c r="N18" i="578"/>
  <c r="K18" i="578"/>
  <c r="M18" i="578" s="1"/>
  <c r="K18" i="578" a="1"/>
  <c r="J18" i="578"/>
  <c r="J18" i="578" a="1"/>
  <c r="H18" i="578"/>
  <c r="N17" i="578"/>
  <c r="K17" i="578" a="1"/>
  <c r="K17" i="578" s="1"/>
  <c r="M17" i="578" s="1"/>
  <c r="J17" i="578" a="1"/>
  <c r="J17" i="578" s="1"/>
  <c r="H17" i="578"/>
  <c r="V16" i="578"/>
  <c r="W16" i="578" s="1"/>
  <c r="N16" i="578"/>
  <c r="K16" i="578"/>
  <c r="M16" i="578" s="1"/>
  <c r="K16" i="578" a="1"/>
  <c r="J16" i="578"/>
  <c r="J16" i="578" a="1"/>
  <c r="H16" i="578"/>
  <c r="V15" i="578"/>
  <c r="W15" i="578" s="1"/>
  <c r="N15" i="578"/>
  <c r="K15" i="578" a="1"/>
  <c r="K15" i="578" s="1"/>
  <c r="M15" i="578" s="1"/>
  <c r="J15" i="578" a="1"/>
  <c r="J15" i="578" s="1"/>
  <c r="H15" i="578"/>
  <c r="N14" i="578"/>
  <c r="K14" i="578" a="1"/>
  <c r="K14" i="578" s="1"/>
  <c r="M14" i="578" s="1"/>
  <c r="H14" i="578"/>
  <c r="N13" i="578"/>
  <c r="K13" i="578" a="1"/>
  <c r="K13" i="578" s="1"/>
  <c r="M13" i="578" s="1"/>
  <c r="H13" i="578"/>
  <c r="W12" i="578"/>
  <c r="V12" i="578"/>
  <c r="N12" i="578"/>
  <c r="K12" i="578" a="1"/>
  <c r="K12" i="578" s="1"/>
  <c r="M12" i="578" s="1"/>
  <c r="J12" i="578" a="1"/>
  <c r="J12" i="578" s="1"/>
  <c r="H12" i="578"/>
  <c r="V11" i="578"/>
  <c r="W11" i="578" s="1"/>
  <c r="N11" i="578"/>
  <c r="K11" i="578" a="1"/>
  <c r="K11" i="578" s="1"/>
  <c r="M11" i="578" s="1"/>
  <c r="J11" i="578" a="1"/>
  <c r="J11" i="578" s="1"/>
  <c r="H11" i="578"/>
  <c r="V10" i="578"/>
  <c r="W10" i="578" s="1"/>
  <c r="N10" i="578"/>
  <c r="K10" i="578"/>
  <c r="M10" i="578" s="1"/>
  <c r="K10" i="578" a="1"/>
  <c r="J10" i="578"/>
  <c r="J10" i="578" a="1"/>
  <c r="H10" i="578"/>
  <c r="V9" i="578"/>
  <c r="W9" i="578" s="1"/>
  <c r="N9" i="578"/>
  <c r="K9" i="578" a="1"/>
  <c r="K9" i="578" s="1"/>
  <c r="M9" i="578" s="1"/>
  <c r="J9" i="578" a="1"/>
  <c r="J9" i="578" s="1"/>
  <c r="H9" i="578"/>
  <c r="V8" i="578"/>
  <c r="W8" i="578" s="1"/>
  <c r="N8" i="578"/>
  <c r="K8" i="578" a="1"/>
  <c r="K8" i="578" s="1"/>
  <c r="M8" i="578" s="1"/>
  <c r="J8" i="578" a="1"/>
  <c r="J8" i="578" s="1"/>
  <c r="H8" i="578"/>
  <c r="V7" i="578"/>
  <c r="V28" i="578" s="1"/>
  <c r="N7" i="578"/>
  <c r="N28" i="578" s="1"/>
  <c r="K7" i="578" a="1"/>
  <c r="K7" i="578" s="1"/>
  <c r="J7" i="578" a="1"/>
  <c r="J7" i="578" s="1"/>
  <c r="H7" i="578"/>
  <c r="H28" i="578" s="1"/>
  <c r="H164" i="578" s="1"/>
  <c r="E171" i="578" s="1"/>
  <c r="J536" i="578" l="1"/>
  <c r="J463" i="578" a="1"/>
  <c r="J463" i="578" s="1"/>
  <c r="I164" i="578"/>
  <c r="B172" i="578" s="1"/>
  <c r="N308" i="566"/>
  <c r="K308" i="566"/>
  <c r="V308" i="566"/>
  <c r="W320" i="566"/>
  <c r="W334" i="566" s="1"/>
  <c r="K337" i="566"/>
  <c r="W149" i="566"/>
  <c r="E170" i="566"/>
  <c r="C524" i="566"/>
  <c r="K524" i="566"/>
  <c r="M29" i="566"/>
  <c r="K33" i="566" a="1"/>
  <c r="K33" i="566" s="1"/>
  <c r="M33" i="566" s="1"/>
  <c r="G86" i="566"/>
  <c r="R167" i="566"/>
  <c r="O164" i="566"/>
  <c r="K148" i="566"/>
  <c r="K163" i="566"/>
  <c r="M149" i="566"/>
  <c r="M163" i="566" s="1"/>
  <c r="J163" i="566" a="1"/>
  <c r="J163" i="566" s="1"/>
  <c r="K529" i="566"/>
  <c r="M258" i="566"/>
  <c r="J28" i="566" a="1"/>
  <c r="J28" i="566" s="1"/>
  <c r="X167" i="566"/>
  <c r="P164" i="566"/>
  <c r="X168" i="566" s="1"/>
  <c r="V28" i="566"/>
  <c r="N86" i="566"/>
  <c r="J33" i="566" a="1"/>
  <c r="J33" i="566" s="1"/>
  <c r="W33" i="566"/>
  <c r="Y164" i="566"/>
  <c r="AA164" i="566"/>
  <c r="M87" i="566"/>
  <c r="M121" i="566" s="1"/>
  <c r="V121" i="566"/>
  <c r="W121" i="566" s="1"/>
  <c r="W87" i="566"/>
  <c r="J121" i="566" a="1"/>
  <c r="J121" i="566" s="1"/>
  <c r="K526" i="566"/>
  <c r="R169" i="566"/>
  <c r="M138" i="566"/>
  <c r="M148" i="566" s="1"/>
  <c r="C528" i="566"/>
  <c r="J148" i="566" a="1"/>
  <c r="J148" i="566" s="1"/>
  <c r="K528" i="566"/>
  <c r="V148" i="566"/>
  <c r="W148" i="566" s="1"/>
  <c r="N163" i="566"/>
  <c r="K170" i="566"/>
  <c r="M170" i="566" s="1"/>
  <c r="M166" i="566"/>
  <c r="W199" i="566"/>
  <c r="K257" i="566"/>
  <c r="K199" i="566"/>
  <c r="X338" i="566"/>
  <c r="P335" i="566"/>
  <c r="X339" i="566" s="1"/>
  <c r="X344" i="566" s="1"/>
  <c r="Z343" i="566" s="1"/>
  <c r="V199" i="566"/>
  <c r="K291" i="566" a="1"/>
  <c r="K291" i="566" s="1"/>
  <c r="M291" i="566" s="1"/>
  <c r="G292" i="566"/>
  <c r="J292" i="566" s="1" a="1"/>
  <c r="J292" i="566" s="1"/>
  <c r="W308" i="566"/>
  <c r="K334" i="566"/>
  <c r="M320" i="566"/>
  <c r="M334" i="566" s="1"/>
  <c r="M337" i="566"/>
  <c r="J370" i="566" a="1"/>
  <c r="J370" i="566" s="1"/>
  <c r="X509" i="566"/>
  <c r="O507" i="566"/>
  <c r="X510" i="566" s="1"/>
  <c r="R509" i="566"/>
  <c r="V428" i="566"/>
  <c r="W428" i="566" s="1"/>
  <c r="J21" i="566" a="1"/>
  <c r="J21" i="566" s="1"/>
  <c r="K21" i="566" a="1"/>
  <c r="K21" i="566" s="1"/>
  <c r="M21" i="566" s="1"/>
  <c r="M28" i="566" s="1"/>
  <c r="J122" i="566" a="1"/>
  <c r="J122" i="566" s="1"/>
  <c r="K122" i="566" a="1"/>
  <c r="K122" i="566" s="1"/>
  <c r="G335" i="566"/>
  <c r="I335" i="566"/>
  <c r="B343" i="566" s="1"/>
  <c r="R337" i="566"/>
  <c r="M200" i="566"/>
  <c r="M257" i="566" s="1"/>
  <c r="J212" i="566" a="1"/>
  <c r="J212" i="566" s="1"/>
  <c r="J235" i="566" a="1"/>
  <c r="J235" i="566" s="1"/>
  <c r="H292" i="566"/>
  <c r="N292" i="566"/>
  <c r="N335" i="566" s="1"/>
  <c r="B344" i="566" s="1"/>
  <c r="W258" i="566"/>
  <c r="K274" i="566" a="1"/>
  <c r="K274" i="566" s="1"/>
  <c r="M274" i="566" s="1"/>
  <c r="J291" i="566" a="1"/>
  <c r="J291" i="566" s="1"/>
  <c r="W291" i="566"/>
  <c r="M293" i="566"/>
  <c r="M308" i="566" s="1"/>
  <c r="H319" i="566"/>
  <c r="K319" i="566"/>
  <c r="M309" i="566"/>
  <c r="M319" i="566" s="1"/>
  <c r="J319" i="566" a="1"/>
  <c r="J319" i="566" s="1"/>
  <c r="V319" i="566"/>
  <c r="W319" i="566" s="1"/>
  <c r="N334" i="566"/>
  <c r="O335" i="566"/>
  <c r="K339" i="566"/>
  <c r="M339" i="566" s="1"/>
  <c r="M349" i="566"/>
  <c r="M370" i="566" s="1"/>
  <c r="V370" i="566"/>
  <c r="W349" i="566"/>
  <c r="W370" i="566" s="1"/>
  <c r="T507" i="566"/>
  <c r="M371" i="566"/>
  <c r="M428" i="566" s="1"/>
  <c r="H463" i="566"/>
  <c r="H507" i="566" s="1"/>
  <c r="E514" i="566" s="1"/>
  <c r="K463" i="566"/>
  <c r="M429" i="566"/>
  <c r="M463" i="566" s="1"/>
  <c r="W464" i="566"/>
  <c r="V479" i="566"/>
  <c r="W479" i="566" s="1"/>
  <c r="H490" i="566"/>
  <c r="K490" i="566"/>
  <c r="M480" i="566"/>
  <c r="M490" i="566" s="1"/>
  <c r="W490" i="566"/>
  <c r="W492" i="566"/>
  <c r="W506" i="566" s="1"/>
  <c r="V506" i="566"/>
  <c r="R507" i="566"/>
  <c r="Z507" i="566"/>
  <c r="R510" i="566"/>
  <c r="V463" i="566"/>
  <c r="W463" i="566" s="1"/>
  <c r="J463" i="566" a="1"/>
  <c r="J463" i="566" s="1"/>
  <c r="N479" i="566"/>
  <c r="N507" i="566" s="1"/>
  <c r="B516" i="566" s="1"/>
  <c r="E516" i="566" s="1"/>
  <c r="J479" i="566" a="1"/>
  <c r="J479" i="566" s="1"/>
  <c r="M491" i="566"/>
  <c r="G506" i="566"/>
  <c r="J506" i="566" s="1" a="1"/>
  <c r="J506" i="566" s="1"/>
  <c r="H493" i="566"/>
  <c r="H506" i="566" s="1"/>
  <c r="K493" i="566" a="1"/>
  <c r="K493" i="566" s="1"/>
  <c r="M493" i="566" s="1"/>
  <c r="K494" i="566" a="1"/>
  <c r="K494" i="566" s="1"/>
  <c r="M494" i="566" s="1"/>
  <c r="K509" i="566"/>
  <c r="S534" i="566" a="1"/>
  <c r="S534" i="566" s="1"/>
  <c r="R534" i="566"/>
  <c r="R536" i="566" s="1"/>
  <c r="T536" i="566" a="1"/>
  <c r="T536" i="566" s="1"/>
  <c r="Q536" i="566"/>
  <c r="S533" i="566" a="1"/>
  <c r="S533" i="566" s="1"/>
  <c r="J536" i="566"/>
  <c r="T533" i="566" a="1"/>
  <c r="T533" i="566" s="1"/>
  <c r="W178" i="578"/>
  <c r="R337" i="578"/>
  <c r="V506" i="578"/>
  <c r="J506" i="578" a="1"/>
  <c r="J506" i="578" s="1"/>
  <c r="R514" i="578"/>
  <c r="N490" i="578"/>
  <c r="N479" i="578"/>
  <c r="K490" i="578"/>
  <c r="C526" i="578"/>
  <c r="N370" i="578"/>
  <c r="N463" i="578"/>
  <c r="K308" i="578"/>
  <c r="N308" i="578"/>
  <c r="W293" i="578"/>
  <c r="W292" i="578"/>
  <c r="I335" i="578"/>
  <c r="B343" i="578" s="1"/>
  <c r="C520" i="578" s="1"/>
  <c r="X338" i="578"/>
  <c r="R335" i="578"/>
  <c r="T335" i="578"/>
  <c r="X335" i="578"/>
  <c r="Z335" i="578"/>
  <c r="J292" i="578" a="1"/>
  <c r="J292" i="578" s="1"/>
  <c r="R339" i="578"/>
  <c r="V335" i="578"/>
  <c r="I344" i="578" s="1"/>
  <c r="Q335" i="578"/>
  <c r="S335" i="578"/>
  <c r="U335" i="578"/>
  <c r="Y335" i="578"/>
  <c r="AA335" i="578"/>
  <c r="N257" i="578"/>
  <c r="N335" i="578" s="1"/>
  <c r="B344" i="578" s="1"/>
  <c r="J257" i="578" a="1"/>
  <c r="J257" i="578" s="1"/>
  <c r="K163" i="578"/>
  <c r="N163" i="578"/>
  <c r="W149" i="578"/>
  <c r="R170" i="578"/>
  <c r="N137" i="578"/>
  <c r="N121" i="578"/>
  <c r="N86" i="578"/>
  <c r="R167" i="578"/>
  <c r="K292" i="578"/>
  <c r="G335" i="578"/>
  <c r="C525" i="578"/>
  <c r="W257" i="578"/>
  <c r="H212" i="578"/>
  <c r="H257" i="578" s="1"/>
  <c r="H335" i="578" s="1"/>
  <c r="E342" i="578" s="1"/>
  <c r="Q525" i="578"/>
  <c r="K86" i="578"/>
  <c r="M29" i="578"/>
  <c r="M86" i="578" s="1"/>
  <c r="K525" i="578"/>
  <c r="K526" i="578"/>
  <c r="K528" i="578"/>
  <c r="K529" i="578"/>
  <c r="K28" i="578"/>
  <c r="M7" i="578"/>
  <c r="M28" i="578" s="1"/>
  <c r="W28" i="578"/>
  <c r="K524" i="578"/>
  <c r="R173" i="578"/>
  <c r="T167" i="578" s="1"/>
  <c r="K121" i="578"/>
  <c r="M87" i="578"/>
  <c r="M121" i="578" s="1"/>
  <c r="K137" i="578"/>
  <c r="M122" i="578"/>
  <c r="M137" i="578" s="1"/>
  <c r="K527" i="578"/>
  <c r="K148" i="578"/>
  <c r="K170" i="578"/>
  <c r="M166" i="578"/>
  <c r="V137" i="578"/>
  <c r="W137" i="578" s="1"/>
  <c r="O164" i="578"/>
  <c r="E170" i="578"/>
  <c r="K199" i="578"/>
  <c r="W199" i="578"/>
  <c r="B342" i="578"/>
  <c r="M344" i="578" s="1" a="1"/>
  <c r="M344" i="578" s="1"/>
  <c r="K319" i="578"/>
  <c r="M309" i="578"/>
  <c r="M319" i="578" s="1"/>
  <c r="K334" i="578"/>
  <c r="M320" i="578"/>
  <c r="M334" i="578" s="1"/>
  <c r="W7" i="578"/>
  <c r="J28" i="578" a="1"/>
  <c r="J28" i="578" s="1"/>
  <c r="W29" i="578"/>
  <c r="J86" i="578" a="1"/>
  <c r="J86" i="578" s="1"/>
  <c r="W87" i="578"/>
  <c r="J121" i="578" a="1"/>
  <c r="J121" i="578" s="1"/>
  <c r="J137" i="578" a="1"/>
  <c r="J137" i="578" s="1"/>
  <c r="M138" i="578"/>
  <c r="M148" i="578" s="1"/>
  <c r="J148" i="578" a="1"/>
  <c r="J148" i="578" s="1"/>
  <c r="M149" i="578"/>
  <c r="M163" i="578" s="1"/>
  <c r="J163" i="578" a="1"/>
  <c r="J163" i="578" s="1"/>
  <c r="G164" i="578"/>
  <c r="P164" i="578"/>
  <c r="X168" i="578" s="1"/>
  <c r="X173" i="578" s="1"/>
  <c r="Z167" i="578" s="1"/>
  <c r="M178" i="578"/>
  <c r="M199" i="578" s="1"/>
  <c r="M200" i="578"/>
  <c r="M257" i="578" s="1"/>
  <c r="K257" i="578"/>
  <c r="K341" i="578"/>
  <c r="M337" i="578"/>
  <c r="J199" i="578" a="1"/>
  <c r="J199" i="578" s="1"/>
  <c r="W200" i="578"/>
  <c r="M293" i="578"/>
  <c r="M308" i="578" s="1"/>
  <c r="W309" i="578"/>
  <c r="R341" i="578"/>
  <c r="W320" i="578"/>
  <c r="W334" i="578" s="1"/>
  <c r="R342" i="578"/>
  <c r="O335" i="578"/>
  <c r="E341" i="578"/>
  <c r="K370" i="578"/>
  <c r="M349" i="578"/>
  <c r="M370" i="578" s="1"/>
  <c r="K428" i="578"/>
  <c r="M371" i="578"/>
  <c r="M428" i="578" s="1"/>
  <c r="M429" i="578"/>
  <c r="M463" i="578" s="1"/>
  <c r="K463" i="578"/>
  <c r="M258" i="578"/>
  <c r="M292" i="578" s="1"/>
  <c r="P335" i="578"/>
  <c r="X339" i="578" s="1"/>
  <c r="X344" i="578" s="1"/>
  <c r="M464" i="578"/>
  <c r="M479" i="578" s="1"/>
  <c r="K479" i="578"/>
  <c r="B514" i="578"/>
  <c r="J507" i="578" a="1"/>
  <c r="J507" i="578" s="1"/>
  <c r="M514" i="578" s="1"/>
  <c r="R509" i="578"/>
  <c r="O507" i="578"/>
  <c r="X510" i="578" s="1"/>
  <c r="X509" i="578"/>
  <c r="V428" i="578"/>
  <c r="W428" i="578" s="1"/>
  <c r="W429" i="578"/>
  <c r="W464" i="578"/>
  <c r="M480" i="578"/>
  <c r="M490" i="578" s="1"/>
  <c r="V490" i="578"/>
  <c r="W490" i="578" s="1"/>
  <c r="W480" i="578"/>
  <c r="K506" i="578"/>
  <c r="M491" i="578"/>
  <c r="M506" i="578" s="1"/>
  <c r="R534" i="578"/>
  <c r="S534" i="578" a="1"/>
  <c r="S534" i="578" s="1"/>
  <c r="W349" i="578"/>
  <c r="W370" i="578" s="1"/>
  <c r="J370" i="578" a="1"/>
  <c r="J370" i="578" s="1"/>
  <c r="R535" i="578"/>
  <c r="S535" i="578" a="1"/>
  <c r="S535" i="578" s="1"/>
  <c r="R512" i="578"/>
  <c r="R513" i="578"/>
  <c r="H506" i="578"/>
  <c r="H507" i="578" s="1"/>
  <c r="E514" i="578" s="1"/>
  <c r="N506" i="578"/>
  <c r="N507" i="578" s="1"/>
  <c r="B516" i="578" s="1"/>
  <c r="W491" i="578"/>
  <c r="W506" i="578" s="1"/>
  <c r="K509" i="578"/>
  <c r="K510" i="578"/>
  <c r="M510" i="578" s="1"/>
  <c r="Q533" i="578"/>
  <c r="T533" i="578" a="1"/>
  <c r="T533" i="578" s="1"/>
  <c r="T534" i="578" a="1"/>
  <c r="T534" i="578" s="1"/>
  <c r="T535" i="578" a="1"/>
  <c r="T535" i="578" s="1"/>
  <c r="C536" i="578"/>
  <c r="T536" i="578" s="1" a="1"/>
  <c r="T536" i="578" s="1"/>
  <c r="I314" i="577"/>
  <c r="E344" i="578" l="1"/>
  <c r="J335" i="578" a="1"/>
  <c r="J335" i="578" s="1"/>
  <c r="M342" i="578" s="1"/>
  <c r="H335" i="566"/>
  <c r="E342" i="566" s="1"/>
  <c r="E344" i="566"/>
  <c r="N164" i="566"/>
  <c r="B173" i="566" s="1"/>
  <c r="X173" i="566"/>
  <c r="Z166" i="566" s="1" a="1"/>
  <c r="Z166" i="566" s="1"/>
  <c r="C521" i="566"/>
  <c r="E173" i="566"/>
  <c r="G519" i="566"/>
  <c r="S536" i="566" a="1"/>
  <c r="S536" i="566" s="1"/>
  <c r="M506" i="566"/>
  <c r="V507" i="566"/>
  <c r="Z341" i="566"/>
  <c r="Z340" i="566"/>
  <c r="Z342" i="566"/>
  <c r="R344" i="566"/>
  <c r="T337" i="566" s="1" a="1"/>
  <c r="T337" i="566" s="1"/>
  <c r="B342" i="566"/>
  <c r="J335" i="566" a="1"/>
  <c r="J335" i="566" s="1"/>
  <c r="M342" i="566" s="1"/>
  <c r="R516" i="566"/>
  <c r="T509" i="566" s="1" a="1"/>
  <c r="T509" i="566" s="1"/>
  <c r="X516" i="566"/>
  <c r="Z509" i="566" a="1"/>
  <c r="Z509" i="566" s="1"/>
  <c r="G507" i="566"/>
  <c r="Z337" i="566" a="1"/>
  <c r="Z337" i="566" s="1"/>
  <c r="K341" i="566"/>
  <c r="M341" i="566" s="1"/>
  <c r="V335" i="566"/>
  <c r="I344" i="566" s="1"/>
  <c r="M344" i="566" s="1" a="1"/>
  <c r="M344" i="566" s="1"/>
  <c r="Z338" i="566"/>
  <c r="C526" i="566"/>
  <c r="Q526" i="566"/>
  <c r="Z168" i="566"/>
  <c r="W292" i="566"/>
  <c r="K292" i="566"/>
  <c r="C529" i="566"/>
  <c r="C525" i="566"/>
  <c r="J86" i="566" a="1"/>
  <c r="J86" i="566" s="1"/>
  <c r="M86" i="566"/>
  <c r="M164" i="566" s="1"/>
  <c r="G164" i="566"/>
  <c r="M509" i="566"/>
  <c r="K513" i="566"/>
  <c r="M513" i="566" s="1"/>
  <c r="K506" i="566"/>
  <c r="K507" i="566" s="1"/>
  <c r="E515" i="566" s="1"/>
  <c r="I515" i="566" s="1"/>
  <c r="M515" i="566" s="1"/>
  <c r="T510" i="566"/>
  <c r="M507" i="566"/>
  <c r="Z172" i="566"/>
  <c r="Z171" i="566"/>
  <c r="Z170" i="566"/>
  <c r="Z169" i="566"/>
  <c r="M122" i="566"/>
  <c r="M137" i="566" s="1"/>
  <c r="K137" i="566"/>
  <c r="Z510" i="566"/>
  <c r="Z339" i="566"/>
  <c r="K335" i="566"/>
  <c r="E343" i="566" s="1"/>
  <c r="I343" i="566" s="1"/>
  <c r="M343" i="566" s="1"/>
  <c r="W335" i="566"/>
  <c r="K527" i="566"/>
  <c r="V164" i="566"/>
  <c r="I173" i="566" s="1"/>
  <c r="W28" i="566"/>
  <c r="Q525" i="566"/>
  <c r="Z167" i="566"/>
  <c r="M292" i="566"/>
  <c r="M335" i="566" s="1"/>
  <c r="K525" i="566"/>
  <c r="K86" i="566"/>
  <c r="R173" i="566"/>
  <c r="K28" i="566"/>
  <c r="K164" i="566" s="1"/>
  <c r="E172" i="566" s="1"/>
  <c r="C520" i="566"/>
  <c r="C530" i="566"/>
  <c r="E527" i="566" s="1"/>
  <c r="W86" i="566"/>
  <c r="C530" i="578"/>
  <c r="E529" i="578" s="1"/>
  <c r="N164" i="578"/>
  <c r="B173" i="578" s="1"/>
  <c r="E173" i="578" s="1"/>
  <c r="E524" i="578"/>
  <c r="G519" i="578"/>
  <c r="E528" i="578"/>
  <c r="E525" i="578"/>
  <c r="E516" i="578"/>
  <c r="Z342" i="578"/>
  <c r="Z337" i="578" a="1"/>
  <c r="Z337" i="578" s="1"/>
  <c r="Z341" i="578"/>
  <c r="Z338" i="578"/>
  <c r="Z340" i="578"/>
  <c r="Z343" i="578"/>
  <c r="R533" i="578"/>
  <c r="R536" i="578" s="1"/>
  <c r="S533" i="578" a="1"/>
  <c r="S533" i="578" s="1"/>
  <c r="Q536" i="578"/>
  <c r="S536" i="578" s="1" a="1"/>
  <c r="S536" i="578" s="1"/>
  <c r="X516" i="578"/>
  <c r="Z509" i="578" s="1" a="1"/>
  <c r="Z509" i="578" s="1"/>
  <c r="R516" i="578"/>
  <c r="T512" i="578" s="1"/>
  <c r="M507" i="578"/>
  <c r="M341" i="578"/>
  <c r="M335" i="578"/>
  <c r="B171" i="578"/>
  <c r="C519" i="578" s="1"/>
  <c r="J164" i="578" a="1"/>
  <c r="J164" i="578" s="1"/>
  <c r="M171" i="578" s="1"/>
  <c r="K335" i="578"/>
  <c r="M170" i="578"/>
  <c r="T169" i="578"/>
  <c r="T166" i="578" a="1"/>
  <c r="T166" i="578" s="1"/>
  <c r="V164" i="578"/>
  <c r="I173" i="578" s="1"/>
  <c r="K164" i="578"/>
  <c r="E172" i="578" s="1"/>
  <c r="T171" i="578"/>
  <c r="T170" i="578"/>
  <c r="T168" i="578"/>
  <c r="K513" i="578"/>
  <c r="M513" i="578" s="1"/>
  <c r="M509" i="578"/>
  <c r="Z339" i="578"/>
  <c r="V507" i="578"/>
  <c r="K507" i="578"/>
  <c r="Z166" i="578" a="1"/>
  <c r="Z166" i="578" s="1"/>
  <c r="Z172" i="578"/>
  <c r="Z171" i="578"/>
  <c r="Q526" i="578"/>
  <c r="Z168" i="578"/>
  <c r="R344" i="578"/>
  <c r="W335" i="578"/>
  <c r="Z170" i="578"/>
  <c r="Z169" i="578"/>
  <c r="K530" i="578"/>
  <c r="M527" i="578" s="1"/>
  <c r="T172" i="578"/>
  <c r="W164" i="578"/>
  <c r="M164" i="578"/>
  <c r="M529" i="578"/>
  <c r="G330" i="571"/>
  <c r="E524" i="566" l="1"/>
  <c r="K530" i="566"/>
  <c r="T172" i="566"/>
  <c r="T171" i="566"/>
  <c r="T168" i="566"/>
  <c r="T166" i="566" a="1"/>
  <c r="T166" i="566" s="1"/>
  <c r="T170" i="566"/>
  <c r="T167" i="566"/>
  <c r="Q530" i="566"/>
  <c r="S526" i="566" s="1"/>
  <c r="M527" i="566"/>
  <c r="E529" i="566"/>
  <c r="E526" i="566"/>
  <c r="J507" i="566" a="1"/>
  <c r="J507" i="566" s="1"/>
  <c r="M514" i="566" s="1"/>
  <c r="B514" i="566"/>
  <c r="L507" i="566"/>
  <c r="I514" i="566" s="1"/>
  <c r="Z515" i="566"/>
  <c r="Z512" i="566"/>
  <c r="Z511" i="566"/>
  <c r="Z514" i="566"/>
  <c r="Z513" i="566"/>
  <c r="L335" i="566"/>
  <c r="I342" i="566" s="1"/>
  <c r="G520" i="566"/>
  <c r="K520" i="566" s="1"/>
  <c r="O520" i="566" s="1"/>
  <c r="I172" i="566"/>
  <c r="M172" i="566" s="1"/>
  <c r="M525" i="566"/>
  <c r="W164" i="566"/>
  <c r="T169" i="566"/>
  <c r="E528" i="566"/>
  <c r="B171" i="566"/>
  <c r="C519" i="566" s="1"/>
  <c r="L164" i="566"/>
  <c r="I171" i="566" s="1"/>
  <c r="J164" i="566" a="1"/>
  <c r="J164" i="566" s="1"/>
  <c r="M171" i="566" s="1"/>
  <c r="E525" i="566"/>
  <c r="T515" i="566"/>
  <c r="T511" i="566"/>
  <c r="T513" i="566"/>
  <c r="T514" i="566"/>
  <c r="T512" i="566"/>
  <c r="T343" i="566"/>
  <c r="T342" i="566"/>
  <c r="T340" i="566"/>
  <c r="T338" i="566"/>
  <c r="T341" i="566"/>
  <c r="T339" i="566"/>
  <c r="I516" i="566"/>
  <c r="M516" i="566" s="1" a="1"/>
  <c r="M516" i="566" s="1"/>
  <c r="W507" i="566"/>
  <c r="G521" i="566"/>
  <c r="E526" i="578"/>
  <c r="T513" i="578"/>
  <c r="E527" i="578"/>
  <c r="E530" i="578" s="1"/>
  <c r="Z510" i="578"/>
  <c r="M526" i="578"/>
  <c r="C521" i="578"/>
  <c r="G521" i="578" s="1"/>
  <c r="T343" i="578"/>
  <c r="T340" i="578"/>
  <c r="T339" i="578"/>
  <c r="T337" i="578" a="1"/>
  <c r="T337" i="578" s="1"/>
  <c r="T338" i="578"/>
  <c r="Q530" i="578"/>
  <c r="S526" i="578" s="1"/>
  <c r="E515" i="578"/>
  <c r="I515" i="578" s="1"/>
  <c r="M515" i="578" s="1"/>
  <c r="L507" i="578"/>
  <c r="I514" i="578" s="1"/>
  <c r="I172" i="578"/>
  <c r="M172" i="578" s="1"/>
  <c r="M524" i="578" a="1"/>
  <c r="M524" i="578" s="1"/>
  <c r="E343" i="578"/>
  <c r="I343" i="578" s="1"/>
  <c r="M343" i="578" s="1"/>
  <c r="L335" i="578"/>
  <c r="I342" i="578" s="1"/>
  <c r="L164" i="578"/>
  <c r="I171" i="578" s="1"/>
  <c r="T341" i="578"/>
  <c r="M525" i="578"/>
  <c r="M528" i="578"/>
  <c r="W507" i="578"/>
  <c r="I516" i="578"/>
  <c r="M516" i="578" s="1" a="1"/>
  <c r="M516" i="578" s="1"/>
  <c r="M173" i="578" a="1"/>
  <c r="M173" i="578" s="1"/>
  <c r="O519" i="578" a="1"/>
  <c r="O519" i="578" s="1"/>
  <c r="T342" i="578"/>
  <c r="T509" i="578" a="1"/>
  <c r="T509" i="578" s="1"/>
  <c r="Z514" i="578"/>
  <c r="Z513" i="578"/>
  <c r="Z512" i="578"/>
  <c r="Z511" i="578"/>
  <c r="Z515" i="578"/>
  <c r="T515" i="578"/>
  <c r="T514" i="578"/>
  <c r="T511" i="578"/>
  <c r="T510" i="578"/>
  <c r="G433" i="577"/>
  <c r="G494" i="577"/>
  <c r="G434" i="577"/>
  <c r="G276" i="577"/>
  <c r="G192" i="577"/>
  <c r="G314" i="577"/>
  <c r="G229" i="577"/>
  <c r="G33" i="577"/>
  <c r="G31" i="577"/>
  <c r="G12" i="577"/>
  <c r="G40" i="577"/>
  <c r="G50" i="577"/>
  <c r="G72" i="577"/>
  <c r="G118" i="577"/>
  <c r="P536" i="577"/>
  <c r="O536" i="577"/>
  <c r="N536" i="577"/>
  <c r="M536" i="577"/>
  <c r="L536" i="577"/>
  <c r="K536" i="577"/>
  <c r="I536" i="577"/>
  <c r="H536" i="577"/>
  <c r="G536" i="577"/>
  <c r="F536" i="577"/>
  <c r="E536" i="577"/>
  <c r="D536" i="577"/>
  <c r="C535" i="577"/>
  <c r="J535" i="577" s="1"/>
  <c r="Q535" i="577" s="1"/>
  <c r="C534" i="577"/>
  <c r="J534" i="577" s="1"/>
  <c r="Q534" i="577" s="1"/>
  <c r="C533" i="577"/>
  <c r="J533" i="577" s="1"/>
  <c r="G517" i="577"/>
  <c r="N517" i="577" s="1"/>
  <c r="X515" i="577"/>
  <c r="X514" i="577"/>
  <c r="X513" i="577"/>
  <c r="G513" i="577"/>
  <c r="C513" i="577"/>
  <c r="X512" i="577"/>
  <c r="I512" i="577"/>
  <c r="E512" i="577"/>
  <c r="K512" i="577" s="1"/>
  <c r="M512" i="577" s="1"/>
  <c r="X511" i="577"/>
  <c r="I511" i="577"/>
  <c r="E511" i="577"/>
  <c r="K511" i="577" s="1"/>
  <c r="M511" i="577" s="1"/>
  <c r="I510" i="577"/>
  <c r="E510" i="577"/>
  <c r="K510" i="577" s="1"/>
  <c r="M510" i="577" s="1"/>
  <c r="I509" i="577"/>
  <c r="I513" i="577" s="1"/>
  <c r="E509" i="577"/>
  <c r="K509" i="577" s="1"/>
  <c r="AA506" i="577"/>
  <c r="Z506" i="577"/>
  <c r="Y506" i="577"/>
  <c r="X506" i="577"/>
  <c r="U506" i="577"/>
  <c r="T506" i="577"/>
  <c r="S506" i="577"/>
  <c r="R506" i="577"/>
  <c r="Q506" i="577"/>
  <c r="P506" i="577"/>
  <c r="O506" i="577"/>
  <c r="R514" i="577" s="1"/>
  <c r="I506" i="577"/>
  <c r="G506" i="577"/>
  <c r="H505" i="577"/>
  <c r="H504" i="577"/>
  <c r="H503" i="577"/>
  <c r="D502" i="577"/>
  <c r="H502" i="577" s="1"/>
  <c r="V501" i="577"/>
  <c r="W501" i="577" s="1"/>
  <c r="N501" i="577"/>
  <c r="K501" i="577" a="1"/>
  <c r="K501" i="577" s="1"/>
  <c r="M501" i="577" s="1"/>
  <c r="J501" i="577" a="1"/>
  <c r="J501" i="577" s="1"/>
  <c r="H501" i="577"/>
  <c r="H500" i="577"/>
  <c r="H499" i="577"/>
  <c r="W498" i="577"/>
  <c r="V498" i="577"/>
  <c r="N498" i="577"/>
  <c r="K498" i="577" a="1"/>
  <c r="K498" i="577" s="1"/>
  <c r="M498" i="577" s="1"/>
  <c r="J498" i="577" a="1"/>
  <c r="J498" i="577" s="1"/>
  <c r="H498" i="577"/>
  <c r="V497" i="577"/>
  <c r="W497" i="577" s="1"/>
  <c r="N497" i="577"/>
  <c r="K497" i="577" a="1"/>
  <c r="K497" i="577" s="1"/>
  <c r="M497" i="577" s="1"/>
  <c r="J497" i="577" a="1"/>
  <c r="J497" i="577" s="1"/>
  <c r="H497" i="577"/>
  <c r="H496" i="577"/>
  <c r="H495" i="577"/>
  <c r="W494" i="577"/>
  <c r="V494" i="577"/>
  <c r="N494" i="577"/>
  <c r="K494" i="577" a="1"/>
  <c r="K494" i="577" s="1"/>
  <c r="M494" i="577" s="1"/>
  <c r="J494" i="577" a="1"/>
  <c r="J494" i="577" s="1"/>
  <c r="H494" i="577"/>
  <c r="V493" i="577"/>
  <c r="W493" i="577" s="1"/>
  <c r="N493" i="577"/>
  <c r="K493" i="577" a="1"/>
  <c r="K493" i="577" s="1"/>
  <c r="M493" i="577" s="1"/>
  <c r="J493" i="577" a="1"/>
  <c r="J493" i="577" s="1"/>
  <c r="H493" i="577"/>
  <c r="W492" i="577"/>
  <c r="V492" i="577"/>
  <c r="N492" i="577"/>
  <c r="K492" i="577" a="1"/>
  <c r="K492" i="577" s="1"/>
  <c r="M492" i="577" s="1"/>
  <c r="J492" i="577" a="1"/>
  <c r="J492" i="577" s="1"/>
  <c r="H492" i="577"/>
  <c r="V491" i="577"/>
  <c r="V506" i="577" s="1"/>
  <c r="N491" i="577"/>
  <c r="K491" i="577" a="1"/>
  <c r="K491" i="577" s="1"/>
  <c r="J491" i="577" a="1"/>
  <c r="J491" i="577" s="1"/>
  <c r="H491" i="577"/>
  <c r="H506" i="577" s="1"/>
  <c r="AA490" i="577"/>
  <c r="Z490" i="577"/>
  <c r="Y490" i="577"/>
  <c r="X490" i="577"/>
  <c r="U490" i="577"/>
  <c r="T490" i="577"/>
  <c r="S490" i="577"/>
  <c r="Q490" i="577"/>
  <c r="P490" i="577"/>
  <c r="O490" i="577"/>
  <c r="I490" i="577"/>
  <c r="G490" i="577"/>
  <c r="J490" i="577" s="1" a="1"/>
  <c r="J490" i="577" s="1"/>
  <c r="W489" i="577"/>
  <c r="V489" i="577"/>
  <c r="N489" i="577"/>
  <c r="K489" i="577" a="1"/>
  <c r="K489" i="577" s="1"/>
  <c r="M489" i="577" s="1"/>
  <c r="J489" i="577" a="1"/>
  <c r="J489" i="577" s="1"/>
  <c r="H489" i="577"/>
  <c r="H488" i="577"/>
  <c r="H487" i="577"/>
  <c r="H486" i="577"/>
  <c r="H485" i="577"/>
  <c r="V484" i="577"/>
  <c r="W484" i="577" s="1"/>
  <c r="N484" i="577"/>
  <c r="K484" i="577" a="1"/>
  <c r="K484" i="577" s="1"/>
  <c r="M484" i="577" s="1"/>
  <c r="J484" i="577" a="1"/>
  <c r="J484" i="577" s="1"/>
  <c r="H484" i="577"/>
  <c r="V483" i="577"/>
  <c r="W483" i="577" s="1"/>
  <c r="N483" i="577"/>
  <c r="K483" i="577"/>
  <c r="M483" i="577" s="1"/>
  <c r="K483" i="577" a="1"/>
  <c r="J483" i="577"/>
  <c r="J483" i="577" a="1"/>
  <c r="H483" i="577"/>
  <c r="V482" i="577"/>
  <c r="W482" i="577" s="1"/>
  <c r="N482" i="577"/>
  <c r="K482" i="577" a="1"/>
  <c r="K482" i="577" s="1"/>
  <c r="M482" i="577" s="1"/>
  <c r="J482" i="577" a="1"/>
  <c r="J482" i="577" s="1"/>
  <c r="H482" i="577"/>
  <c r="W481" i="577"/>
  <c r="V481" i="577"/>
  <c r="N481" i="577"/>
  <c r="N490" i="577" s="1"/>
  <c r="K481" i="577" a="1"/>
  <c r="K481" i="577" s="1"/>
  <c r="M481" i="577" s="1"/>
  <c r="J481" i="577" a="1"/>
  <c r="J481" i="577" s="1"/>
  <c r="H481" i="577"/>
  <c r="V480" i="577"/>
  <c r="V490" i="577" s="1"/>
  <c r="W490" i="577" s="1"/>
  <c r="N480" i="577"/>
  <c r="K480" i="577" a="1"/>
  <c r="K480" i="577" s="1"/>
  <c r="J480" i="577" a="1"/>
  <c r="J480" i="577" s="1"/>
  <c r="H480" i="577"/>
  <c r="AA479" i="577"/>
  <c r="Z479" i="577"/>
  <c r="Y479" i="577"/>
  <c r="X479" i="577"/>
  <c r="U479" i="577"/>
  <c r="T479" i="577"/>
  <c r="S479" i="577"/>
  <c r="Q479" i="577"/>
  <c r="P479" i="577"/>
  <c r="O479" i="577"/>
  <c r="I479" i="577"/>
  <c r="G479" i="577"/>
  <c r="J479" i="577" s="1" a="1"/>
  <c r="J479" i="577" s="1"/>
  <c r="W478" i="577"/>
  <c r="V478" i="577"/>
  <c r="N478" i="577"/>
  <c r="K478" i="577" a="1"/>
  <c r="K478" i="577" s="1"/>
  <c r="M478" i="577" s="1"/>
  <c r="J478" i="577" a="1"/>
  <c r="J478" i="577" s="1"/>
  <c r="H478" i="577"/>
  <c r="V477" i="577"/>
  <c r="W477" i="577" s="1"/>
  <c r="N477" i="577"/>
  <c r="K477" i="577" a="1"/>
  <c r="K477" i="577" s="1"/>
  <c r="M477" i="577" s="1"/>
  <c r="J477" i="577" a="1"/>
  <c r="J477" i="577" s="1"/>
  <c r="H477" i="577"/>
  <c r="V476" i="577"/>
  <c r="W476" i="577" s="1"/>
  <c r="N476" i="577"/>
  <c r="K476" i="577"/>
  <c r="M476" i="577" s="1"/>
  <c r="K476" i="577" a="1"/>
  <c r="J476" i="577"/>
  <c r="J476" i="577" a="1"/>
  <c r="H476" i="577"/>
  <c r="V475" i="577"/>
  <c r="W475" i="577" s="1"/>
  <c r="N475" i="577"/>
  <c r="K475" i="577" a="1"/>
  <c r="K475" i="577" s="1"/>
  <c r="M475" i="577" s="1"/>
  <c r="J475" i="577" a="1"/>
  <c r="J475" i="577" s="1"/>
  <c r="H475" i="577"/>
  <c r="W474" i="577"/>
  <c r="V474" i="577"/>
  <c r="N474" i="577"/>
  <c r="K474" i="577" a="1"/>
  <c r="K474" i="577" s="1"/>
  <c r="M474" i="577" s="1"/>
  <c r="J474" i="577" a="1"/>
  <c r="J474" i="577" s="1"/>
  <c r="H474" i="577"/>
  <c r="V473" i="577"/>
  <c r="W473" i="577" s="1"/>
  <c r="N473" i="577"/>
  <c r="K473" i="577" a="1"/>
  <c r="K473" i="577" s="1"/>
  <c r="M473" i="577" s="1"/>
  <c r="J473" i="577" a="1"/>
  <c r="J473" i="577" s="1"/>
  <c r="H473" i="577"/>
  <c r="V472" i="577"/>
  <c r="W472" i="577" s="1"/>
  <c r="N472" i="577"/>
  <c r="K472" i="577"/>
  <c r="M472" i="577" s="1"/>
  <c r="K472" i="577" a="1"/>
  <c r="J472" i="577"/>
  <c r="J472" i="577" a="1"/>
  <c r="H472" i="577"/>
  <c r="V471" i="577"/>
  <c r="W471" i="577" s="1"/>
  <c r="N471" i="577"/>
  <c r="K471" i="577" a="1"/>
  <c r="K471" i="577" s="1"/>
  <c r="M471" i="577" s="1"/>
  <c r="J471" i="577" a="1"/>
  <c r="J471" i="577" s="1"/>
  <c r="H471" i="577"/>
  <c r="W470" i="577"/>
  <c r="V470" i="577"/>
  <c r="N470" i="577"/>
  <c r="K470" i="577" a="1"/>
  <c r="K470" i="577" s="1"/>
  <c r="M470" i="577" s="1"/>
  <c r="J470" i="577" a="1"/>
  <c r="J470" i="577" s="1"/>
  <c r="H470" i="577"/>
  <c r="V469" i="577"/>
  <c r="W469" i="577" s="1"/>
  <c r="N469" i="577"/>
  <c r="K469" i="577" a="1"/>
  <c r="K469" i="577" s="1"/>
  <c r="M469" i="577" s="1"/>
  <c r="J469" i="577" a="1"/>
  <c r="J469" i="577" s="1"/>
  <c r="H469" i="577"/>
  <c r="V468" i="577"/>
  <c r="W468" i="577" s="1"/>
  <c r="N468" i="577"/>
  <c r="K468" i="577"/>
  <c r="M468" i="577" s="1"/>
  <c r="K468" i="577" a="1"/>
  <c r="J468" i="577"/>
  <c r="J468" i="577" a="1"/>
  <c r="H468" i="577"/>
  <c r="V467" i="577"/>
  <c r="W467" i="577" s="1"/>
  <c r="N467" i="577"/>
  <c r="K467" i="577" a="1"/>
  <c r="K467" i="577" s="1"/>
  <c r="M467" i="577" s="1"/>
  <c r="J467" i="577" a="1"/>
  <c r="J467" i="577" s="1"/>
  <c r="H467" i="577"/>
  <c r="W466" i="577"/>
  <c r="V466" i="577"/>
  <c r="N466" i="577"/>
  <c r="K466" i="577" a="1"/>
  <c r="K466" i="577" s="1"/>
  <c r="M466" i="577" s="1"/>
  <c r="J466" i="577" a="1"/>
  <c r="J466" i="577" s="1"/>
  <c r="H466" i="577"/>
  <c r="V465" i="577"/>
  <c r="W465" i="577" s="1"/>
  <c r="N465" i="577"/>
  <c r="K465" i="577" a="1"/>
  <c r="K465" i="577" s="1"/>
  <c r="M465" i="577" s="1"/>
  <c r="J465" i="577" a="1"/>
  <c r="J465" i="577" s="1"/>
  <c r="H465" i="577"/>
  <c r="V464" i="577"/>
  <c r="V479" i="577" s="1"/>
  <c r="W479" i="577" s="1"/>
  <c r="N464" i="577"/>
  <c r="K464" i="577"/>
  <c r="K464" i="577" a="1"/>
  <c r="J464" i="577"/>
  <c r="J464" i="577" a="1"/>
  <c r="H464" i="577"/>
  <c r="H479" i="577" s="1"/>
  <c r="AA463" i="577"/>
  <c r="Z463" i="577"/>
  <c r="Y463" i="577"/>
  <c r="X463" i="577"/>
  <c r="U463" i="577"/>
  <c r="T463" i="577"/>
  <c r="S463" i="577"/>
  <c r="R463" i="577"/>
  <c r="Q463" i="577"/>
  <c r="P463" i="577"/>
  <c r="O463" i="577"/>
  <c r="I463" i="577"/>
  <c r="G463" i="577"/>
  <c r="V462" i="577"/>
  <c r="W462" i="577" s="1"/>
  <c r="N462" i="577"/>
  <c r="K462" i="577"/>
  <c r="M462" i="577" s="1"/>
  <c r="K462" i="577" a="1"/>
  <c r="J462" i="577"/>
  <c r="J462" i="577" a="1"/>
  <c r="H462" i="577"/>
  <c r="V461" i="577"/>
  <c r="W461" i="577" s="1"/>
  <c r="N461" i="577"/>
  <c r="K461" i="577" a="1"/>
  <c r="K461" i="577" s="1"/>
  <c r="M461" i="577" s="1"/>
  <c r="J461" i="577" a="1"/>
  <c r="J461" i="577" s="1"/>
  <c r="H461" i="577"/>
  <c r="W460" i="577"/>
  <c r="V460" i="577"/>
  <c r="N460" i="577"/>
  <c r="K460" i="577" a="1"/>
  <c r="K460" i="577" s="1"/>
  <c r="M460" i="577" s="1"/>
  <c r="J460" i="577" a="1"/>
  <c r="J460" i="577" s="1"/>
  <c r="H460" i="577"/>
  <c r="K459" i="577"/>
  <c r="M459" i="577" s="1"/>
  <c r="K459" i="577" a="1"/>
  <c r="H459" i="577"/>
  <c r="K458" i="577" a="1"/>
  <c r="K458" i="577" s="1"/>
  <c r="M458" i="577" s="1"/>
  <c r="H458" i="577"/>
  <c r="K457" i="577" a="1"/>
  <c r="K457" i="577" s="1"/>
  <c r="M457" i="577" s="1"/>
  <c r="H457" i="577"/>
  <c r="V456" i="577"/>
  <c r="W456" i="577" s="1"/>
  <c r="N456" i="577"/>
  <c r="K456" i="577" a="1"/>
  <c r="K456" i="577" s="1"/>
  <c r="M456" i="577" s="1"/>
  <c r="J456" i="577" a="1"/>
  <c r="J456" i="577" s="1"/>
  <c r="H456" i="577"/>
  <c r="V455" i="577"/>
  <c r="W455" i="577" s="1"/>
  <c r="N455" i="577"/>
  <c r="K455" i="577" a="1"/>
  <c r="K455" i="577" s="1"/>
  <c r="M455" i="577" s="1"/>
  <c r="J455" i="577" a="1"/>
  <c r="J455" i="577" s="1"/>
  <c r="H455" i="577"/>
  <c r="N454" i="577"/>
  <c r="K454" i="577"/>
  <c r="M454" i="577" s="1"/>
  <c r="K454" i="577" a="1"/>
  <c r="H454" i="577"/>
  <c r="N453" i="577"/>
  <c r="K453" i="577" a="1"/>
  <c r="K453" i="577" s="1"/>
  <c r="M453" i="577" s="1"/>
  <c r="H453" i="577"/>
  <c r="N452" i="577"/>
  <c r="K452" i="577" a="1"/>
  <c r="K452" i="577" s="1"/>
  <c r="M452" i="577" s="1"/>
  <c r="H452" i="577"/>
  <c r="N451" i="577"/>
  <c r="K451" i="577" a="1"/>
  <c r="K451" i="577" s="1"/>
  <c r="M451" i="577" s="1"/>
  <c r="H451" i="577"/>
  <c r="N450" i="577"/>
  <c r="K450" i="577"/>
  <c r="M450" i="577" s="1"/>
  <c r="K450" i="577" a="1"/>
  <c r="H450" i="577"/>
  <c r="N449" i="577"/>
  <c r="K449" i="577" a="1"/>
  <c r="K449" i="577" s="1"/>
  <c r="M449" i="577" s="1"/>
  <c r="H449" i="577"/>
  <c r="W448" i="577"/>
  <c r="V448" i="577"/>
  <c r="N448" i="577"/>
  <c r="K448" i="577" a="1"/>
  <c r="K448" i="577" s="1"/>
  <c r="M448" i="577" s="1"/>
  <c r="J448" i="577" a="1"/>
  <c r="J448" i="577" s="1"/>
  <c r="H448" i="577"/>
  <c r="V447" i="577"/>
  <c r="W447" i="577" s="1"/>
  <c r="N447" i="577"/>
  <c r="K447" i="577" a="1"/>
  <c r="K447" i="577" s="1"/>
  <c r="M447" i="577" s="1"/>
  <c r="J447" i="577" a="1"/>
  <c r="J447" i="577" s="1"/>
  <c r="H447" i="577"/>
  <c r="V446" i="577"/>
  <c r="W446" i="577" s="1"/>
  <c r="N446" i="577"/>
  <c r="K446" i="577"/>
  <c r="M446" i="577" s="1"/>
  <c r="K446" i="577" a="1"/>
  <c r="J446" i="577"/>
  <c r="J446" i="577" a="1"/>
  <c r="H446" i="577"/>
  <c r="V445" i="577"/>
  <c r="W445" i="577" s="1"/>
  <c r="N445" i="577"/>
  <c r="K445" i="577" a="1"/>
  <c r="K445" i="577" s="1"/>
  <c r="M445" i="577" s="1"/>
  <c r="J445" i="577" a="1"/>
  <c r="J445" i="577" s="1"/>
  <c r="H445" i="577"/>
  <c r="W444" i="577"/>
  <c r="V444" i="577"/>
  <c r="N444" i="577"/>
  <c r="K444" i="577" a="1"/>
  <c r="K444" i="577" s="1"/>
  <c r="M444" i="577" s="1"/>
  <c r="J444" i="577" a="1"/>
  <c r="J444" i="577" s="1"/>
  <c r="H444" i="577"/>
  <c r="V443" i="577"/>
  <c r="W443" i="577" s="1"/>
  <c r="N443" i="577"/>
  <c r="K443" i="577" a="1"/>
  <c r="K443" i="577" s="1"/>
  <c r="M443" i="577" s="1"/>
  <c r="J443" i="577" a="1"/>
  <c r="J443" i="577" s="1"/>
  <c r="H443" i="577"/>
  <c r="V442" i="577"/>
  <c r="W442" i="577" s="1"/>
  <c r="N442" i="577"/>
  <c r="K442" i="577"/>
  <c r="M442" i="577" s="1"/>
  <c r="K442" i="577" a="1"/>
  <c r="J442" i="577"/>
  <c r="J442" i="577" a="1"/>
  <c r="H442" i="577"/>
  <c r="V441" i="577"/>
  <c r="W441" i="577" s="1"/>
  <c r="N441" i="577"/>
  <c r="K441" i="577" a="1"/>
  <c r="K441" i="577" s="1"/>
  <c r="M441" i="577" s="1"/>
  <c r="J441" i="577" a="1"/>
  <c r="J441" i="577" s="1"/>
  <c r="H441" i="577"/>
  <c r="W440" i="577"/>
  <c r="V440" i="577"/>
  <c r="N440" i="577"/>
  <c r="K440" i="577" a="1"/>
  <c r="K440" i="577" s="1"/>
  <c r="M440" i="577" s="1"/>
  <c r="J440" i="577" a="1"/>
  <c r="J440" i="577" s="1"/>
  <c r="H440" i="577"/>
  <c r="V439" i="577"/>
  <c r="W439" i="577" s="1"/>
  <c r="N439" i="577"/>
  <c r="K439" i="577" a="1"/>
  <c r="K439" i="577" s="1"/>
  <c r="M439" i="577" s="1"/>
  <c r="J439" i="577" a="1"/>
  <c r="J439" i="577" s="1"/>
  <c r="H439" i="577"/>
  <c r="V438" i="577"/>
  <c r="W438" i="577" s="1"/>
  <c r="N438" i="577"/>
  <c r="K438" i="577"/>
  <c r="M438" i="577" s="1"/>
  <c r="K438" i="577" a="1"/>
  <c r="J438" i="577"/>
  <c r="J438" i="577" a="1"/>
  <c r="H438" i="577"/>
  <c r="V437" i="577"/>
  <c r="W437" i="577" s="1"/>
  <c r="N437" i="577"/>
  <c r="K437" i="577" a="1"/>
  <c r="K437" i="577" s="1"/>
  <c r="M437" i="577" s="1"/>
  <c r="J437" i="577" a="1"/>
  <c r="J437" i="577" s="1"/>
  <c r="H437" i="577"/>
  <c r="N436" i="577"/>
  <c r="K436" i="577" a="1"/>
  <c r="K436" i="577" s="1"/>
  <c r="M436" i="577" s="1"/>
  <c r="H436" i="577"/>
  <c r="V435" i="577"/>
  <c r="W435" i="577" s="1"/>
  <c r="N435" i="577"/>
  <c r="K435" i="577" a="1"/>
  <c r="K435" i="577" s="1"/>
  <c r="M435" i="577" s="1"/>
  <c r="J435" i="577" a="1"/>
  <c r="J435" i="577" s="1"/>
  <c r="H435" i="577"/>
  <c r="W434" i="577"/>
  <c r="V434" i="577"/>
  <c r="N434" i="577"/>
  <c r="K434" i="577" a="1"/>
  <c r="K434" i="577" s="1"/>
  <c r="M434" i="577" s="1"/>
  <c r="J434" i="577" a="1"/>
  <c r="J434" i="577" s="1"/>
  <c r="H434" i="577"/>
  <c r="V433" i="577"/>
  <c r="W433" i="577" s="1"/>
  <c r="N433" i="577"/>
  <c r="K433" i="577" a="1"/>
  <c r="K433" i="577" s="1"/>
  <c r="M433" i="577" s="1"/>
  <c r="J433" i="577" a="1"/>
  <c r="J433" i="577" s="1"/>
  <c r="H433" i="577"/>
  <c r="V432" i="577"/>
  <c r="W432" i="577" s="1"/>
  <c r="N432" i="577"/>
  <c r="K432" i="577"/>
  <c r="M432" i="577" s="1"/>
  <c r="K432" i="577" a="1"/>
  <c r="J432" i="577"/>
  <c r="J432" i="577" a="1"/>
  <c r="H432" i="577"/>
  <c r="V431" i="577"/>
  <c r="W431" i="577" s="1"/>
  <c r="N431" i="577"/>
  <c r="K431" i="577" a="1"/>
  <c r="K431" i="577" s="1"/>
  <c r="M431" i="577" s="1"/>
  <c r="J431" i="577" a="1"/>
  <c r="J431" i="577" s="1"/>
  <c r="H431" i="577"/>
  <c r="V430" i="577"/>
  <c r="W430" i="577" s="1"/>
  <c r="N430" i="577"/>
  <c r="K430" i="577"/>
  <c r="M430" i="577" s="1"/>
  <c r="K430" i="577" a="1"/>
  <c r="J430" i="577" a="1"/>
  <c r="J430" i="577" s="1"/>
  <c r="H430" i="577"/>
  <c r="V429" i="577"/>
  <c r="W429" i="577" s="1"/>
  <c r="N429" i="577"/>
  <c r="K429" i="577" a="1"/>
  <c r="K429" i="577" s="1"/>
  <c r="J429" i="577" a="1"/>
  <c r="J429" i="577" s="1"/>
  <c r="H429" i="577"/>
  <c r="H463" i="577" s="1"/>
  <c r="AA428" i="577"/>
  <c r="Z428" i="577"/>
  <c r="Y428" i="577"/>
  <c r="X428" i="577"/>
  <c r="U428" i="577"/>
  <c r="T428" i="577"/>
  <c r="S428" i="577"/>
  <c r="R428" i="577"/>
  <c r="Q428" i="577"/>
  <c r="P428" i="577"/>
  <c r="O428" i="577"/>
  <c r="R510" i="577" s="1"/>
  <c r="I428" i="577"/>
  <c r="G428" i="577"/>
  <c r="J428" i="577" s="1" a="1"/>
  <c r="J428" i="577" s="1"/>
  <c r="K427" i="577" a="1"/>
  <c r="K427" i="577" s="1"/>
  <c r="M427" i="577" s="1"/>
  <c r="H427" i="577"/>
  <c r="K426" i="577"/>
  <c r="M426" i="577" s="1"/>
  <c r="K426" i="577" a="1"/>
  <c r="H426" i="577"/>
  <c r="K425" i="577" a="1"/>
  <c r="K425" i="577" s="1"/>
  <c r="M425" i="577" s="1"/>
  <c r="H425" i="577"/>
  <c r="K424" i="577"/>
  <c r="M424" i="577" s="1"/>
  <c r="K424" i="577" a="1"/>
  <c r="H424" i="577"/>
  <c r="K423" i="577" a="1"/>
  <c r="K423" i="577" s="1"/>
  <c r="M423" i="577" s="1"/>
  <c r="H423" i="577"/>
  <c r="K422" i="577" a="1"/>
  <c r="K422" i="577" s="1"/>
  <c r="M422" i="577" s="1"/>
  <c r="H422" i="577"/>
  <c r="K421" i="577" a="1"/>
  <c r="K421" i="577" s="1"/>
  <c r="M421" i="577" s="1"/>
  <c r="H421" i="577"/>
  <c r="K420" i="577" a="1"/>
  <c r="K420" i="577" s="1"/>
  <c r="M420" i="577" s="1"/>
  <c r="H420" i="577"/>
  <c r="K419" i="577" a="1"/>
  <c r="K419" i="577" s="1"/>
  <c r="M419" i="577" s="1"/>
  <c r="H419" i="577"/>
  <c r="K418" i="577" a="1"/>
  <c r="K418" i="577" s="1"/>
  <c r="M418" i="577" s="1"/>
  <c r="H418" i="577"/>
  <c r="W417" i="577"/>
  <c r="V417" i="577"/>
  <c r="N417" i="577"/>
  <c r="K417" i="577" a="1"/>
  <c r="K417" i="577" s="1"/>
  <c r="M417" i="577" s="1"/>
  <c r="J417" i="577" a="1"/>
  <c r="J417" i="577" s="1"/>
  <c r="H417" i="577"/>
  <c r="V416" i="577"/>
  <c r="W416" i="577" s="1"/>
  <c r="N416" i="577"/>
  <c r="K416" i="577" a="1"/>
  <c r="K416" i="577" s="1"/>
  <c r="M416" i="577" s="1"/>
  <c r="J416" i="577" a="1"/>
  <c r="J416" i="577" s="1"/>
  <c r="H416" i="577"/>
  <c r="V415" i="577"/>
  <c r="W415" i="577" s="1"/>
  <c r="N415" i="577"/>
  <c r="K415" i="577"/>
  <c r="M415" i="577" s="1"/>
  <c r="K415" i="577" a="1"/>
  <c r="J415" i="577"/>
  <c r="J415" i="577" a="1"/>
  <c r="H415" i="577"/>
  <c r="V414" i="577"/>
  <c r="W414" i="577" s="1"/>
  <c r="N414" i="577"/>
  <c r="K414" i="577" a="1"/>
  <c r="K414" i="577" s="1"/>
  <c r="M414" i="577" s="1"/>
  <c r="J414" i="577" a="1"/>
  <c r="J414" i="577" s="1"/>
  <c r="H414" i="577"/>
  <c r="H413" i="577"/>
  <c r="V412" i="577"/>
  <c r="W412" i="577" s="1"/>
  <c r="N412" i="577"/>
  <c r="K412" i="577" a="1"/>
  <c r="K412" i="577" s="1"/>
  <c r="M412" i="577" s="1"/>
  <c r="J412" i="577" a="1"/>
  <c r="J412" i="577" s="1"/>
  <c r="H412" i="577"/>
  <c r="W411" i="577"/>
  <c r="V411" i="577"/>
  <c r="N411" i="577"/>
  <c r="K411" i="577" a="1"/>
  <c r="K411" i="577" s="1"/>
  <c r="M411" i="577" s="1"/>
  <c r="J411" i="577" a="1"/>
  <c r="J411" i="577" s="1"/>
  <c r="H411" i="577"/>
  <c r="H410" i="577"/>
  <c r="K409" i="577" a="1"/>
  <c r="K409" i="577" s="1"/>
  <c r="H409" i="577"/>
  <c r="V408" i="577"/>
  <c r="W408" i="577" s="1"/>
  <c r="N408" i="577"/>
  <c r="K408" i="577" a="1"/>
  <c r="K408" i="577" s="1"/>
  <c r="M408" i="577" s="1"/>
  <c r="J408" i="577" a="1"/>
  <c r="J408" i="577" s="1"/>
  <c r="H408" i="577"/>
  <c r="V407" i="577"/>
  <c r="W407" i="577" s="1"/>
  <c r="N407" i="577"/>
  <c r="K407" i="577"/>
  <c r="M407" i="577" s="1"/>
  <c r="K407" i="577" a="1"/>
  <c r="J407" i="577"/>
  <c r="J407" i="577" a="1"/>
  <c r="H407" i="577"/>
  <c r="V406" i="577"/>
  <c r="W406" i="577" s="1"/>
  <c r="N406" i="577"/>
  <c r="K406" i="577" a="1"/>
  <c r="K406" i="577" s="1"/>
  <c r="M406" i="577" s="1"/>
  <c r="J406" i="577" a="1"/>
  <c r="J406" i="577" s="1"/>
  <c r="H406" i="577"/>
  <c r="W405" i="577"/>
  <c r="V405" i="577"/>
  <c r="N405" i="577"/>
  <c r="K405" i="577" a="1"/>
  <c r="K405" i="577" s="1"/>
  <c r="M405" i="577" s="1"/>
  <c r="J405" i="577" a="1"/>
  <c r="J405" i="577" s="1"/>
  <c r="H405" i="577"/>
  <c r="V404" i="577"/>
  <c r="W404" i="577" s="1"/>
  <c r="N404" i="577"/>
  <c r="K404" i="577" a="1"/>
  <c r="K404" i="577" s="1"/>
  <c r="M404" i="577" s="1"/>
  <c r="J404" i="577" a="1"/>
  <c r="J404" i="577" s="1"/>
  <c r="H404" i="577"/>
  <c r="V403" i="577"/>
  <c r="W403" i="577" s="1"/>
  <c r="N403" i="577"/>
  <c r="K403" i="577"/>
  <c r="M403" i="577" s="1"/>
  <c r="K403" i="577" a="1"/>
  <c r="J403" i="577"/>
  <c r="J403" i="577" a="1"/>
  <c r="H403" i="577"/>
  <c r="V402" i="577"/>
  <c r="W402" i="577" s="1"/>
  <c r="N402" i="577"/>
  <c r="K402" i="577" a="1"/>
  <c r="K402" i="577" s="1"/>
  <c r="M402" i="577" s="1"/>
  <c r="J402" i="577" a="1"/>
  <c r="J402" i="577" s="1"/>
  <c r="H402" i="577"/>
  <c r="W401" i="577"/>
  <c r="V401" i="577"/>
  <c r="N401" i="577"/>
  <c r="K401" i="577" a="1"/>
  <c r="K401" i="577" s="1"/>
  <c r="M401" i="577" s="1"/>
  <c r="J401" i="577" a="1"/>
  <c r="J401" i="577" s="1"/>
  <c r="H401" i="577"/>
  <c r="V400" i="577"/>
  <c r="W400" i="577" s="1"/>
  <c r="N400" i="577"/>
  <c r="K400" i="577" a="1"/>
  <c r="K400" i="577" s="1"/>
  <c r="M400" i="577" s="1"/>
  <c r="J400" i="577" a="1"/>
  <c r="J400" i="577" s="1"/>
  <c r="H400" i="577"/>
  <c r="V399" i="577"/>
  <c r="W399" i="577" s="1"/>
  <c r="N399" i="577"/>
  <c r="K399" i="577"/>
  <c r="M399" i="577" s="1"/>
  <c r="K399" i="577" a="1"/>
  <c r="J399" i="577"/>
  <c r="J399" i="577" a="1"/>
  <c r="H399" i="577"/>
  <c r="K398" i="577" a="1"/>
  <c r="K398" i="577" s="1"/>
  <c r="M398" i="577" s="1"/>
  <c r="H398" i="577"/>
  <c r="K397" i="577" a="1"/>
  <c r="K397" i="577" s="1"/>
  <c r="M397" i="577" s="1"/>
  <c r="H397" i="577"/>
  <c r="K396" i="577" a="1"/>
  <c r="K396" i="577" s="1"/>
  <c r="M396" i="577" s="1"/>
  <c r="H396" i="577"/>
  <c r="K395" i="577" a="1"/>
  <c r="K395" i="577" s="1"/>
  <c r="M395" i="577" s="1"/>
  <c r="H395" i="577"/>
  <c r="N394" i="577"/>
  <c r="K394" i="577" a="1"/>
  <c r="K394" i="577" s="1"/>
  <c r="M394" i="577" s="1"/>
  <c r="H394" i="577"/>
  <c r="N393" i="577"/>
  <c r="K393" i="577" a="1"/>
  <c r="K393" i="577" s="1"/>
  <c r="M393" i="577" s="1"/>
  <c r="H393" i="577"/>
  <c r="N392" i="577"/>
  <c r="K392" i="577"/>
  <c r="M392" i="577" s="1"/>
  <c r="K392" i="577" a="1"/>
  <c r="H392" i="577"/>
  <c r="N391" i="577"/>
  <c r="K391" i="577" a="1"/>
  <c r="K391" i="577" s="1"/>
  <c r="M391" i="577" s="1"/>
  <c r="H391" i="577"/>
  <c r="W390" i="577"/>
  <c r="V390" i="577"/>
  <c r="N390" i="577"/>
  <c r="K390" i="577" a="1"/>
  <c r="K390" i="577" s="1"/>
  <c r="M390" i="577" s="1"/>
  <c r="J390" i="577" a="1"/>
  <c r="J390" i="577" s="1"/>
  <c r="H390" i="577"/>
  <c r="V389" i="577"/>
  <c r="W389" i="577" s="1"/>
  <c r="N389" i="577"/>
  <c r="K389" i="577" a="1"/>
  <c r="K389" i="577" s="1"/>
  <c r="M389" i="577" s="1"/>
  <c r="J389" i="577" a="1"/>
  <c r="J389" i="577" s="1"/>
  <c r="H389" i="577"/>
  <c r="V388" i="577"/>
  <c r="W388" i="577" s="1"/>
  <c r="N388" i="577"/>
  <c r="K388" i="577"/>
  <c r="M388" i="577" s="1"/>
  <c r="K388" i="577" a="1"/>
  <c r="J388" i="577"/>
  <c r="J388" i="577" a="1"/>
  <c r="H388" i="577"/>
  <c r="V387" i="577"/>
  <c r="W387" i="577" s="1"/>
  <c r="N387" i="577"/>
  <c r="K387" i="577" a="1"/>
  <c r="K387" i="577" s="1"/>
  <c r="M387" i="577" s="1"/>
  <c r="J387" i="577" a="1"/>
  <c r="J387" i="577" s="1"/>
  <c r="H387" i="577"/>
  <c r="W386" i="577"/>
  <c r="V386" i="577"/>
  <c r="N386" i="577"/>
  <c r="K386" i="577" a="1"/>
  <c r="K386" i="577" s="1"/>
  <c r="M386" i="577" s="1"/>
  <c r="J386" i="577" a="1"/>
  <c r="J386" i="577" s="1"/>
  <c r="H386" i="577"/>
  <c r="V385" i="577"/>
  <c r="W385" i="577" s="1"/>
  <c r="N385" i="577"/>
  <c r="K385" i="577" a="1"/>
  <c r="K385" i="577" s="1"/>
  <c r="M385" i="577" s="1"/>
  <c r="J385" i="577" a="1"/>
  <c r="J385" i="577" s="1"/>
  <c r="H385" i="577"/>
  <c r="V384" i="577"/>
  <c r="W384" i="577" s="1"/>
  <c r="N384" i="577"/>
  <c r="K384" i="577"/>
  <c r="M384" i="577" s="1"/>
  <c r="K384" i="577" a="1"/>
  <c r="J384" i="577"/>
  <c r="J384" i="577" a="1"/>
  <c r="H384" i="577"/>
  <c r="V383" i="577"/>
  <c r="W383" i="577" s="1"/>
  <c r="N383" i="577"/>
  <c r="K383" i="577" a="1"/>
  <c r="K383" i="577" s="1"/>
  <c r="M383" i="577" s="1"/>
  <c r="J383" i="577" a="1"/>
  <c r="J383" i="577" s="1"/>
  <c r="H383" i="577"/>
  <c r="W382" i="577"/>
  <c r="V382" i="577"/>
  <c r="N382" i="577"/>
  <c r="K382" i="577" a="1"/>
  <c r="K382" i="577" s="1"/>
  <c r="M382" i="577" s="1"/>
  <c r="J382" i="577" a="1"/>
  <c r="J382" i="577" s="1"/>
  <c r="H382" i="577"/>
  <c r="V381" i="577"/>
  <c r="W381" i="577" s="1"/>
  <c r="N381" i="577"/>
  <c r="K381" i="577" a="1"/>
  <c r="K381" i="577" s="1"/>
  <c r="M381" i="577" s="1"/>
  <c r="J381" i="577" a="1"/>
  <c r="J381" i="577" s="1"/>
  <c r="H381" i="577"/>
  <c r="V380" i="577"/>
  <c r="W380" i="577" s="1"/>
  <c r="N380" i="577"/>
  <c r="K380" i="577"/>
  <c r="M380" i="577" s="1"/>
  <c r="K380" i="577" a="1"/>
  <c r="J380" i="577"/>
  <c r="J380" i="577" a="1"/>
  <c r="H380" i="577"/>
  <c r="V379" i="577"/>
  <c r="W379" i="577" s="1"/>
  <c r="N379" i="577"/>
  <c r="K379" i="577" a="1"/>
  <c r="K379" i="577" s="1"/>
  <c r="M379" i="577" s="1"/>
  <c r="J379" i="577" a="1"/>
  <c r="J379" i="577" s="1"/>
  <c r="H379" i="577"/>
  <c r="K378" i="577" a="1"/>
  <c r="K378" i="577" s="1"/>
  <c r="M378" i="577" s="1"/>
  <c r="H378" i="577"/>
  <c r="K377" i="577" a="1"/>
  <c r="K377" i="577" s="1"/>
  <c r="M377" i="577" s="1"/>
  <c r="H377" i="577"/>
  <c r="K376" i="577" a="1"/>
  <c r="K376" i="577" s="1"/>
  <c r="M376" i="577" s="1"/>
  <c r="H376" i="577"/>
  <c r="W375" i="577"/>
  <c r="V375" i="577"/>
  <c r="N375" i="577"/>
  <c r="K375" i="577" a="1"/>
  <c r="K375" i="577" s="1"/>
  <c r="M375" i="577" s="1"/>
  <c r="J375" i="577" a="1"/>
  <c r="J375" i="577" s="1"/>
  <c r="H375" i="577"/>
  <c r="V374" i="577"/>
  <c r="W374" i="577" s="1"/>
  <c r="N374" i="577"/>
  <c r="K374" i="577" a="1"/>
  <c r="K374" i="577" s="1"/>
  <c r="M374" i="577" s="1"/>
  <c r="J374" i="577" a="1"/>
  <c r="J374" i="577" s="1"/>
  <c r="H374" i="577"/>
  <c r="V373" i="577"/>
  <c r="W373" i="577" s="1"/>
  <c r="N373" i="577"/>
  <c r="K373" i="577"/>
  <c r="M373" i="577" s="1"/>
  <c r="K373" i="577" a="1"/>
  <c r="J373" i="577"/>
  <c r="J373" i="577" a="1"/>
  <c r="H373" i="577"/>
  <c r="K372" i="577" a="1"/>
  <c r="K372" i="577" s="1"/>
  <c r="H372" i="577"/>
  <c r="V371" i="577"/>
  <c r="V428" i="577" s="1"/>
  <c r="W428" i="577" s="1"/>
  <c r="N371" i="577"/>
  <c r="K371" i="577"/>
  <c r="K371" i="577" a="1"/>
  <c r="J371" i="577"/>
  <c r="J371" i="577" a="1"/>
  <c r="H371" i="577"/>
  <c r="H428" i="577" s="1"/>
  <c r="AA370" i="577"/>
  <c r="AA507" i="577" s="1"/>
  <c r="Z370" i="577"/>
  <c r="Z507" i="577" s="1"/>
  <c r="Y370" i="577"/>
  <c r="Y507" i="577" s="1"/>
  <c r="X370" i="577"/>
  <c r="X507" i="577" s="1"/>
  <c r="U370" i="577"/>
  <c r="U507" i="577" s="1"/>
  <c r="T370" i="577"/>
  <c r="T507" i="577" s="1"/>
  <c r="S370" i="577"/>
  <c r="S507" i="577" s="1"/>
  <c r="R370" i="577"/>
  <c r="R507" i="577" s="1"/>
  <c r="Q370" i="577"/>
  <c r="Q507" i="577" s="1"/>
  <c r="P370" i="577"/>
  <c r="P507" i="577" s="1"/>
  <c r="O370" i="577"/>
  <c r="I370" i="577"/>
  <c r="I507" i="577" s="1"/>
  <c r="B515" i="577" s="1"/>
  <c r="G370" i="577"/>
  <c r="G507" i="577" s="1"/>
  <c r="V369" i="577"/>
  <c r="W369" i="577" s="1"/>
  <c r="N369" i="577"/>
  <c r="K369" i="577" a="1"/>
  <c r="K369" i="577" s="1"/>
  <c r="M369" i="577" s="1"/>
  <c r="J369" i="577" a="1"/>
  <c r="J369" i="577" s="1"/>
  <c r="H369" i="577"/>
  <c r="V368" i="577"/>
  <c r="W368" i="577" s="1"/>
  <c r="N368" i="577"/>
  <c r="K368" i="577"/>
  <c r="M368" i="577" s="1"/>
  <c r="K368" i="577" a="1"/>
  <c r="J368" i="577"/>
  <c r="J368" i="577" a="1"/>
  <c r="H368" i="577"/>
  <c r="K367" i="577" a="1"/>
  <c r="K367" i="577" s="1"/>
  <c r="M367" i="577" s="1"/>
  <c r="H367" i="577"/>
  <c r="K366" i="577" a="1"/>
  <c r="K366" i="577" s="1"/>
  <c r="M366" i="577" s="1"/>
  <c r="H366" i="577"/>
  <c r="K365" i="577" a="1"/>
  <c r="K365" i="577" s="1"/>
  <c r="M365" i="577" s="1"/>
  <c r="H365" i="577"/>
  <c r="K364" i="577" a="1"/>
  <c r="K364" i="577" s="1"/>
  <c r="M364" i="577" s="1"/>
  <c r="H364" i="577"/>
  <c r="W363" i="577"/>
  <c r="V363" i="577"/>
  <c r="N363" i="577"/>
  <c r="K363" i="577" a="1"/>
  <c r="K363" i="577" s="1"/>
  <c r="M363" i="577" s="1"/>
  <c r="J363" i="577" a="1"/>
  <c r="J363" i="577" s="1"/>
  <c r="H363" i="577"/>
  <c r="V362" i="577"/>
  <c r="W362" i="577" s="1"/>
  <c r="N362" i="577"/>
  <c r="K362" i="577" a="1"/>
  <c r="K362" i="577" s="1"/>
  <c r="M362" i="577" s="1"/>
  <c r="J362" i="577" a="1"/>
  <c r="J362" i="577" s="1"/>
  <c r="H362" i="577"/>
  <c r="V361" i="577"/>
  <c r="W361" i="577" s="1"/>
  <c r="N361" i="577"/>
  <c r="K361" i="577"/>
  <c r="M361" i="577" s="1"/>
  <c r="K361" i="577" a="1"/>
  <c r="J361" i="577"/>
  <c r="J361" i="577" a="1"/>
  <c r="H361" i="577"/>
  <c r="H360" i="577"/>
  <c r="H359" i="577"/>
  <c r="V358" i="577"/>
  <c r="W358" i="577" s="1"/>
  <c r="N358" i="577"/>
  <c r="K358" i="577" a="1"/>
  <c r="K358" i="577" s="1"/>
  <c r="M358" i="577" s="1"/>
  <c r="J358" i="577" a="1"/>
  <c r="J358" i="577" s="1"/>
  <c r="H358" i="577"/>
  <c r="W357" i="577"/>
  <c r="V357" i="577"/>
  <c r="N357" i="577"/>
  <c r="K357" i="577" a="1"/>
  <c r="K357" i="577" s="1"/>
  <c r="M357" i="577" s="1"/>
  <c r="J357" i="577" a="1"/>
  <c r="J357" i="577" s="1"/>
  <c r="H357" i="577"/>
  <c r="K356" i="577" a="1"/>
  <c r="K356" i="577" s="1"/>
  <c r="M356" i="577" s="1"/>
  <c r="H356" i="577"/>
  <c r="K355" i="577" a="1"/>
  <c r="K355" i="577" s="1"/>
  <c r="M355" i="577" s="1"/>
  <c r="H355" i="577"/>
  <c r="W354" i="577"/>
  <c r="V354" i="577"/>
  <c r="N354" i="577"/>
  <c r="K354" i="577" a="1"/>
  <c r="K354" i="577" s="1"/>
  <c r="M354" i="577" s="1"/>
  <c r="J354" i="577" a="1"/>
  <c r="J354" i="577" s="1"/>
  <c r="H354" i="577"/>
  <c r="V353" i="577"/>
  <c r="W353" i="577" s="1"/>
  <c r="N353" i="577"/>
  <c r="K353" i="577" a="1"/>
  <c r="K353" i="577" s="1"/>
  <c r="M353" i="577" s="1"/>
  <c r="J353" i="577" a="1"/>
  <c r="J353" i="577" s="1"/>
  <c r="H353" i="577"/>
  <c r="W352" i="577"/>
  <c r="V352" i="577"/>
  <c r="N352" i="577"/>
  <c r="K352" i="577" a="1"/>
  <c r="K352" i="577" s="1"/>
  <c r="M352" i="577" s="1"/>
  <c r="J352" i="577" a="1"/>
  <c r="J352" i="577" s="1"/>
  <c r="H352" i="577"/>
  <c r="V351" i="577"/>
  <c r="W351" i="577" s="1"/>
  <c r="N351" i="577"/>
  <c r="K351" i="577" a="1"/>
  <c r="K351" i="577" s="1"/>
  <c r="M351" i="577" s="1"/>
  <c r="J351" i="577" a="1"/>
  <c r="J351" i="577" s="1"/>
  <c r="H351" i="577"/>
  <c r="V350" i="577"/>
  <c r="W350" i="577" s="1"/>
  <c r="N350" i="577"/>
  <c r="K350" i="577"/>
  <c r="M350" i="577" s="1"/>
  <c r="K350" i="577" a="1"/>
  <c r="J350" i="577"/>
  <c r="J350" i="577" a="1"/>
  <c r="H350" i="577"/>
  <c r="V349" i="577"/>
  <c r="N349" i="577"/>
  <c r="N370" i="577" s="1"/>
  <c r="K349" i="577" a="1"/>
  <c r="K349" i="577" s="1"/>
  <c r="J349" i="577" a="1"/>
  <c r="J349" i="577" s="1"/>
  <c r="H349" i="577"/>
  <c r="X343" i="577"/>
  <c r="X342" i="577"/>
  <c r="X341" i="577"/>
  <c r="G341" i="577"/>
  <c r="C341" i="577"/>
  <c r="X340" i="577"/>
  <c r="I340" i="577"/>
  <c r="E340" i="577"/>
  <c r="K340" i="577" s="1"/>
  <c r="M340" i="577" s="1"/>
  <c r="I339" i="577"/>
  <c r="E339" i="577"/>
  <c r="K339" i="577" s="1"/>
  <c r="M339" i="577" s="1"/>
  <c r="I338" i="577"/>
  <c r="E338" i="577"/>
  <c r="K338" i="577" s="1"/>
  <c r="M338" i="577" s="1"/>
  <c r="X337" i="577"/>
  <c r="I337" i="577"/>
  <c r="I341" i="577" s="1"/>
  <c r="E337" i="577"/>
  <c r="AA334" i="577"/>
  <c r="Z334" i="577"/>
  <c r="Y334" i="577"/>
  <c r="X334" i="577"/>
  <c r="U334" i="577"/>
  <c r="T334" i="577"/>
  <c r="S334" i="577"/>
  <c r="R334" i="577"/>
  <c r="Q334" i="577"/>
  <c r="P334" i="577"/>
  <c r="O334" i="577"/>
  <c r="R342" i="577" s="1"/>
  <c r="I334" i="577"/>
  <c r="G334" i="577"/>
  <c r="K333" i="577" a="1"/>
  <c r="K333" i="577" s="1"/>
  <c r="H333" i="577"/>
  <c r="K332" i="577"/>
  <c r="K332" i="577" a="1"/>
  <c r="H332" i="577"/>
  <c r="K331" i="577" a="1"/>
  <c r="K331" i="577" s="1"/>
  <c r="H331" i="577"/>
  <c r="W330" i="577"/>
  <c r="V330" i="577"/>
  <c r="N330" i="577"/>
  <c r="K330" i="577" a="1"/>
  <c r="K330" i="577" s="1"/>
  <c r="D330" i="577"/>
  <c r="H330" i="577" s="1"/>
  <c r="H329" i="577"/>
  <c r="K328" i="577" a="1"/>
  <c r="K328" i="577" s="1"/>
  <c r="H328" i="577"/>
  <c r="H327" i="577"/>
  <c r="V326" i="577"/>
  <c r="W326" i="577" s="1"/>
  <c r="N326" i="577"/>
  <c r="K326" i="577" a="1"/>
  <c r="K326" i="577" s="1"/>
  <c r="M326" i="577" s="1"/>
  <c r="J326" i="577" a="1"/>
  <c r="J326" i="577" s="1"/>
  <c r="H326" i="577"/>
  <c r="V325" i="577"/>
  <c r="W325" i="577" s="1"/>
  <c r="N325" i="577"/>
  <c r="K325" i="577" a="1"/>
  <c r="K325" i="577" s="1"/>
  <c r="M325" i="577" s="1"/>
  <c r="J325" i="577" a="1"/>
  <c r="J325" i="577" s="1"/>
  <c r="H325" i="577"/>
  <c r="H324" i="577"/>
  <c r="V323" i="577"/>
  <c r="W323" i="577" s="1"/>
  <c r="N323" i="577"/>
  <c r="K323" i="577" a="1"/>
  <c r="K323" i="577" s="1"/>
  <c r="M323" i="577" s="1"/>
  <c r="J323" i="577" a="1"/>
  <c r="J323" i="577" s="1"/>
  <c r="H323" i="577"/>
  <c r="V322" i="577"/>
  <c r="W322" i="577" s="1"/>
  <c r="N322" i="577"/>
  <c r="K322" i="577"/>
  <c r="M322" i="577" s="1"/>
  <c r="K322" i="577" a="1"/>
  <c r="J322" i="577"/>
  <c r="J322" i="577" a="1"/>
  <c r="H322" i="577"/>
  <c r="V321" i="577"/>
  <c r="W321" i="577" s="1"/>
  <c r="N321" i="577"/>
  <c r="K321" i="577" a="1"/>
  <c r="K321" i="577" s="1"/>
  <c r="M321" i="577" s="1"/>
  <c r="J321" i="577" a="1"/>
  <c r="J321" i="577" s="1"/>
  <c r="H321" i="577"/>
  <c r="W320" i="577"/>
  <c r="V320" i="577"/>
  <c r="V334" i="577" s="1"/>
  <c r="N320" i="577"/>
  <c r="N334" i="577" s="1"/>
  <c r="K320" i="577" a="1"/>
  <c r="K320" i="577" s="1"/>
  <c r="J320" i="577" a="1"/>
  <c r="J320" i="577" s="1"/>
  <c r="H320" i="577"/>
  <c r="H334" i="577" s="1"/>
  <c r="AA319" i="577"/>
  <c r="Z319" i="577"/>
  <c r="Y319" i="577"/>
  <c r="X319" i="577"/>
  <c r="U319" i="577"/>
  <c r="T319" i="577"/>
  <c r="S319" i="577"/>
  <c r="Q319" i="577"/>
  <c r="P319" i="577"/>
  <c r="O319" i="577"/>
  <c r="R341" i="577" s="1"/>
  <c r="I319" i="577"/>
  <c r="G319" i="577"/>
  <c r="V318" i="577"/>
  <c r="W318" i="577" s="1"/>
  <c r="N318" i="577"/>
  <c r="K318" i="577" a="1"/>
  <c r="K318" i="577" s="1"/>
  <c r="M318" i="577" s="1"/>
  <c r="J318" i="577" a="1"/>
  <c r="J318" i="577" s="1"/>
  <c r="H318" i="577"/>
  <c r="H317" i="577"/>
  <c r="H316" i="577"/>
  <c r="H315" i="577"/>
  <c r="H314" i="577"/>
  <c r="W313" i="577"/>
  <c r="V313" i="577"/>
  <c r="N313" i="577"/>
  <c r="K313" i="577" a="1"/>
  <c r="K313" i="577" s="1"/>
  <c r="M313" i="577" s="1"/>
  <c r="J313" i="577" a="1"/>
  <c r="J313" i="577" s="1"/>
  <c r="H313" i="577"/>
  <c r="V312" i="577"/>
  <c r="W312" i="577" s="1"/>
  <c r="N312" i="577"/>
  <c r="K312" i="577" a="1"/>
  <c r="K312" i="577" s="1"/>
  <c r="M312" i="577" s="1"/>
  <c r="J312" i="577" a="1"/>
  <c r="J312" i="577" s="1"/>
  <c r="H312" i="577"/>
  <c r="V311" i="577"/>
  <c r="W311" i="577" s="1"/>
  <c r="N311" i="577"/>
  <c r="K311" i="577"/>
  <c r="M311" i="577" s="1"/>
  <c r="K311" i="577" a="1"/>
  <c r="J311" i="577"/>
  <c r="J311" i="577" a="1"/>
  <c r="H311" i="577"/>
  <c r="V310" i="577"/>
  <c r="W310" i="577" s="1"/>
  <c r="N310" i="577"/>
  <c r="K310" i="577" a="1"/>
  <c r="K310" i="577" s="1"/>
  <c r="M310" i="577" s="1"/>
  <c r="J310" i="577" a="1"/>
  <c r="J310" i="577" s="1"/>
  <c r="H310" i="577"/>
  <c r="W309" i="577"/>
  <c r="V309" i="577"/>
  <c r="V319" i="577" s="1"/>
  <c r="W319" i="577" s="1"/>
  <c r="N309" i="577"/>
  <c r="N319" i="577" s="1"/>
  <c r="K309" i="577" a="1"/>
  <c r="K309" i="577" s="1"/>
  <c r="K319" i="577" s="1"/>
  <c r="J309" i="577" a="1"/>
  <c r="J309" i="577" s="1"/>
  <c r="H309" i="577"/>
  <c r="H319" i="577" s="1"/>
  <c r="AA308" i="577"/>
  <c r="Z308" i="577"/>
  <c r="Y308" i="577"/>
  <c r="X308" i="577"/>
  <c r="U308" i="577"/>
  <c r="T308" i="577"/>
  <c r="S308" i="577"/>
  <c r="Q308" i="577"/>
  <c r="P308" i="577"/>
  <c r="O308" i="577"/>
  <c r="R340" i="577" s="1"/>
  <c r="I308" i="577"/>
  <c r="G308" i="577"/>
  <c r="V307" i="577"/>
  <c r="W307" i="577" s="1"/>
  <c r="N307" i="577"/>
  <c r="K307" i="577" a="1"/>
  <c r="K307" i="577" s="1"/>
  <c r="M307" i="577" s="1"/>
  <c r="J307" i="577" a="1"/>
  <c r="J307" i="577" s="1"/>
  <c r="H307" i="577"/>
  <c r="W306" i="577"/>
  <c r="V306" i="577"/>
  <c r="N306" i="577"/>
  <c r="K306" i="577" a="1"/>
  <c r="K306" i="577" s="1"/>
  <c r="M306" i="577" s="1"/>
  <c r="J306" i="577" a="1"/>
  <c r="J306" i="577" s="1"/>
  <c r="H306" i="577"/>
  <c r="V305" i="577"/>
  <c r="W305" i="577" s="1"/>
  <c r="N305" i="577"/>
  <c r="K305" i="577" a="1"/>
  <c r="K305" i="577" s="1"/>
  <c r="M305" i="577" s="1"/>
  <c r="J305" i="577" a="1"/>
  <c r="J305" i="577" s="1"/>
  <c r="H305" i="577"/>
  <c r="V304" i="577"/>
  <c r="W304" i="577" s="1"/>
  <c r="N304" i="577"/>
  <c r="K304" i="577"/>
  <c r="M304" i="577" s="1"/>
  <c r="K304" i="577" a="1"/>
  <c r="J304" i="577"/>
  <c r="J304" i="577" a="1"/>
  <c r="H304" i="577"/>
  <c r="V303" i="577"/>
  <c r="W303" i="577" s="1"/>
  <c r="N303" i="577"/>
  <c r="K303" i="577" a="1"/>
  <c r="K303" i="577" s="1"/>
  <c r="M303" i="577" s="1"/>
  <c r="J303" i="577" a="1"/>
  <c r="J303" i="577" s="1"/>
  <c r="H303" i="577"/>
  <c r="W302" i="577"/>
  <c r="V302" i="577"/>
  <c r="N302" i="577"/>
  <c r="K302" i="577" a="1"/>
  <c r="K302" i="577" s="1"/>
  <c r="M302" i="577" s="1"/>
  <c r="J302" i="577" a="1"/>
  <c r="J302" i="577" s="1"/>
  <c r="H302" i="577"/>
  <c r="V301" i="577"/>
  <c r="W301" i="577" s="1"/>
  <c r="N301" i="577"/>
  <c r="K301" i="577" a="1"/>
  <c r="K301" i="577" s="1"/>
  <c r="M301" i="577" s="1"/>
  <c r="J301" i="577" a="1"/>
  <c r="J301" i="577" s="1"/>
  <c r="H301" i="577"/>
  <c r="V300" i="577"/>
  <c r="W300" i="577" s="1"/>
  <c r="N300" i="577"/>
  <c r="K300" i="577"/>
  <c r="M300" i="577" s="1"/>
  <c r="K300" i="577" a="1"/>
  <c r="J300" i="577"/>
  <c r="J300" i="577" a="1"/>
  <c r="H300" i="577"/>
  <c r="V299" i="577"/>
  <c r="W299" i="577" s="1"/>
  <c r="N299" i="577"/>
  <c r="K299" i="577" a="1"/>
  <c r="K299" i="577" s="1"/>
  <c r="M299" i="577" s="1"/>
  <c r="J299" i="577" a="1"/>
  <c r="J299" i="577" s="1"/>
  <c r="H299" i="577"/>
  <c r="W298" i="577"/>
  <c r="V298" i="577"/>
  <c r="N298" i="577"/>
  <c r="K298" i="577" a="1"/>
  <c r="K298" i="577" s="1"/>
  <c r="M298" i="577" s="1"/>
  <c r="J298" i="577" a="1"/>
  <c r="J298" i="577" s="1"/>
  <c r="H298" i="577"/>
  <c r="V297" i="577"/>
  <c r="W297" i="577" s="1"/>
  <c r="N297" i="577"/>
  <c r="K297" i="577" a="1"/>
  <c r="K297" i="577" s="1"/>
  <c r="M297" i="577" s="1"/>
  <c r="J297" i="577" a="1"/>
  <c r="J297" i="577" s="1"/>
  <c r="H297" i="577"/>
  <c r="V296" i="577"/>
  <c r="W296" i="577" s="1"/>
  <c r="N296" i="577"/>
  <c r="K296" i="577"/>
  <c r="M296" i="577" s="1"/>
  <c r="K296" i="577" a="1"/>
  <c r="J296" i="577"/>
  <c r="J296" i="577" a="1"/>
  <c r="H296" i="577"/>
  <c r="V295" i="577"/>
  <c r="W295" i="577" s="1"/>
  <c r="N295" i="577"/>
  <c r="K295" i="577" a="1"/>
  <c r="K295" i="577" s="1"/>
  <c r="M295" i="577" s="1"/>
  <c r="J295" i="577" a="1"/>
  <c r="J295" i="577" s="1"/>
  <c r="H295" i="577"/>
  <c r="W294" i="577"/>
  <c r="V294" i="577"/>
  <c r="N294" i="577"/>
  <c r="K294" i="577" a="1"/>
  <c r="K294" i="577" s="1"/>
  <c r="M294" i="577" s="1"/>
  <c r="J294" i="577" a="1"/>
  <c r="J294" i="577" s="1"/>
  <c r="H294" i="577"/>
  <c r="V293" i="577"/>
  <c r="V308" i="577" s="1"/>
  <c r="W308" i="577" s="1"/>
  <c r="N293" i="577"/>
  <c r="K293" i="577" a="1"/>
  <c r="K293" i="577" s="1"/>
  <c r="J293" i="577" a="1"/>
  <c r="J293" i="577" s="1"/>
  <c r="H293" i="577"/>
  <c r="H308" i="577" s="1"/>
  <c r="AA292" i="577"/>
  <c r="Z292" i="577"/>
  <c r="Y292" i="577"/>
  <c r="X292" i="577"/>
  <c r="U292" i="577"/>
  <c r="T292" i="577"/>
  <c r="S292" i="577"/>
  <c r="R292" i="577"/>
  <c r="Q292" i="577"/>
  <c r="P292" i="577"/>
  <c r="O292" i="577"/>
  <c r="R339" i="577" s="1"/>
  <c r="I292" i="577"/>
  <c r="G292" i="577"/>
  <c r="V291" i="577"/>
  <c r="W291" i="577" s="1"/>
  <c r="N291" i="577"/>
  <c r="K291" i="577" a="1"/>
  <c r="K291" i="577" s="1"/>
  <c r="M291" i="577" s="1"/>
  <c r="J291" i="577" a="1"/>
  <c r="J291" i="577" s="1"/>
  <c r="H291" i="577"/>
  <c r="V290" i="577"/>
  <c r="W290" i="577" s="1"/>
  <c r="N290" i="577"/>
  <c r="K290" i="577" a="1"/>
  <c r="K290" i="577" s="1"/>
  <c r="M290" i="577" s="1"/>
  <c r="J290" i="577" a="1"/>
  <c r="J290" i="577" s="1"/>
  <c r="H290" i="577"/>
  <c r="V289" i="577"/>
  <c r="W289" i="577" s="1"/>
  <c r="N289" i="577"/>
  <c r="K289" i="577" a="1"/>
  <c r="K289" i="577" s="1"/>
  <c r="M289" i="577" s="1"/>
  <c r="J289" i="577" a="1"/>
  <c r="J289" i="577" s="1"/>
  <c r="H289" i="577"/>
  <c r="H288" i="577"/>
  <c r="H287" i="577"/>
  <c r="H286" i="577"/>
  <c r="V285" i="577"/>
  <c r="W285" i="577" s="1"/>
  <c r="N285" i="577"/>
  <c r="K285" i="577" a="1"/>
  <c r="K285" i="577" s="1"/>
  <c r="M285" i="577" s="1"/>
  <c r="J285" i="577" a="1"/>
  <c r="J285" i="577" s="1"/>
  <c r="H285" i="577"/>
  <c r="V284" i="577"/>
  <c r="W284" i="577" s="1"/>
  <c r="N284" i="577"/>
  <c r="K284" i="577"/>
  <c r="M284" i="577" s="1"/>
  <c r="K284" i="577" a="1"/>
  <c r="J284" i="577"/>
  <c r="J284" i="577" a="1"/>
  <c r="H284" i="577"/>
  <c r="N283" i="577"/>
  <c r="K283" i="577" a="1"/>
  <c r="K283" i="577" s="1"/>
  <c r="M283" i="577" s="1"/>
  <c r="H283" i="577"/>
  <c r="N282" i="577"/>
  <c r="K282" i="577" a="1"/>
  <c r="K282" i="577" s="1"/>
  <c r="M282" i="577" s="1"/>
  <c r="H282" i="577"/>
  <c r="N281" i="577"/>
  <c r="K281" i="577" a="1"/>
  <c r="K281" i="577" s="1"/>
  <c r="M281" i="577" s="1"/>
  <c r="H281" i="577"/>
  <c r="N280" i="577"/>
  <c r="K280" i="577" a="1"/>
  <c r="K280" i="577" s="1"/>
  <c r="M280" i="577" s="1"/>
  <c r="H280" i="577"/>
  <c r="N279" i="577"/>
  <c r="K279" i="577" a="1"/>
  <c r="K279" i="577" s="1"/>
  <c r="M279" i="577" s="1"/>
  <c r="H279" i="577"/>
  <c r="N278" i="577"/>
  <c r="K278" i="577" a="1"/>
  <c r="K278" i="577" s="1"/>
  <c r="M278" i="577" s="1"/>
  <c r="H278" i="577"/>
  <c r="V277" i="577"/>
  <c r="W277" i="577" s="1"/>
  <c r="N277" i="577"/>
  <c r="K277" i="577" a="1"/>
  <c r="K277" i="577" s="1"/>
  <c r="M277" i="577" s="1"/>
  <c r="J277" i="577" a="1"/>
  <c r="J277" i="577" s="1"/>
  <c r="H277" i="577"/>
  <c r="W276" i="577"/>
  <c r="V276" i="577"/>
  <c r="N276" i="577"/>
  <c r="K276" i="577"/>
  <c r="M276" i="577" s="1"/>
  <c r="K276" i="577" a="1"/>
  <c r="J276" i="577"/>
  <c r="J276" i="577" a="1"/>
  <c r="H276" i="577"/>
  <c r="V275" i="577"/>
  <c r="W275" i="577" s="1"/>
  <c r="N275" i="577"/>
  <c r="K275" i="577" a="1"/>
  <c r="K275" i="577" s="1"/>
  <c r="M275" i="577" s="1"/>
  <c r="J275" i="577" a="1"/>
  <c r="J275" i="577" s="1"/>
  <c r="H275" i="577"/>
  <c r="W274" i="577"/>
  <c r="V274" i="577"/>
  <c r="N274" i="577"/>
  <c r="K274" i="577" a="1"/>
  <c r="K274" i="577" s="1"/>
  <c r="M274" i="577" s="1"/>
  <c r="J274" i="577" a="1"/>
  <c r="J274" i="577" s="1"/>
  <c r="H274" i="577"/>
  <c r="V273" i="577"/>
  <c r="W273" i="577" s="1"/>
  <c r="N273" i="577"/>
  <c r="K273" i="577" a="1"/>
  <c r="K273" i="577" s="1"/>
  <c r="M273" i="577" s="1"/>
  <c r="J273" i="577" a="1"/>
  <c r="J273" i="577" s="1"/>
  <c r="H273" i="577"/>
  <c r="V272" i="577"/>
  <c r="W272" i="577" s="1"/>
  <c r="N272" i="577"/>
  <c r="K272" i="577"/>
  <c r="M272" i="577" s="1"/>
  <c r="K272" i="577" a="1"/>
  <c r="J272" i="577"/>
  <c r="J272" i="577" a="1"/>
  <c r="H272" i="577"/>
  <c r="V271" i="577"/>
  <c r="W271" i="577" s="1"/>
  <c r="N271" i="577"/>
  <c r="K271" i="577" a="1"/>
  <c r="K271" i="577" s="1"/>
  <c r="M271" i="577" s="1"/>
  <c r="J271" i="577" a="1"/>
  <c r="J271" i="577" s="1"/>
  <c r="H271" i="577"/>
  <c r="W270" i="577"/>
  <c r="V270" i="577"/>
  <c r="N270" i="577"/>
  <c r="K270" i="577" a="1"/>
  <c r="K270" i="577" s="1"/>
  <c r="M270" i="577" s="1"/>
  <c r="J270" i="577" a="1"/>
  <c r="J270" i="577" s="1"/>
  <c r="H270" i="577"/>
  <c r="V269" i="577"/>
  <c r="W269" i="577" s="1"/>
  <c r="N269" i="577"/>
  <c r="K269" i="577" a="1"/>
  <c r="K269" i="577" s="1"/>
  <c r="M269" i="577" s="1"/>
  <c r="J269" i="577" a="1"/>
  <c r="J269" i="577" s="1"/>
  <c r="H269" i="577"/>
  <c r="V268" i="577"/>
  <c r="W268" i="577" s="1"/>
  <c r="N268" i="577"/>
  <c r="K268" i="577"/>
  <c r="M268" i="577" s="1"/>
  <c r="K268" i="577" a="1"/>
  <c r="J268" i="577"/>
  <c r="J268" i="577" a="1"/>
  <c r="H268" i="577"/>
  <c r="V267" i="577"/>
  <c r="W267" i="577" s="1"/>
  <c r="N267" i="577"/>
  <c r="K267" i="577" a="1"/>
  <c r="K267" i="577" s="1"/>
  <c r="M267" i="577" s="1"/>
  <c r="J267" i="577" a="1"/>
  <c r="J267" i="577" s="1"/>
  <c r="H267" i="577"/>
  <c r="W266" i="577"/>
  <c r="V266" i="577"/>
  <c r="N266" i="577"/>
  <c r="K266" i="577" a="1"/>
  <c r="K266" i="577" s="1"/>
  <c r="M266" i="577" s="1"/>
  <c r="J266" i="577" a="1"/>
  <c r="J266" i="577" s="1"/>
  <c r="H266" i="577"/>
  <c r="N265" i="577"/>
  <c r="K265" i="577" a="1"/>
  <c r="K265" i="577" s="1"/>
  <c r="M265" i="577" s="1"/>
  <c r="H265" i="577"/>
  <c r="V264" i="577"/>
  <c r="W264" i="577" s="1"/>
  <c r="N264" i="577"/>
  <c r="K264" i="577"/>
  <c r="M264" i="577" s="1"/>
  <c r="K264" i="577" a="1"/>
  <c r="J264" i="577"/>
  <c r="J264" i="577" a="1"/>
  <c r="H264" i="577"/>
  <c r="V263" i="577"/>
  <c r="W263" i="577" s="1"/>
  <c r="N263" i="577"/>
  <c r="K263" i="577" a="1"/>
  <c r="K263" i="577" s="1"/>
  <c r="M263" i="577" s="1"/>
  <c r="J263" i="577" a="1"/>
  <c r="J263" i="577" s="1"/>
  <c r="H263" i="577"/>
  <c r="W262" i="577"/>
  <c r="V262" i="577"/>
  <c r="N262" i="577"/>
  <c r="K262" i="577" a="1"/>
  <c r="K262" i="577" s="1"/>
  <c r="M262" i="577" s="1"/>
  <c r="J262" i="577" a="1"/>
  <c r="J262" i="577" s="1"/>
  <c r="H262" i="577"/>
  <c r="V261" i="577"/>
  <c r="W261" i="577" s="1"/>
  <c r="N261" i="577"/>
  <c r="K261" i="577" a="1"/>
  <c r="K261" i="577" s="1"/>
  <c r="M261" i="577" s="1"/>
  <c r="J261" i="577" a="1"/>
  <c r="J261" i="577" s="1"/>
  <c r="H261" i="577"/>
  <c r="V260" i="577"/>
  <c r="W260" i="577" s="1"/>
  <c r="N260" i="577"/>
  <c r="K260" i="577"/>
  <c r="M260" i="577" s="1"/>
  <c r="K260" i="577" a="1"/>
  <c r="J260" i="577"/>
  <c r="J260" i="577" a="1"/>
  <c r="H260" i="577"/>
  <c r="V259" i="577"/>
  <c r="W259" i="577" s="1"/>
  <c r="N259" i="577"/>
  <c r="K259" i="577" a="1"/>
  <c r="K259" i="577" s="1"/>
  <c r="M259" i="577" s="1"/>
  <c r="J259" i="577" a="1"/>
  <c r="J259" i="577" s="1"/>
  <c r="H259" i="577"/>
  <c r="W258" i="577"/>
  <c r="V258" i="577"/>
  <c r="V292" i="577" s="1"/>
  <c r="W292" i="577" s="1"/>
  <c r="N258" i="577"/>
  <c r="N292" i="577" s="1"/>
  <c r="K258" i="577" a="1"/>
  <c r="K258" i="577" s="1"/>
  <c r="J258" i="577" a="1"/>
  <c r="J258" i="577" s="1"/>
  <c r="H258" i="577"/>
  <c r="H292" i="577" s="1"/>
  <c r="AA257" i="577"/>
  <c r="Z257" i="577"/>
  <c r="Y257" i="577"/>
  <c r="X257" i="577"/>
  <c r="U257" i="577"/>
  <c r="T257" i="577"/>
  <c r="S257" i="577"/>
  <c r="R257" i="577"/>
  <c r="Q257" i="577"/>
  <c r="P257" i="577"/>
  <c r="O257" i="577"/>
  <c r="R338" i="577" s="1"/>
  <c r="I257" i="577"/>
  <c r="G257" i="577"/>
  <c r="H256" i="577"/>
  <c r="H255" i="577"/>
  <c r="H254" i="577"/>
  <c r="H253" i="577"/>
  <c r="H252" i="577"/>
  <c r="H251" i="577"/>
  <c r="K250" i="577" a="1"/>
  <c r="K250" i="577" s="1"/>
  <c r="M250" i="577" s="1"/>
  <c r="H250" i="577"/>
  <c r="K249" i="577" a="1"/>
  <c r="K249" i="577" s="1"/>
  <c r="M249" i="577" s="1"/>
  <c r="H249" i="577"/>
  <c r="K248" i="577" a="1"/>
  <c r="K248" i="577" s="1"/>
  <c r="M248" i="577" s="1"/>
  <c r="H248" i="577"/>
  <c r="K247" i="577" a="1"/>
  <c r="K247" i="577" s="1"/>
  <c r="M247" i="577" s="1"/>
  <c r="H247" i="577"/>
  <c r="W246" i="577"/>
  <c r="V246" i="577"/>
  <c r="N246" i="577"/>
  <c r="K246" i="577" a="1"/>
  <c r="K246" i="577" s="1"/>
  <c r="M246" i="577" s="1"/>
  <c r="J246" i="577" a="1"/>
  <c r="J246" i="577" s="1"/>
  <c r="H246" i="577"/>
  <c r="V245" i="577"/>
  <c r="W245" i="577" s="1"/>
  <c r="N245" i="577"/>
  <c r="K245" i="577" a="1"/>
  <c r="K245" i="577" s="1"/>
  <c r="M245" i="577" s="1"/>
  <c r="J245" i="577" a="1"/>
  <c r="J245" i="577" s="1"/>
  <c r="H245" i="577"/>
  <c r="V244" i="577"/>
  <c r="W244" i="577" s="1"/>
  <c r="N244" i="577"/>
  <c r="K244" i="577"/>
  <c r="M244" i="577" s="1"/>
  <c r="K244" i="577" a="1"/>
  <c r="J244" i="577"/>
  <c r="J244" i="577" a="1"/>
  <c r="H244" i="577"/>
  <c r="V243" i="577"/>
  <c r="W243" i="577" s="1"/>
  <c r="N243" i="577"/>
  <c r="K243" i="577" a="1"/>
  <c r="K243" i="577" s="1"/>
  <c r="M243" i="577" s="1"/>
  <c r="J243" i="577" a="1"/>
  <c r="J243" i="577" s="1"/>
  <c r="H243" i="577"/>
  <c r="M242" i="577"/>
  <c r="H242" i="577"/>
  <c r="W241" i="577"/>
  <c r="V241" i="577"/>
  <c r="N241" i="577"/>
  <c r="K241" i="577" a="1"/>
  <c r="K241" i="577" s="1"/>
  <c r="M241" i="577" s="1"/>
  <c r="J241" i="577" a="1"/>
  <c r="J241" i="577" s="1"/>
  <c r="H241" i="577"/>
  <c r="V240" i="577"/>
  <c r="W240" i="577" s="1"/>
  <c r="N240" i="577"/>
  <c r="K240" i="577" a="1"/>
  <c r="K240" i="577" s="1"/>
  <c r="M240" i="577" s="1"/>
  <c r="J240" i="577" a="1"/>
  <c r="J240" i="577" s="1"/>
  <c r="H240" i="577"/>
  <c r="K239" i="577" a="1"/>
  <c r="K239" i="577" s="1"/>
  <c r="M239" i="577" s="1"/>
  <c r="H239" i="577"/>
  <c r="H238" i="577"/>
  <c r="V237" i="577"/>
  <c r="W237" i="577" s="1"/>
  <c r="N237" i="577"/>
  <c r="K237" i="577"/>
  <c r="M237" i="577" s="1"/>
  <c r="K237" i="577" a="1"/>
  <c r="J237" i="577"/>
  <c r="J237" i="577" a="1"/>
  <c r="H237" i="577"/>
  <c r="V236" i="577"/>
  <c r="W236" i="577" s="1"/>
  <c r="N236" i="577"/>
  <c r="K236" i="577" a="1"/>
  <c r="K236" i="577" s="1"/>
  <c r="M236" i="577" s="1"/>
  <c r="J236" i="577" a="1"/>
  <c r="J236" i="577" s="1"/>
  <c r="H236" i="577"/>
  <c r="W235" i="577"/>
  <c r="V235" i="577"/>
  <c r="N235" i="577"/>
  <c r="K235" i="577" a="1"/>
  <c r="K235" i="577" s="1"/>
  <c r="M235" i="577" s="1"/>
  <c r="J235" i="577" a="1"/>
  <c r="J235" i="577" s="1"/>
  <c r="H235" i="577"/>
  <c r="V234" i="577"/>
  <c r="W234" i="577" s="1"/>
  <c r="N234" i="577"/>
  <c r="K234" i="577" a="1"/>
  <c r="K234" i="577" s="1"/>
  <c r="M234" i="577" s="1"/>
  <c r="J234" i="577" a="1"/>
  <c r="J234" i="577" s="1"/>
  <c r="H234" i="577"/>
  <c r="V233" i="577"/>
  <c r="W233" i="577" s="1"/>
  <c r="N233" i="577"/>
  <c r="K233" i="577"/>
  <c r="M233" i="577" s="1"/>
  <c r="K233" i="577" a="1"/>
  <c r="J233" i="577"/>
  <c r="J233" i="577" a="1"/>
  <c r="H233" i="577"/>
  <c r="V232" i="577"/>
  <c r="W232" i="577" s="1"/>
  <c r="N232" i="577"/>
  <c r="K232" i="577" a="1"/>
  <c r="K232" i="577" s="1"/>
  <c r="M232" i="577" s="1"/>
  <c r="J232" i="577" a="1"/>
  <c r="J232" i="577" s="1"/>
  <c r="H232" i="577"/>
  <c r="W231" i="577"/>
  <c r="V231" i="577"/>
  <c r="N231" i="577"/>
  <c r="K231" i="577" a="1"/>
  <c r="K231" i="577" s="1"/>
  <c r="M231" i="577" s="1"/>
  <c r="J231" i="577" a="1"/>
  <c r="J231" i="577" s="1"/>
  <c r="H231" i="577"/>
  <c r="V230" i="577"/>
  <c r="W230" i="577" s="1"/>
  <c r="N230" i="577"/>
  <c r="K230" i="577" a="1"/>
  <c r="K230" i="577" s="1"/>
  <c r="M230" i="577" s="1"/>
  <c r="J230" i="577" a="1"/>
  <c r="J230" i="577" s="1"/>
  <c r="H230" i="577"/>
  <c r="W229" i="577"/>
  <c r="V229" i="577"/>
  <c r="N229" i="577"/>
  <c r="K229" i="577"/>
  <c r="M229" i="577" s="1"/>
  <c r="K229" i="577" a="1"/>
  <c r="J229" i="577" a="1"/>
  <c r="J229" i="577" s="1"/>
  <c r="H229" i="577"/>
  <c r="V228" i="577"/>
  <c r="W228" i="577" s="1"/>
  <c r="N228" i="577"/>
  <c r="K228" i="577" a="1"/>
  <c r="K228" i="577" s="1"/>
  <c r="M228" i="577" s="1"/>
  <c r="J228" i="577" a="1"/>
  <c r="J228" i="577" s="1"/>
  <c r="H228" i="577"/>
  <c r="N227" i="577"/>
  <c r="K227" i="577" a="1"/>
  <c r="K227" i="577" s="1"/>
  <c r="M227" i="577" s="1"/>
  <c r="H227" i="577"/>
  <c r="N226" i="577"/>
  <c r="K226" i="577" a="1"/>
  <c r="K226" i="577" s="1"/>
  <c r="M226" i="577" s="1"/>
  <c r="H226" i="577"/>
  <c r="N225" i="577"/>
  <c r="K225" i="577"/>
  <c r="M225" i="577" s="1"/>
  <c r="K225" i="577" a="1"/>
  <c r="H225" i="577"/>
  <c r="N224" i="577"/>
  <c r="K224" i="577" a="1"/>
  <c r="K224" i="577" s="1"/>
  <c r="M224" i="577" s="1"/>
  <c r="H224" i="577"/>
  <c r="N223" i="577"/>
  <c r="K223" i="577" a="1"/>
  <c r="K223" i="577" s="1"/>
  <c r="M223" i="577" s="1"/>
  <c r="H223" i="577"/>
  <c r="N222" i="577"/>
  <c r="K222" i="577" a="1"/>
  <c r="K222" i="577" s="1"/>
  <c r="M222" i="577" s="1"/>
  <c r="H222" i="577"/>
  <c r="N221" i="577"/>
  <c r="K221" i="577"/>
  <c r="M221" i="577" s="1"/>
  <c r="K221" i="577" a="1"/>
  <c r="H221" i="577"/>
  <c r="N220" i="577"/>
  <c r="K220" i="577" a="1"/>
  <c r="K220" i="577" s="1"/>
  <c r="M220" i="577" s="1"/>
  <c r="H220" i="577"/>
  <c r="W219" i="577"/>
  <c r="V219" i="577"/>
  <c r="N219" i="577"/>
  <c r="K219" i="577" a="1"/>
  <c r="K219" i="577" s="1"/>
  <c r="M219" i="577" s="1"/>
  <c r="J219" i="577" a="1"/>
  <c r="J219" i="577" s="1"/>
  <c r="H219" i="577"/>
  <c r="V218" i="577"/>
  <c r="W218" i="577" s="1"/>
  <c r="N218" i="577"/>
  <c r="K218" i="577" a="1"/>
  <c r="K218" i="577" s="1"/>
  <c r="M218" i="577" s="1"/>
  <c r="J218" i="577" a="1"/>
  <c r="J218" i="577" s="1"/>
  <c r="H218" i="577"/>
  <c r="V217" i="577"/>
  <c r="W217" i="577" s="1"/>
  <c r="N217" i="577"/>
  <c r="K217" i="577"/>
  <c r="M217" i="577" s="1"/>
  <c r="K217" i="577" a="1"/>
  <c r="J217" i="577"/>
  <c r="J217" i="577" a="1"/>
  <c r="H217" i="577"/>
  <c r="V216" i="577"/>
  <c r="W216" i="577" s="1"/>
  <c r="N216" i="577"/>
  <c r="K216" i="577" a="1"/>
  <c r="K216" i="577" s="1"/>
  <c r="M216" i="577" s="1"/>
  <c r="J216" i="577" a="1"/>
  <c r="J216" i="577" s="1"/>
  <c r="H216" i="577"/>
  <c r="W215" i="577"/>
  <c r="V215" i="577"/>
  <c r="N215" i="577"/>
  <c r="K215" i="577" a="1"/>
  <c r="K215" i="577" s="1"/>
  <c r="M215" i="577" s="1"/>
  <c r="J215" i="577" a="1"/>
  <c r="J215" i="577" s="1"/>
  <c r="H215" i="577"/>
  <c r="V214" i="577"/>
  <c r="W214" i="577" s="1"/>
  <c r="N214" i="577"/>
  <c r="K214" i="577" a="1"/>
  <c r="K214" i="577" s="1"/>
  <c r="M214" i="577" s="1"/>
  <c r="J214" i="577" a="1"/>
  <c r="J214" i="577" s="1"/>
  <c r="H214" i="577"/>
  <c r="V213" i="577"/>
  <c r="W213" i="577" s="1"/>
  <c r="N213" i="577"/>
  <c r="K213" i="577"/>
  <c r="M213" i="577" s="1"/>
  <c r="K213" i="577" a="1"/>
  <c r="J213" i="577"/>
  <c r="J213" i="577" a="1"/>
  <c r="H213" i="577"/>
  <c r="V212" i="577"/>
  <c r="W212" i="577" s="1"/>
  <c r="N212" i="577"/>
  <c r="K212" i="577" a="1"/>
  <c r="K212" i="577" s="1"/>
  <c r="M212" i="577" s="1"/>
  <c r="J212" i="577" a="1"/>
  <c r="J212" i="577" s="1"/>
  <c r="H212" i="577"/>
  <c r="W211" i="577"/>
  <c r="V211" i="577"/>
  <c r="N211" i="577"/>
  <c r="K211" i="577" a="1"/>
  <c r="K211" i="577" s="1"/>
  <c r="M211" i="577" s="1"/>
  <c r="J211" i="577" a="1"/>
  <c r="J211" i="577" s="1"/>
  <c r="H211" i="577"/>
  <c r="V210" i="577"/>
  <c r="W210" i="577" s="1"/>
  <c r="N210" i="577"/>
  <c r="K210" i="577" a="1"/>
  <c r="K210" i="577" s="1"/>
  <c r="M210" i="577" s="1"/>
  <c r="J210" i="577" a="1"/>
  <c r="J210" i="577" s="1"/>
  <c r="H210" i="577"/>
  <c r="V209" i="577"/>
  <c r="W209" i="577" s="1"/>
  <c r="N209" i="577"/>
  <c r="K209" i="577"/>
  <c r="M209" i="577" s="1"/>
  <c r="K209" i="577" a="1"/>
  <c r="J209" i="577"/>
  <c r="J209" i="577" a="1"/>
  <c r="H209" i="577"/>
  <c r="V208" i="577"/>
  <c r="W208" i="577" s="1"/>
  <c r="N208" i="577"/>
  <c r="K208" i="577" a="1"/>
  <c r="K208" i="577" s="1"/>
  <c r="M208" i="577" s="1"/>
  <c r="J208" i="577" a="1"/>
  <c r="J208" i="577" s="1"/>
  <c r="H208" i="577"/>
  <c r="H207" i="577"/>
  <c r="H206" i="577"/>
  <c r="H205" i="577"/>
  <c r="V204" i="577"/>
  <c r="W204" i="577" s="1"/>
  <c r="N204" i="577"/>
  <c r="K204" i="577" a="1"/>
  <c r="K204" i="577" s="1"/>
  <c r="M204" i="577" s="1"/>
  <c r="J204" i="577" a="1"/>
  <c r="J204" i="577" s="1"/>
  <c r="H204" i="577"/>
  <c r="W203" i="577"/>
  <c r="V203" i="577"/>
  <c r="N203" i="577"/>
  <c r="K203" i="577" a="1"/>
  <c r="K203" i="577" s="1"/>
  <c r="M203" i="577" s="1"/>
  <c r="J203" i="577" a="1"/>
  <c r="J203" i="577" s="1"/>
  <c r="H203" i="577"/>
  <c r="V202" i="577"/>
  <c r="W202" i="577" s="1"/>
  <c r="N202" i="577"/>
  <c r="K202" i="577" a="1"/>
  <c r="K202" i="577" s="1"/>
  <c r="M202" i="577" s="1"/>
  <c r="J202" i="577" a="1"/>
  <c r="J202" i="577" s="1"/>
  <c r="H202" i="577"/>
  <c r="H201" i="577"/>
  <c r="V200" i="577"/>
  <c r="V257" i="577" s="1"/>
  <c r="W257" i="577" s="1"/>
  <c r="N200" i="577"/>
  <c r="K200" i="577" a="1"/>
  <c r="K200" i="577" s="1"/>
  <c r="J200" i="577" a="1"/>
  <c r="J200" i="577" s="1"/>
  <c r="H200" i="577"/>
  <c r="AA199" i="577"/>
  <c r="AA335" i="577" s="1"/>
  <c r="Z199" i="577"/>
  <c r="Z335" i="577" s="1"/>
  <c r="Y199" i="577"/>
  <c r="Y335" i="577" s="1"/>
  <c r="X199" i="577"/>
  <c r="X335" i="577" s="1"/>
  <c r="U199" i="577"/>
  <c r="U335" i="577" s="1"/>
  <c r="T199" i="577"/>
  <c r="T335" i="577" s="1"/>
  <c r="S199" i="577"/>
  <c r="S335" i="577" s="1"/>
  <c r="R199" i="577"/>
  <c r="R335" i="577" s="1"/>
  <c r="Q199" i="577"/>
  <c r="Q335" i="577" s="1"/>
  <c r="P199" i="577"/>
  <c r="O199" i="577"/>
  <c r="I199" i="577"/>
  <c r="G199" i="577"/>
  <c r="G335" i="577" s="1"/>
  <c r="V198" i="577"/>
  <c r="W198" i="577" s="1"/>
  <c r="N198" i="577"/>
  <c r="K198" i="577" a="1"/>
  <c r="K198" i="577" s="1"/>
  <c r="M198" i="577" s="1"/>
  <c r="J198" i="577" a="1"/>
  <c r="J198" i="577" s="1"/>
  <c r="H198" i="577"/>
  <c r="V197" i="577"/>
  <c r="W197" i="577" s="1"/>
  <c r="N197" i="577"/>
  <c r="K197" i="577"/>
  <c r="M197" i="577" s="1"/>
  <c r="K197" i="577" a="1"/>
  <c r="J197" i="577" a="1"/>
  <c r="J197" i="577" s="1"/>
  <c r="H197" i="577"/>
  <c r="K196" i="577" a="1"/>
  <c r="K196" i="577" s="1"/>
  <c r="M196" i="577" s="1"/>
  <c r="H196" i="577"/>
  <c r="K195" i="577" a="1"/>
  <c r="K195" i="577" s="1"/>
  <c r="M195" i="577" s="1"/>
  <c r="H195" i="577"/>
  <c r="K194" i="577" a="1"/>
  <c r="K194" i="577" s="1"/>
  <c r="M194" i="577" s="1"/>
  <c r="H194" i="577"/>
  <c r="K193" i="577" a="1"/>
  <c r="K193" i="577" s="1"/>
  <c r="M193" i="577" s="1"/>
  <c r="H193" i="577"/>
  <c r="V192" i="577"/>
  <c r="W192" i="577" s="1"/>
  <c r="N192" i="577"/>
  <c r="K192" i="577" a="1"/>
  <c r="K192" i="577" s="1"/>
  <c r="M192" i="577" s="1"/>
  <c r="J192" i="577" a="1"/>
  <c r="J192" i="577" s="1"/>
  <c r="H192" i="577"/>
  <c r="V191" i="577"/>
  <c r="W191" i="577" s="1"/>
  <c r="N191" i="577"/>
  <c r="K191" i="577" a="1"/>
  <c r="K191" i="577" s="1"/>
  <c r="M191" i="577" s="1"/>
  <c r="J191" i="577" a="1"/>
  <c r="J191" i="577" s="1"/>
  <c r="H191" i="577"/>
  <c r="V190" i="577"/>
  <c r="W190" i="577" s="1"/>
  <c r="N190" i="577"/>
  <c r="K190" i="577" a="1"/>
  <c r="K190" i="577" s="1"/>
  <c r="M190" i="577" s="1"/>
  <c r="J190" i="577" a="1"/>
  <c r="J190" i="577" s="1"/>
  <c r="H190" i="577"/>
  <c r="N189" i="577"/>
  <c r="K189" i="577"/>
  <c r="M189" i="577" s="1"/>
  <c r="K189" i="577" a="1"/>
  <c r="J189" i="577"/>
  <c r="J189" i="577" a="1"/>
  <c r="H189" i="577"/>
  <c r="N188" i="577"/>
  <c r="K188" i="577" a="1"/>
  <c r="K188" i="577" s="1"/>
  <c r="M188" i="577" s="1"/>
  <c r="J188" i="577" a="1"/>
  <c r="J188" i="577" s="1"/>
  <c r="H188" i="577"/>
  <c r="V187" i="577"/>
  <c r="W187" i="577" s="1"/>
  <c r="N187" i="577"/>
  <c r="K187" i="577" a="1"/>
  <c r="K187" i="577" s="1"/>
  <c r="M187" i="577" s="1"/>
  <c r="J187" i="577" a="1"/>
  <c r="J187" i="577" s="1"/>
  <c r="H187" i="577"/>
  <c r="V186" i="577"/>
  <c r="W186" i="577" s="1"/>
  <c r="N186" i="577"/>
  <c r="K186" i="577" a="1"/>
  <c r="K186" i="577" s="1"/>
  <c r="M186" i="577" s="1"/>
  <c r="J186" i="577" a="1"/>
  <c r="J186" i="577" s="1"/>
  <c r="H186" i="577"/>
  <c r="N185" i="577"/>
  <c r="K185" i="577"/>
  <c r="M185" i="577" s="1"/>
  <c r="K185" i="577" a="1"/>
  <c r="H185" i="577"/>
  <c r="N184" i="577"/>
  <c r="K184" i="577" a="1"/>
  <c r="K184" i="577" s="1"/>
  <c r="M184" i="577" s="1"/>
  <c r="H184" i="577"/>
  <c r="W183" i="577"/>
  <c r="V183" i="577"/>
  <c r="N183" i="577"/>
  <c r="K183" i="577" a="1"/>
  <c r="K183" i="577" s="1"/>
  <c r="M183" i="577" s="1"/>
  <c r="J183" i="577" a="1"/>
  <c r="J183" i="577" s="1"/>
  <c r="H183" i="577"/>
  <c r="V182" i="577"/>
  <c r="W182" i="577" s="1"/>
  <c r="N182" i="577"/>
  <c r="K182" i="577" a="1"/>
  <c r="K182" i="577" s="1"/>
  <c r="M182" i="577" s="1"/>
  <c r="J182" i="577" a="1"/>
  <c r="J182" i="577" s="1"/>
  <c r="H182" i="577"/>
  <c r="V181" i="577"/>
  <c r="W181" i="577" s="1"/>
  <c r="N181" i="577"/>
  <c r="K181" i="577"/>
  <c r="M181" i="577" s="1"/>
  <c r="K181" i="577" a="1"/>
  <c r="J181" i="577"/>
  <c r="J181" i="577" a="1"/>
  <c r="H181" i="577"/>
  <c r="V180" i="577"/>
  <c r="W180" i="577" s="1"/>
  <c r="N180" i="577"/>
  <c r="K180" i="577" a="1"/>
  <c r="K180" i="577" s="1"/>
  <c r="M180" i="577" s="1"/>
  <c r="J180" i="577" a="1"/>
  <c r="J180" i="577" s="1"/>
  <c r="H180" i="577"/>
  <c r="W179" i="577"/>
  <c r="V179" i="577"/>
  <c r="N179" i="577"/>
  <c r="K179" i="577" a="1"/>
  <c r="K179" i="577" s="1"/>
  <c r="M179" i="577" s="1"/>
  <c r="J179" i="577" a="1"/>
  <c r="J179" i="577" s="1"/>
  <c r="H179" i="577"/>
  <c r="V178" i="577"/>
  <c r="V199" i="577" s="1"/>
  <c r="V335" i="577" s="1"/>
  <c r="I344" i="577" s="1"/>
  <c r="N178" i="577"/>
  <c r="K178" i="577" a="1"/>
  <c r="K178" i="577" s="1"/>
  <c r="J178" i="577" a="1"/>
  <c r="J178" i="577" s="1"/>
  <c r="H178" i="577"/>
  <c r="H199" i="577" s="1"/>
  <c r="X171" i="577"/>
  <c r="Q529" i="577" s="1"/>
  <c r="X170" i="577"/>
  <c r="Q528" i="577" s="1"/>
  <c r="G170" i="577"/>
  <c r="C170" i="577"/>
  <c r="X169" i="577"/>
  <c r="Q527" i="577" s="1"/>
  <c r="I169" i="577"/>
  <c r="E169" i="577"/>
  <c r="K169" i="577" s="1"/>
  <c r="M169" i="577" s="1"/>
  <c r="I168" i="577"/>
  <c r="E168" i="577"/>
  <c r="K168" i="577" s="1"/>
  <c r="M168" i="577" s="1"/>
  <c r="I167" i="577"/>
  <c r="E167" i="577"/>
  <c r="K167" i="577" s="1"/>
  <c r="M167" i="577" s="1"/>
  <c r="X166" i="577"/>
  <c r="Q524" i="577" s="1"/>
  <c r="I166" i="577"/>
  <c r="I170" i="577" s="1"/>
  <c r="E166" i="577"/>
  <c r="E170" i="577" s="1"/>
  <c r="AA163" i="577"/>
  <c r="Z163" i="577"/>
  <c r="Y163" i="577"/>
  <c r="X163" i="577"/>
  <c r="U163" i="577"/>
  <c r="T163" i="577"/>
  <c r="S163" i="577"/>
  <c r="R163" i="577"/>
  <c r="Q163" i="577"/>
  <c r="P163" i="577"/>
  <c r="O163" i="577"/>
  <c r="R171" i="577" s="1"/>
  <c r="I163" i="577"/>
  <c r="G163" i="577"/>
  <c r="C529" i="577" s="1"/>
  <c r="H162" i="577"/>
  <c r="H161" i="577"/>
  <c r="H160" i="577"/>
  <c r="V159" i="577"/>
  <c r="W159" i="577" s="1"/>
  <c r="N159" i="577"/>
  <c r="K159" i="577"/>
  <c r="K159" i="577" a="1"/>
  <c r="J159" i="577" a="1"/>
  <c r="J159" i="577" s="1"/>
  <c r="H159" i="577"/>
  <c r="D159" i="577"/>
  <c r="V158" i="577"/>
  <c r="W158" i="577" s="1"/>
  <c r="N158" i="577"/>
  <c r="K158" i="577" a="1"/>
  <c r="K158" i="577" s="1"/>
  <c r="M158" i="577" s="1"/>
  <c r="J158" i="577" a="1"/>
  <c r="J158" i="577" s="1"/>
  <c r="H158" i="577"/>
  <c r="H157" i="577"/>
  <c r="H156" i="577"/>
  <c r="V155" i="577"/>
  <c r="W155" i="577" s="1"/>
  <c r="N155" i="577"/>
  <c r="K155" i="577" a="1"/>
  <c r="K155" i="577" s="1"/>
  <c r="M155" i="577" s="1"/>
  <c r="J155" i="577" a="1"/>
  <c r="J155" i="577" s="1"/>
  <c r="H155" i="577"/>
  <c r="V154" i="577"/>
  <c r="W154" i="577" s="1"/>
  <c r="N154" i="577"/>
  <c r="K154" i="577"/>
  <c r="M154" i="577" s="1"/>
  <c r="K154" i="577" a="1"/>
  <c r="J154" i="577"/>
  <c r="J154" i="577" a="1"/>
  <c r="H154" i="577"/>
  <c r="H153" i="577"/>
  <c r="W152" i="577"/>
  <c r="V152" i="577"/>
  <c r="N152" i="577"/>
  <c r="K152" i="577" a="1"/>
  <c r="K152" i="577" s="1"/>
  <c r="M152" i="577" s="1"/>
  <c r="J152" i="577" a="1"/>
  <c r="J152" i="577" s="1"/>
  <c r="H152" i="577"/>
  <c r="V151" i="577"/>
  <c r="W151" i="577" s="1"/>
  <c r="N151" i="577"/>
  <c r="K151" i="577" a="1"/>
  <c r="K151" i="577" s="1"/>
  <c r="M151" i="577" s="1"/>
  <c r="J151" i="577" a="1"/>
  <c r="J151" i="577" s="1"/>
  <c r="H151" i="577"/>
  <c r="V150" i="577"/>
  <c r="W150" i="577" s="1"/>
  <c r="N150" i="577"/>
  <c r="K150" i="577"/>
  <c r="M150" i="577" s="1"/>
  <c r="K150" i="577" a="1"/>
  <c r="J150" i="577"/>
  <c r="J150" i="577" a="1"/>
  <c r="H150" i="577"/>
  <c r="V149" i="577"/>
  <c r="W149" i="577" s="1"/>
  <c r="N149" i="577"/>
  <c r="N163" i="577" s="1"/>
  <c r="K149" i="577" a="1"/>
  <c r="K149" i="577" s="1"/>
  <c r="J149" i="577" a="1"/>
  <c r="J149" i="577" s="1"/>
  <c r="H149" i="577"/>
  <c r="H163" i="577" s="1"/>
  <c r="AA148" i="577"/>
  <c r="Z148" i="577"/>
  <c r="Y148" i="577"/>
  <c r="X148" i="577"/>
  <c r="U148" i="577"/>
  <c r="T148" i="577"/>
  <c r="S148" i="577"/>
  <c r="Q148" i="577"/>
  <c r="P148" i="577"/>
  <c r="O148" i="577"/>
  <c r="I148" i="577"/>
  <c r="G148" i="577"/>
  <c r="C528" i="577" s="1"/>
  <c r="V147" i="577"/>
  <c r="W147" i="577" s="1"/>
  <c r="N147" i="577"/>
  <c r="K147" i="577"/>
  <c r="M147" i="577" s="1"/>
  <c r="K147" i="577" a="1"/>
  <c r="J147" i="577"/>
  <c r="J147" i="577" a="1"/>
  <c r="H147" i="577"/>
  <c r="K146" i="577" a="1"/>
  <c r="K146" i="577" s="1"/>
  <c r="H146" i="577"/>
  <c r="K145" i="577" a="1"/>
  <c r="K145" i="577" s="1"/>
  <c r="H145" i="577"/>
  <c r="K144" i="577" a="1"/>
  <c r="K144" i="577" s="1"/>
  <c r="H144" i="577"/>
  <c r="K143" i="577" a="1"/>
  <c r="K143" i="577" s="1"/>
  <c r="H143" i="577"/>
  <c r="V142" i="577"/>
  <c r="W142" i="577" s="1"/>
  <c r="N142" i="577"/>
  <c r="K142" i="577" a="1"/>
  <c r="K142" i="577" s="1"/>
  <c r="M142" i="577" s="1"/>
  <c r="J142" i="577" a="1"/>
  <c r="J142" i="577" s="1"/>
  <c r="H142" i="577"/>
  <c r="V141" i="577"/>
  <c r="W141" i="577" s="1"/>
  <c r="N141" i="577"/>
  <c r="K141" i="577"/>
  <c r="M141" i="577" s="1"/>
  <c r="K141" i="577" a="1"/>
  <c r="J141" i="577" a="1"/>
  <c r="J141" i="577" s="1"/>
  <c r="H141" i="577"/>
  <c r="V140" i="577"/>
  <c r="W140" i="577" s="1"/>
  <c r="N140" i="577"/>
  <c r="K140" i="577" a="1"/>
  <c r="K140" i="577" s="1"/>
  <c r="M140" i="577" s="1"/>
  <c r="J140" i="577" a="1"/>
  <c r="J140" i="577" s="1"/>
  <c r="H140" i="577"/>
  <c r="V139" i="577"/>
  <c r="W139" i="577" s="1"/>
  <c r="N139" i="577"/>
  <c r="K139" i="577" a="1"/>
  <c r="K139" i="577" s="1"/>
  <c r="M139" i="577" s="1"/>
  <c r="J139" i="577" a="1"/>
  <c r="J139" i="577" s="1"/>
  <c r="H139" i="577"/>
  <c r="V138" i="577"/>
  <c r="V148" i="577" s="1"/>
  <c r="W148" i="577" s="1"/>
  <c r="N138" i="577"/>
  <c r="N148" i="577" s="1"/>
  <c r="K138" i="577" a="1"/>
  <c r="K138" i="577" s="1"/>
  <c r="J138" i="577" a="1"/>
  <c r="J138" i="577" s="1"/>
  <c r="H138" i="577"/>
  <c r="H148" i="577" s="1"/>
  <c r="AA137" i="577"/>
  <c r="Z137" i="577"/>
  <c r="Y137" i="577"/>
  <c r="X137" i="577"/>
  <c r="U137" i="577"/>
  <c r="T137" i="577"/>
  <c r="S137" i="577"/>
  <c r="Q137" i="577"/>
  <c r="P137" i="577"/>
  <c r="O137" i="577"/>
  <c r="R169" i="577" s="1"/>
  <c r="I137" i="577"/>
  <c r="G137" i="577"/>
  <c r="C527" i="577" s="1"/>
  <c r="V136" i="577"/>
  <c r="W136" i="577" s="1"/>
  <c r="N136" i="577"/>
  <c r="K136" i="577" a="1"/>
  <c r="K136" i="577" s="1"/>
  <c r="M136" i="577" s="1"/>
  <c r="J136" i="577" a="1"/>
  <c r="J136" i="577" s="1"/>
  <c r="H136" i="577"/>
  <c r="V135" i="577"/>
  <c r="W135" i="577" s="1"/>
  <c r="N135" i="577"/>
  <c r="K135" i="577" a="1"/>
  <c r="K135" i="577" s="1"/>
  <c r="M135" i="577" s="1"/>
  <c r="J135" i="577" a="1"/>
  <c r="J135" i="577" s="1"/>
  <c r="H135" i="577"/>
  <c r="V134" i="577"/>
  <c r="W134" i="577" s="1"/>
  <c r="N134" i="577"/>
  <c r="K134" i="577"/>
  <c r="M134" i="577" s="1"/>
  <c r="K134" i="577" a="1"/>
  <c r="J134" i="577"/>
  <c r="J134" i="577" a="1"/>
  <c r="H134" i="577"/>
  <c r="V133" i="577"/>
  <c r="W133" i="577" s="1"/>
  <c r="N133" i="577"/>
  <c r="K133" i="577" a="1"/>
  <c r="K133" i="577" s="1"/>
  <c r="M133" i="577" s="1"/>
  <c r="J133" i="577" a="1"/>
  <c r="J133" i="577" s="1"/>
  <c r="H133" i="577"/>
  <c r="W132" i="577"/>
  <c r="V132" i="577"/>
  <c r="N132" i="577"/>
  <c r="K132" i="577" a="1"/>
  <c r="K132" i="577" s="1"/>
  <c r="M132" i="577" s="1"/>
  <c r="J132" i="577" a="1"/>
  <c r="J132" i="577" s="1"/>
  <c r="H132" i="577"/>
  <c r="V131" i="577"/>
  <c r="W131" i="577" s="1"/>
  <c r="N131" i="577"/>
  <c r="K131" i="577" a="1"/>
  <c r="K131" i="577" s="1"/>
  <c r="M131" i="577" s="1"/>
  <c r="J131" i="577" a="1"/>
  <c r="J131" i="577" s="1"/>
  <c r="H131" i="577"/>
  <c r="V130" i="577"/>
  <c r="W130" i="577" s="1"/>
  <c r="N130" i="577"/>
  <c r="K130" i="577"/>
  <c r="M130" i="577" s="1"/>
  <c r="K130" i="577" a="1"/>
  <c r="J130" i="577"/>
  <c r="J130" i="577" a="1"/>
  <c r="H130" i="577"/>
  <c r="V129" i="577"/>
  <c r="W129" i="577" s="1"/>
  <c r="N129" i="577"/>
  <c r="K129" i="577" a="1"/>
  <c r="K129" i="577" s="1"/>
  <c r="M129" i="577" s="1"/>
  <c r="J129" i="577" a="1"/>
  <c r="J129" i="577" s="1"/>
  <c r="H129" i="577"/>
  <c r="W128" i="577"/>
  <c r="V128" i="577"/>
  <c r="N128" i="577"/>
  <c r="K128" i="577" a="1"/>
  <c r="K128" i="577" s="1"/>
  <c r="M128" i="577" s="1"/>
  <c r="J128" i="577" a="1"/>
  <c r="J128" i="577" s="1"/>
  <c r="H128" i="577"/>
  <c r="V127" i="577"/>
  <c r="W127" i="577" s="1"/>
  <c r="N127" i="577"/>
  <c r="K127" i="577" a="1"/>
  <c r="K127" i="577" s="1"/>
  <c r="M127" i="577" s="1"/>
  <c r="J127" i="577" a="1"/>
  <c r="J127" i="577" s="1"/>
  <c r="H127" i="577"/>
  <c r="V126" i="577"/>
  <c r="W126" i="577" s="1"/>
  <c r="N126" i="577"/>
  <c r="K126" i="577"/>
  <c r="M126" i="577" s="1"/>
  <c r="K126" i="577" a="1"/>
  <c r="J126" i="577"/>
  <c r="J126" i="577" a="1"/>
  <c r="H126" i="577"/>
  <c r="V125" i="577"/>
  <c r="W125" i="577" s="1"/>
  <c r="N125" i="577"/>
  <c r="K125" i="577" a="1"/>
  <c r="K125" i="577" s="1"/>
  <c r="M125" i="577" s="1"/>
  <c r="J125" i="577" a="1"/>
  <c r="J125" i="577" s="1"/>
  <c r="H125" i="577"/>
  <c r="W124" i="577"/>
  <c r="V124" i="577"/>
  <c r="N124" i="577"/>
  <c r="K124" i="577" a="1"/>
  <c r="K124" i="577" s="1"/>
  <c r="M124" i="577" s="1"/>
  <c r="J124" i="577" a="1"/>
  <c r="J124" i="577" s="1"/>
  <c r="H124" i="577"/>
  <c r="V123" i="577"/>
  <c r="W123" i="577" s="1"/>
  <c r="N123" i="577"/>
  <c r="K123" i="577" a="1"/>
  <c r="K123" i="577" s="1"/>
  <c r="M123" i="577" s="1"/>
  <c r="J123" i="577" a="1"/>
  <c r="J123" i="577" s="1"/>
  <c r="H123" i="577"/>
  <c r="V122" i="577"/>
  <c r="V137" i="577" s="1"/>
  <c r="W137" i="577" s="1"/>
  <c r="N122" i="577"/>
  <c r="K122" i="577"/>
  <c r="M122" i="577" s="1"/>
  <c r="K122" i="577" a="1"/>
  <c r="J122" i="577"/>
  <c r="J122" i="577" a="1"/>
  <c r="H122" i="577"/>
  <c r="H137" i="577" s="1"/>
  <c r="AA121" i="577"/>
  <c r="Z121" i="577"/>
  <c r="Y121" i="577"/>
  <c r="X121" i="577"/>
  <c r="U121" i="577"/>
  <c r="T121" i="577"/>
  <c r="S121" i="577"/>
  <c r="R121" i="577"/>
  <c r="Q121" i="577"/>
  <c r="P121" i="577"/>
  <c r="O121" i="577"/>
  <c r="R168" i="577" s="1"/>
  <c r="I121" i="577"/>
  <c r="G121" i="577"/>
  <c r="C526" i="577" s="1"/>
  <c r="V120" i="577"/>
  <c r="W120" i="577" s="1"/>
  <c r="N120" i="577"/>
  <c r="K120" i="577" a="1"/>
  <c r="K120" i="577" s="1"/>
  <c r="M120" i="577" s="1"/>
  <c r="J120" i="577" a="1"/>
  <c r="J120" i="577" s="1"/>
  <c r="H120" i="577"/>
  <c r="V119" i="577"/>
  <c r="W119" i="577" s="1"/>
  <c r="N119" i="577"/>
  <c r="K119" i="577" a="1"/>
  <c r="K119" i="577" s="1"/>
  <c r="M119" i="577" s="1"/>
  <c r="J119" i="577" a="1"/>
  <c r="J119" i="577" s="1"/>
  <c r="H119" i="577"/>
  <c r="W118" i="577"/>
  <c r="V118" i="577"/>
  <c r="N118" i="577"/>
  <c r="K118" i="577" a="1"/>
  <c r="K118" i="577" s="1"/>
  <c r="M118" i="577" s="1"/>
  <c r="J118" i="577" a="1"/>
  <c r="J118" i="577" s="1"/>
  <c r="H118" i="577"/>
  <c r="K117" i="577" a="1"/>
  <c r="K117" i="577" s="1"/>
  <c r="H117" i="577"/>
  <c r="K116" i="577"/>
  <c r="K116" i="577" a="1"/>
  <c r="H116" i="577"/>
  <c r="K115" i="577" a="1"/>
  <c r="K115" i="577" s="1"/>
  <c r="H115" i="577"/>
  <c r="V114" i="577"/>
  <c r="W114" i="577" s="1"/>
  <c r="N114" i="577"/>
  <c r="K114" i="577" a="1"/>
  <c r="K114" i="577" s="1"/>
  <c r="M114" i="577" s="1"/>
  <c r="J114" i="577" a="1"/>
  <c r="J114" i="577" s="1"/>
  <c r="H114" i="577"/>
  <c r="V113" i="577"/>
  <c r="W113" i="577" s="1"/>
  <c r="N113" i="577"/>
  <c r="K113" i="577" a="1"/>
  <c r="K113" i="577" s="1"/>
  <c r="M113" i="577" s="1"/>
  <c r="J113" i="577" a="1"/>
  <c r="J113" i="577" s="1"/>
  <c r="H113" i="577"/>
  <c r="N112" i="577"/>
  <c r="K112" i="577"/>
  <c r="M112" i="577" s="1"/>
  <c r="K112" i="577" a="1"/>
  <c r="H112" i="577"/>
  <c r="N111" i="577"/>
  <c r="K111" i="577" a="1"/>
  <c r="K111" i="577" s="1"/>
  <c r="M111" i="577" s="1"/>
  <c r="H111" i="577"/>
  <c r="N110" i="577"/>
  <c r="K110" i="577" a="1"/>
  <c r="K110" i="577" s="1"/>
  <c r="M110" i="577" s="1"/>
  <c r="H110" i="577"/>
  <c r="N109" i="577"/>
  <c r="K109" i="577" a="1"/>
  <c r="K109" i="577" s="1"/>
  <c r="M109" i="577" s="1"/>
  <c r="H109" i="577"/>
  <c r="N108" i="577"/>
  <c r="K108" i="577"/>
  <c r="M108" i="577" s="1"/>
  <c r="K108" i="577" a="1"/>
  <c r="H108" i="577"/>
  <c r="N107" i="577"/>
  <c r="K107" i="577" a="1"/>
  <c r="K107" i="577" s="1"/>
  <c r="M107" i="577" s="1"/>
  <c r="H107" i="577"/>
  <c r="W106" i="577"/>
  <c r="V106" i="577"/>
  <c r="N106" i="577"/>
  <c r="K106" i="577" a="1"/>
  <c r="K106" i="577" s="1"/>
  <c r="M106" i="577" s="1"/>
  <c r="J106" i="577" a="1"/>
  <c r="J106" i="577" s="1"/>
  <c r="H106" i="577"/>
  <c r="V105" i="577"/>
  <c r="W105" i="577" s="1"/>
  <c r="N105" i="577"/>
  <c r="K105" i="577" a="1"/>
  <c r="K105" i="577" s="1"/>
  <c r="M105" i="577" s="1"/>
  <c r="J105" i="577" a="1"/>
  <c r="J105" i="577" s="1"/>
  <c r="H105" i="577"/>
  <c r="V104" i="577"/>
  <c r="W104" i="577" s="1"/>
  <c r="N104" i="577"/>
  <c r="K104" i="577"/>
  <c r="M104" i="577" s="1"/>
  <c r="K104" i="577" a="1"/>
  <c r="J104" i="577"/>
  <c r="J104" i="577" a="1"/>
  <c r="H104" i="577"/>
  <c r="V103" i="577"/>
  <c r="W103" i="577" s="1"/>
  <c r="N103" i="577"/>
  <c r="K103" i="577" a="1"/>
  <c r="K103" i="577" s="1"/>
  <c r="M103" i="577" s="1"/>
  <c r="J103" i="577" a="1"/>
  <c r="J103" i="577" s="1"/>
  <c r="H103" i="577"/>
  <c r="W102" i="577"/>
  <c r="V102" i="577"/>
  <c r="N102" i="577"/>
  <c r="K102" i="577" a="1"/>
  <c r="K102" i="577" s="1"/>
  <c r="M102" i="577" s="1"/>
  <c r="J102" i="577" a="1"/>
  <c r="J102" i="577" s="1"/>
  <c r="H102" i="577"/>
  <c r="V101" i="577"/>
  <c r="W101" i="577" s="1"/>
  <c r="N101" i="577"/>
  <c r="K101" i="577" a="1"/>
  <c r="K101" i="577" s="1"/>
  <c r="M101" i="577" s="1"/>
  <c r="J101" i="577" a="1"/>
  <c r="J101" i="577" s="1"/>
  <c r="H101" i="577"/>
  <c r="V100" i="577"/>
  <c r="W100" i="577" s="1"/>
  <c r="N100" i="577"/>
  <c r="K100" i="577"/>
  <c r="M100" i="577" s="1"/>
  <c r="K100" i="577" a="1"/>
  <c r="J100" i="577"/>
  <c r="J100" i="577" a="1"/>
  <c r="H100" i="577"/>
  <c r="V99" i="577"/>
  <c r="W99" i="577" s="1"/>
  <c r="N99" i="577"/>
  <c r="K99" i="577" a="1"/>
  <c r="K99" i="577" s="1"/>
  <c r="M99" i="577" s="1"/>
  <c r="J99" i="577" a="1"/>
  <c r="J99" i="577" s="1"/>
  <c r="H99" i="577"/>
  <c r="W98" i="577"/>
  <c r="V98" i="577"/>
  <c r="N98" i="577"/>
  <c r="K98" i="577" a="1"/>
  <c r="K98" i="577" s="1"/>
  <c r="M98" i="577" s="1"/>
  <c r="J98" i="577" a="1"/>
  <c r="J98" i="577" s="1"/>
  <c r="H98" i="577"/>
  <c r="V97" i="577"/>
  <c r="W97" i="577" s="1"/>
  <c r="N97" i="577"/>
  <c r="K97" i="577" a="1"/>
  <c r="K97" i="577" s="1"/>
  <c r="M97" i="577" s="1"/>
  <c r="J97" i="577" a="1"/>
  <c r="J97" i="577" s="1"/>
  <c r="H97" i="577"/>
  <c r="V96" i="577"/>
  <c r="W96" i="577" s="1"/>
  <c r="N96" i="577"/>
  <c r="K96" i="577"/>
  <c r="M96" i="577" s="1"/>
  <c r="K96" i="577" a="1"/>
  <c r="J96" i="577"/>
  <c r="J96" i="577" a="1"/>
  <c r="H96" i="577"/>
  <c r="V95" i="577"/>
  <c r="W95" i="577" s="1"/>
  <c r="N95" i="577"/>
  <c r="K95" i="577" a="1"/>
  <c r="K95" i="577" s="1"/>
  <c r="M95" i="577" s="1"/>
  <c r="J95" i="577" a="1"/>
  <c r="J95" i="577" s="1"/>
  <c r="H95" i="577"/>
  <c r="K94" i="577" a="1"/>
  <c r="K94" i="577" s="1"/>
  <c r="M94" i="577" s="1"/>
  <c r="H94" i="577"/>
  <c r="W93" i="577"/>
  <c r="V93" i="577"/>
  <c r="N93" i="577"/>
  <c r="K93" i="577" a="1"/>
  <c r="K93" i="577" s="1"/>
  <c r="M93" i="577" s="1"/>
  <c r="J93" i="577" a="1"/>
  <c r="J93" i="577" s="1"/>
  <c r="H93" i="577"/>
  <c r="V92" i="577"/>
  <c r="W92" i="577" s="1"/>
  <c r="N92" i="577"/>
  <c r="K92" i="577" a="1"/>
  <c r="K92" i="577" s="1"/>
  <c r="M92" i="577" s="1"/>
  <c r="J92" i="577" a="1"/>
  <c r="J92" i="577" s="1"/>
  <c r="H92" i="577"/>
  <c r="V91" i="577"/>
  <c r="W91" i="577" s="1"/>
  <c r="N91" i="577"/>
  <c r="K91" i="577"/>
  <c r="M91" i="577" s="1"/>
  <c r="K91" i="577" a="1"/>
  <c r="J91" i="577"/>
  <c r="J91" i="577" a="1"/>
  <c r="H91" i="577"/>
  <c r="V90" i="577"/>
  <c r="W90" i="577" s="1"/>
  <c r="N90" i="577"/>
  <c r="K90" i="577" a="1"/>
  <c r="K90" i="577" s="1"/>
  <c r="M90" i="577" s="1"/>
  <c r="J90" i="577" a="1"/>
  <c r="J90" i="577" s="1"/>
  <c r="H90" i="577"/>
  <c r="W89" i="577"/>
  <c r="V89" i="577"/>
  <c r="N89" i="577"/>
  <c r="K89" i="577" a="1"/>
  <c r="K89" i="577" s="1"/>
  <c r="M89" i="577" s="1"/>
  <c r="J89" i="577" a="1"/>
  <c r="J89" i="577" s="1"/>
  <c r="H89" i="577"/>
  <c r="V88" i="577"/>
  <c r="W88" i="577" s="1"/>
  <c r="N88" i="577"/>
  <c r="K88" i="577" a="1"/>
  <c r="K88" i="577" s="1"/>
  <c r="M88" i="577" s="1"/>
  <c r="J88" i="577" a="1"/>
  <c r="J88" i="577" s="1"/>
  <c r="H88" i="577"/>
  <c r="V87" i="577"/>
  <c r="V121" i="577" s="1"/>
  <c r="W121" i="577" s="1"/>
  <c r="N87" i="577"/>
  <c r="K87" i="577"/>
  <c r="M87" i="577" s="1"/>
  <c r="K87" i="577" a="1"/>
  <c r="J87" i="577"/>
  <c r="J87" i="577" a="1"/>
  <c r="H87" i="577"/>
  <c r="H121" i="577" s="1"/>
  <c r="AA86" i="577"/>
  <c r="Z86" i="577"/>
  <c r="Y86" i="577"/>
  <c r="X86" i="577"/>
  <c r="U86" i="577"/>
  <c r="T86" i="577"/>
  <c r="S86" i="577"/>
  <c r="R86" i="577"/>
  <c r="Q86" i="577"/>
  <c r="P86" i="577"/>
  <c r="O86" i="577"/>
  <c r="R167" i="577" s="1"/>
  <c r="I86" i="577"/>
  <c r="G86" i="577"/>
  <c r="C525" i="577" s="1"/>
  <c r="K85" i="577" a="1"/>
  <c r="K85" i="577" s="1"/>
  <c r="H85" i="577"/>
  <c r="K84" i="577"/>
  <c r="K84" i="577" a="1"/>
  <c r="H84" i="577"/>
  <c r="K83" i="577" a="1"/>
  <c r="K83" i="577" s="1"/>
  <c r="H83" i="577"/>
  <c r="K82" i="577" a="1"/>
  <c r="K82" i="577" s="1"/>
  <c r="H82" i="577"/>
  <c r="K81" i="577" a="1"/>
  <c r="K81" i="577" s="1"/>
  <c r="H81" i="577"/>
  <c r="K80" i="577" a="1"/>
  <c r="K80" i="577" s="1"/>
  <c r="H80" i="577"/>
  <c r="K79" i="577" a="1"/>
  <c r="K79" i="577" s="1"/>
  <c r="M79" i="577" s="1"/>
  <c r="H79" i="577"/>
  <c r="K78" i="577" a="1"/>
  <c r="K78" i="577" s="1"/>
  <c r="M78" i="577" s="1"/>
  <c r="H78" i="577"/>
  <c r="K77" i="577" a="1"/>
  <c r="K77" i="577" s="1"/>
  <c r="M77" i="577" s="1"/>
  <c r="H77" i="577"/>
  <c r="K76" i="577" a="1"/>
  <c r="K76" i="577" s="1"/>
  <c r="M76" i="577" s="1"/>
  <c r="H76" i="577"/>
  <c r="W75" i="577"/>
  <c r="V75" i="577"/>
  <c r="N75" i="577"/>
  <c r="K75" i="577" a="1"/>
  <c r="K75" i="577" s="1"/>
  <c r="M75" i="577" s="1"/>
  <c r="J75" i="577" a="1"/>
  <c r="J75" i="577" s="1"/>
  <c r="H75" i="577"/>
  <c r="W74" i="577"/>
  <c r="V74" i="577"/>
  <c r="N74" i="577"/>
  <c r="K74" i="577" a="1"/>
  <c r="K74" i="577" s="1"/>
  <c r="M74" i="577" s="1"/>
  <c r="J74" i="577" a="1"/>
  <c r="J74" i="577" s="1"/>
  <c r="H74" i="577"/>
  <c r="V73" i="577"/>
  <c r="W73" i="577" s="1"/>
  <c r="N73" i="577"/>
  <c r="K73" i="577"/>
  <c r="M73" i="577" s="1"/>
  <c r="K73" i="577" a="1"/>
  <c r="J73" i="577" a="1"/>
  <c r="J73" i="577" s="1"/>
  <c r="H73" i="577"/>
  <c r="W72" i="577"/>
  <c r="V72" i="577"/>
  <c r="N72" i="577"/>
  <c r="K72" i="577" a="1"/>
  <c r="K72" i="577" s="1"/>
  <c r="M72" i="577" s="1"/>
  <c r="J72" i="577" a="1"/>
  <c r="J72" i="577" s="1"/>
  <c r="H72" i="577"/>
  <c r="H71" i="577"/>
  <c r="V70" i="577"/>
  <c r="W70" i="577" s="1"/>
  <c r="N70" i="577"/>
  <c r="K70" i="577" a="1"/>
  <c r="K70" i="577" s="1"/>
  <c r="M70" i="577" s="1"/>
  <c r="J70" i="577" a="1"/>
  <c r="J70" i="577" s="1"/>
  <c r="H70" i="577"/>
  <c r="V69" i="577"/>
  <c r="W69" i="577" s="1"/>
  <c r="N69" i="577"/>
  <c r="K69" i="577" a="1"/>
  <c r="K69" i="577" s="1"/>
  <c r="M69" i="577" s="1"/>
  <c r="J69" i="577" a="1"/>
  <c r="J69" i="577" s="1"/>
  <c r="H69" i="577"/>
  <c r="K68" i="577" a="1"/>
  <c r="K68" i="577" s="1"/>
  <c r="H68" i="577"/>
  <c r="K67" i="577"/>
  <c r="K67" i="577" a="1"/>
  <c r="H67" i="577"/>
  <c r="V66" i="577"/>
  <c r="W66" i="577" s="1"/>
  <c r="N66" i="577"/>
  <c r="K66" i="577" a="1"/>
  <c r="K66" i="577" s="1"/>
  <c r="M66" i="577" s="1"/>
  <c r="J66" i="577" a="1"/>
  <c r="J66" i="577" s="1"/>
  <c r="H66" i="577"/>
  <c r="V65" i="577"/>
  <c r="W65" i="577" s="1"/>
  <c r="N65" i="577"/>
  <c r="K65" i="577" a="1"/>
  <c r="K65" i="577" s="1"/>
  <c r="M65" i="577" s="1"/>
  <c r="J65" i="577" a="1"/>
  <c r="J65" i="577" s="1"/>
  <c r="H65" i="577"/>
  <c r="V64" i="577"/>
  <c r="W64" i="577" s="1"/>
  <c r="N64" i="577"/>
  <c r="K64" i="577" a="1"/>
  <c r="K64" i="577" s="1"/>
  <c r="M64" i="577" s="1"/>
  <c r="J64" i="577" a="1"/>
  <c r="J64" i="577" s="1"/>
  <c r="H64" i="577"/>
  <c r="V63" i="577"/>
  <c r="W63" i="577" s="1"/>
  <c r="N63" i="577"/>
  <c r="K63" i="577"/>
  <c r="M63" i="577" s="1"/>
  <c r="K63" i="577" a="1"/>
  <c r="J63" i="577"/>
  <c r="J63" i="577" a="1"/>
  <c r="H63" i="577"/>
  <c r="V62" i="577"/>
  <c r="W62" i="577" s="1"/>
  <c r="N62" i="577"/>
  <c r="K62" i="577" a="1"/>
  <c r="K62" i="577" s="1"/>
  <c r="M62" i="577" s="1"/>
  <c r="J62" i="577" a="1"/>
  <c r="J62" i="577" s="1"/>
  <c r="H62" i="577"/>
  <c r="V61" i="577"/>
  <c r="W61" i="577" s="1"/>
  <c r="N61" i="577"/>
  <c r="K61" i="577" a="1"/>
  <c r="K61" i="577" s="1"/>
  <c r="M61" i="577" s="1"/>
  <c r="J61" i="577" a="1"/>
  <c r="J61" i="577" s="1"/>
  <c r="H61" i="577"/>
  <c r="V60" i="577"/>
  <c r="W60" i="577" s="1"/>
  <c r="N60" i="577"/>
  <c r="K60" i="577" a="1"/>
  <c r="K60" i="577" s="1"/>
  <c r="M60" i="577" s="1"/>
  <c r="J60" i="577" a="1"/>
  <c r="J60" i="577" s="1"/>
  <c r="H60" i="577"/>
  <c r="V59" i="577"/>
  <c r="W59" i="577" s="1"/>
  <c r="N59" i="577"/>
  <c r="K59" i="577"/>
  <c r="M59" i="577" s="1"/>
  <c r="K59" i="577" a="1"/>
  <c r="J59" i="577"/>
  <c r="J59" i="577" a="1"/>
  <c r="H59" i="577"/>
  <c r="V58" i="577"/>
  <c r="W58" i="577" s="1"/>
  <c r="N58" i="577"/>
  <c r="K58" i="577" a="1"/>
  <c r="K58" i="577" s="1"/>
  <c r="M58" i="577" s="1"/>
  <c r="J58" i="577" a="1"/>
  <c r="J58" i="577" s="1"/>
  <c r="H58" i="577"/>
  <c r="V57" i="577"/>
  <c r="W57" i="577" s="1"/>
  <c r="N57" i="577"/>
  <c r="K57" i="577" a="1"/>
  <c r="K57" i="577" s="1"/>
  <c r="M57" i="577" s="1"/>
  <c r="J57" i="577" a="1"/>
  <c r="J57" i="577" s="1"/>
  <c r="H57" i="577"/>
  <c r="K56" i="577"/>
  <c r="M56" i="577" s="1"/>
  <c r="K56" i="577" a="1"/>
  <c r="H56" i="577"/>
  <c r="K55" i="577" a="1"/>
  <c r="K55" i="577" s="1"/>
  <c r="M55" i="577" s="1"/>
  <c r="H55" i="577"/>
  <c r="K54" i="577" a="1"/>
  <c r="K54" i="577" s="1"/>
  <c r="M54" i="577" s="1"/>
  <c r="H54" i="577"/>
  <c r="K53" i="577" a="1"/>
  <c r="K53" i="577" s="1"/>
  <c r="M53" i="577" s="1"/>
  <c r="H53" i="577"/>
  <c r="N52" i="577"/>
  <c r="K52" i="577" a="1"/>
  <c r="K52" i="577" s="1"/>
  <c r="M52" i="577" s="1"/>
  <c r="H52" i="577"/>
  <c r="N51" i="577"/>
  <c r="K51" i="577" a="1"/>
  <c r="K51" i="577" s="1"/>
  <c r="M51" i="577" s="1"/>
  <c r="H51" i="577"/>
  <c r="N50" i="577"/>
  <c r="K50" i="577" a="1"/>
  <c r="K50" i="577" s="1"/>
  <c r="M50" i="577" s="1"/>
  <c r="H50" i="577"/>
  <c r="N49" i="577"/>
  <c r="K49" i="577" a="1"/>
  <c r="K49" i="577" s="1"/>
  <c r="M49" i="577" s="1"/>
  <c r="H49" i="577"/>
  <c r="W48" i="577"/>
  <c r="V48" i="577"/>
  <c r="N48" i="577"/>
  <c r="K48" i="577" a="1"/>
  <c r="K48" i="577" s="1"/>
  <c r="M48" i="577" s="1"/>
  <c r="J48" i="577" a="1"/>
  <c r="J48" i="577" s="1"/>
  <c r="H48" i="577"/>
  <c r="W47" i="577"/>
  <c r="V47" i="577"/>
  <c r="N47" i="577"/>
  <c r="K47" i="577" a="1"/>
  <c r="K47" i="577" s="1"/>
  <c r="M47" i="577" s="1"/>
  <c r="J47" i="577" a="1"/>
  <c r="J47" i="577" s="1"/>
  <c r="H47" i="577"/>
  <c r="V46" i="577"/>
  <c r="W46" i="577" s="1"/>
  <c r="N46" i="577"/>
  <c r="K46" i="577"/>
  <c r="M46" i="577" s="1"/>
  <c r="K46" i="577" a="1"/>
  <c r="J46" i="577" a="1"/>
  <c r="J46" i="577" s="1"/>
  <c r="H46" i="577"/>
  <c r="W45" i="577"/>
  <c r="V45" i="577"/>
  <c r="N45" i="577"/>
  <c r="K45" i="577" a="1"/>
  <c r="K45" i="577" s="1"/>
  <c r="M45" i="577" s="1"/>
  <c r="J45" i="577" a="1"/>
  <c r="J45" i="577" s="1"/>
  <c r="H45" i="577"/>
  <c r="V44" i="577"/>
  <c r="W44" i="577" s="1"/>
  <c r="N44" i="577"/>
  <c r="K44" i="577"/>
  <c r="M44" i="577" s="1"/>
  <c r="K44" i="577" a="1"/>
  <c r="J44" i="577" a="1"/>
  <c r="J44" i="577" s="1"/>
  <c r="H44" i="577"/>
  <c r="W43" i="577"/>
  <c r="V43" i="577"/>
  <c r="N43" i="577"/>
  <c r="K43" i="577" a="1"/>
  <c r="K43" i="577" s="1"/>
  <c r="M43" i="577" s="1"/>
  <c r="J43" i="577" a="1"/>
  <c r="J43" i="577" s="1"/>
  <c r="H43" i="577"/>
  <c r="V42" i="577"/>
  <c r="W42" i="577" s="1"/>
  <c r="N42" i="577"/>
  <c r="K42" i="577" a="1"/>
  <c r="K42" i="577" s="1"/>
  <c r="M42" i="577" s="1"/>
  <c r="J42" i="577" a="1"/>
  <c r="J42" i="577" s="1"/>
  <c r="H42" i="577"/>
  <c r="W41" i="577"/>
  <c r="V41" i="577"/>
  <c r="N41" i="577"/>
  <c r="K41" i="577" a="1"/>
  <c r="K41" i="577" s="1"/>
  <c r="M41" i="577" s="1"/>
  <c r="J41" i="577" a="1"/>
  <c r="J41" i="577" s="1"/>
  <c r="H41" i="577"/>
  <c r="V40" i="577"/>
  <c r="W40" i="577" s="1"/>
  <c r="N40" i="577"/>
  <c r="K40" i="577" a="1"/>
  <c r="K40" i="577" s="1"/>
  <c r="M40" i="577" s="1"/>
  <c r="J40" i="577" a="1"/>
  <c r="J40" i="577" s="1"/>
  <c r="H40" i="577"/>
  <c r="V39" i="577"/>
  <c r="W39" i="577" s="1"/>
  <c r="N39" i="577"/>
  <c r="K39" i="577" a="1"/>
  <c r="K39" i="577" s="1"/>
  <c r="M39" i="577" s="1"/>
  <c r="J39" i="577" a="1"/>
  <c r="J39" i="577" s="1"/>
  <c r="H39" i="577"/>
  <c r="V38" i="577"/>
  <c r="W38" i="577" s="1"/>
  <c r="N38" i="577"/>
  <c r="K38" i="577" a="1"/>
  <c r="K38" i="577" s="1"/>
  <c r="M38" i="577" s="1"/>
  <c r="J38" i="577" a="1"/>
  <c r="J38" i="577" s="1"/>
  <c r="H38" i="577"/>
  <c r="V37" i="577"/>
  <c r="W37" i="577" s="1"/>
  <c r="N37" i="577"/>
  <c r="K37" i="577"/>
  <c r="M37" i="577" s="1"/>
  <c r="K37" i="577" a="1"/>
  <c r="J37" i="577"/>
  <c r="J37" i="577" a="1"/>
  <c r="H37" i="577"/>
  <c r="H36" i="577"/>
  <c r="H35" i="577"/>
  <c r="H34" i="577"/>
  <c r="W33" i="577"/>
  <c r="V33" i="577"/>
  <c r="N33" i="577"/>
  <c r="K33" i="577" a="1"/>
  <c r="K33" i="577" s="1"/>
  <c r="M33" i="577" s="1"/>
  <c r="J33" i="577" a="1"/>
  <c r="J33" i="577" s="1"/>
  <c r="H33" i="577"/>
  <c r="W32" i="577"/>
  <c r="V32" i="577"/>
  <c r="N32" i="577"/>
  <c r="K32" i="577" a="1"/>
  <c r="K32" i="577" s="1"/>
  <c r="M32" i="577" s="1"/>
  <c r="J32" i="577" a="1"/>
  <c r="J32" i="577" s="1"/>
  <c r="H32" i="577"/>
  <c r="W31" i="577"/>
  <c r="V31" i="577"/>
  <c r="N31" i="577"/>
  <c r="K31" i="577" a="1"/>
  <c r="K31" i="577" s="1"/>
  <c r="M31" i="577" s="1"/>
  <c r="J31" i="577" a="1"/>
  <c r="J31" i="577" s="1"/>
  <c r="H31" i="577"/>
  <c r="K30" i="577" a="1"/>
  <c r="K30" i="577" s="1"/>
  <c r="H30" i="577"/>
  <c r="V29" i="577"/>
  <c r="V86" i="577" s="1"/>
  <c r="W86" i="577" s="1"/>
  <c r="N29" i="577"/>
  <c r="N86" i="577" s="1"/>
  <c r="K29" i="577" a="1"/>
  <c r="K29" i="577" s="1"/>
  <c r="J29" i="577" a="1"/>
  <c r="J29" i="577" s="1"/>
  <c r="H29" i="577"/>
  <c r="H86" i="577" s="1"/>
  <c r="AA28" i="577"/>
  <c r="AA164" i="577" s="1"/>
  <c r="Z28" i="577"/>
  <c r="Z164" i="577" s="1"/>
  <c r="Y28" i="577"/>
  <c r="Y164" i="577" s="1"/>
  <c r="X28" i="577"/>
  <c r="X164" i="577" s="1"/>
  <c r="U28" i="577"/>
  <c r="U164" i="577" s="1"/>
  <c r="T28" i="577"/>
  <c r="T164" i="577" s="1"/>
  <c r="S28" i="577"/>
  <c r="S164" i="577" s="1"/>
  <c r="R28" i="577"/>
  <c r="R164" i="577" s="1"/>
  <c r="Q28" i="577"/>
  <c r="Q164" i="577" s="1"/>
  <c r="P28" i="577"/>
  <c r="O28" i="577"/>
  <c r="I28" i="577"/>
  <c r="G28" i="577"/>
  <c r="J28" i="577" s="1" a="1"/>
  <c r="J28" i="577" s="1"/>
  <c r="V27" i="577"/>
  <c r="W27" i="577" s="1"/>
  <c r="N27" i="577"/>
  <c r="K27" i="577"/>
  <c r="M27" i="577" s="1"/>
  <c r="K27" i="577" a="1"/>
  <c r="J27" i="577"/>
  <c r="J27" i="577" a="1"/>
  <c r="H27" i="577"/>
  <c r="V26" i="577"/>
  <c r="W26" i="577" s="1"/>
  <c r="N26" i="577"/>
  <c r="K26" i="577" a="1"/>
  <c r="K26" i="577" s="1"/>
  <c r="M26" i="577" s="1"/>
  <c r="J26" i="577" a="1"/>
  <c r="J26" i="577" s="1"/>
  <c r="H26" i="577"/>
  <c r="K25" i="577" a="1"/>
  <c r="K25" i="577" s="1"/>
  <c r="M25" i="577" s="1"/>
  <c r="J25" i="577" a="1"/>
  <c r="J25" i="577" s="1"/>
  <c r="H25" i="577"/>
  <c r="K24" i="577" a="1"/>
  <c r="K24" i="577" s="1"/>
  <c r="M24" i="577" s="1"/>
  <c r="J24" i="577" a="1"/>
  <c r="J24" i="577" s="1"/>
  <c r="H24" i="577"/>
  <c r="K23" i="577" a="1"/>
  <c r="K23" i="577" s="1"/>
  <c r="M23" i="577" s="1"/>
  <c r="J23" i="577" a="1"/>
  <c r="J23" i="577" s="1"/>
  <c r="H23" i="577"/>
  <c r="K22" i="577" a="1"/>
  <c r="K22" i="577" s="1"/>
  <c r="M22" i="577" s="1"/>
  <c r="J22" i="577" a="1"/>
  <c r="J22" i="577" s="1"/>
  <c r="H22" i="577"/>
  <c r="W21" i="577"/>
  <c r="V21" i="577"/>
  <c r="N21" i="577"/>
  <c r="K21" i="577" a="1"/>
  <c r="K21" i="577" s="1"/>
  <c r="M21" i="577" s="1"/>
  <c r="J21" i="577" a="1"/>
  <c r="J21" i="577" s="1"/>
  <c r="H21" i="577"/>
  <c r="V20" i="577"/>
  <c r="W20" i="577" s="1"/>
  <c r="N20" i="577"/>
  <c r="K20" i="577" a="1"/>
  <c r="K20" i="577" s="1"/>
  <c r="M20" i="577" s="1"/>
  <c r="J20" i="577" a="1"/>
  <c r="J20" i="577" s="1"/>
  <c r="H20" i="577"/>
  <c r="V19" i="577"/>
  <c r="W19" i="577" s="1"/>
  <c r="N19" i="577"/>
  <c r="K19" i="577"/>
  <c r="M19" i="577" s="1"/>
  <c r="K19" i="577" a="1"/>
  <c r="J19" i="577"/>
  <c r="J19" i="577" a="1"/>
  <c r="H19" i="577"/>
  <c r="N18" i="577"/>
  <c r="K18" i="577" a="1"/>
  <c r="K18" i="577" s="1"/>
  <c r="M18" i="577" s="1"/>
  <c r="J18" i="577" a="1"/>
  <c r="J18" i="577" s="1"/>
  <c r="H18" i="577"/>
  <c r="N17" i="577"/>
  <c r="K17" i="577"/>
  <c r="M17" i="577" s="1"/>
  <c r="K17" i="577" a="1"/>
  <c r="J17" i="577"/>
  <c r="J17" i="577" a="1"/>
  <c r="H17" i="577"/>
  <c r="V16" i="577"/>
  <c r="W16" i="577" s="1"/>
  <c r="N16" i="577"/>
  <c r="K16" i="577" a="1"/>
  <c r="K16" i="577" s="1"/>
  <c r="M16" i="577" s="1"/>
  <c r="J16" i="577" a="1"/>
  <c r="J16" i="577" s="1"/>
  <c r="H16" i="577"/>
  <c r="V15" i="577"/>
  <c r="W15" i="577" s="1"/>
  <c r="N15" i="577"/>
  <c r="K15" i="577" a="1"/>
  <c r="K15" i="577" s="1"/>
  <c r="M15" i="577" s="1"/>
  <c r="J15" i="577" a="1"/>
  <c r="J15" i="577" s="1"/>
  <c r="H15" i="577"/>
  <c r="N14" i="577"/>
  <c r="K14" i="577" a="1"/>
  <c r="K14" i="577" s="1"/>
  <c r="M14" i="577" s="1"/>
  <c r="H14" i="577"/>
  <c r="N13" i="577"/>
  <c r="K13" i="577"/>
  <c r="M13" i="577" s="1"/>
  <c r="K13" i="577" a="1"/>
  <c r="H13" i="577"/>
  <c r="V12" i="577"/>
  <c r="W12" i="577" s="1"/>
  <c r="N12" i="577"/>
  <c r="K12" i="577" a="1"/>
  <c r="K12" i="577" s="1"/>
  <c r="M12" i="577" s="1"/>
  <c r="J12" i="577" a="1"/>
  <c r="J12" i="577" s="1"/>
  <c r="H12" i="577"/>
  <c r="W11" i="577"/>
  <c r="V11" i="577"/>
  <c r="N11" i="577"/>
  <c r="K11" i="577" a="1"/>
  <c r="K11" i="577" s="1"/>
  <c r="M11" i="577" s="1"/>
  <c r="J11" i="577" a="1"/>
  <c r="J11" i="577" s="1"/>
  <c r="H11" i="577"/>
  <c r="V10" i="577"/>
  <c r="W10" i="577" s="1"/>
  <c r="N10" i="577"/>
  <c r="K10" i="577" a="1"/>
  <c r="K10" i="577" s="1"/>
  <c r="M10" i="577" s="1"/>
  <c r="J10" i="577" a="1"/>
  <c r="J10" i="577" s="1"/>
  <c r="H10" i="577"/>
  <c r="V9" i="577"/>
  <c r="W9" i="577" s="1"/>
  <c r="N9" i="577"/>
  <c r="K9" i="577"/>
  <c r="M9" i="577" s="1"/>
  <c r="K9" i="577" a="1"/>
  <c r="J9" i="577"/>
  <c r="J9" i="577" a="1"/>
  <c r="H9" i="577"/>
  <c r="V8" i="577"/>
  <c r="W8" i="577" s="1"/>
  <c r="N8" i="577"/>
  <c r="K8" i="577" a="1"/>
  <c r="K8" i="577" s="1"/>
  <c r="M8" i="577" s="1"/>
  <c r="J8" i="577" a="1"/>
  <c r="J8" i="577" s="1"/>
  <c r="H8" i="577"/>
  <c r="W7" i="577"/>
  <c r="V7" i="577"/>
  <c r="N7" i="577"/>
  <c r="N28" i="577" s="1"/>
  <c r="K7" i="577" a="1"/>
  <c r="K7" i="577" s="1"/>
  <c r="J7" i="577" a="1"/>
  <c r="J7" i="577" s="1"/>
  <c r="H7" i="577"/>
  <c r="H28" i="577" s="1"/>
  <c r="E530" i="566" l="1"/>
  <c r="O519" i="566" a="1"/>
  <c r="O519" i="566" s="1"/>
  <c r="K519" i="566"/>
  <c r="M173" i="566" a="1"/>
  <c r="M173" i="566" s="1"/>
  <c r="S529" i="566"/>
  <c r="S527" i="566"/>
  <c r="S524" i="566" a="1"/>
  <c r="S524" i="566" s="1"/>
  <c r="S528" i="566"/>
  <c r="M526" i="566"/>
  <c r="M529" i="566"/>
  <c r="M524" i="566" a="1"/>
  <c r="M524" i="566" s="1"/>
  <c r="M528" i="566"/>
  <c r="K521" i="566"/>
  <c r="O521" i="566" s="1" a="1"/>
  <c r="O521" i="566" s="1"/>
  <c r="S525" i="566"/>
  <c r="G520" i="578"/>
  <c r="K520" i="578" s="1"/>
  <c r="O520" i="578" s="1"/>
  <c r="K521" i="578"/>
  <c r="O521" i="578" s="1" a="1"/>
  <c r="O521" i="578" s="1"/>
  <c r="S524" i="578" a="1"/>
  <c r="S524" i="578" s="1"/>
  <c r="S528" i="578"/>
  <c r="S527" i="578"/>
  <c r="S529" i="578"/>
  <c r="S525" i="578"/>
  <c r="J506" i="577" a="1"/>
  <c r="J506" i="577" s="1"/>
  <c r="J463" i="577" a="1"/>
  <c r="J463" i="577" s="1"/>
  <c r="J319" i="577" a="1"/>
  <c r="J319" i="577" s="1"/>
  <c r="J308" i="577" a="1"/>
  <c r="J308" i="577" s="1"/>
  <c r="J292" i="577" a="1"/>
  <c r="J292" i="577" s="1"/>
  <c r="J257" i="577" a="1"/>
  <c r="J257" i="577" s="1"/>
  <c r="I335" i="577"/>
  <c r="B343" i="577" s="1"/>
  <c r="I164" i="577"/>
  <c r="B172" i="577" s="1"/>
  <c r="N479" i="577"/>
  <c r="W464" i="577"/>
  <c r="H490" i="577"/>
  <c r="N506" i="577"/>
  <c r="N463" i="577"/>
  <c r="K428" i="577"/>
  <c r="H370" i="577"/>
  <c r="H507" i="577" s="1"/>
  <c r="E514" i="577" s="1"/>
  <c r="V370" i="577"/>
  <c r="N428" i="577"/>
  <c r="N507" i="577" s="1"/>
  <c r="B516" i="577" s="1"/>
  <c r="E516" i="577" s="1"/>
  <c r="W371" i="577"/>
  <c r="W334" i="577"/>
  <c r="N308" i="577"/>
  <c r="K292" i="577"/>
  <c r="N199" i="577"/>
  <c r="M137" i="577"/>
  <c r="R170" i="577"/>
  <c r="N137" i="577"/>
  <c r="W122" i="577"/>
  <c r="J137" i="577" a="1"/>
  <c r="J137" i="577" s="1"/>
  <c r="J148" i="577" a="1"/>
  <c r="J148" i="577" s="1"/>
  <c r="J163" i="577" a="1"/>
  <c r="J163" i="577" s="1"/>
  <c r="N121" i="577"/>
  <c r="N164" i="577" s="1"/>
  <c r="B173" i="577" s="1"/>
  <c r="E173" i="577" s="1"/>
  <c r="W87" i="577"/>
  <c r="K28" i="577"/>
  <c r="H164" i="577"/>
  <c r="E171" i="577" s="1"/>
  <c r="J121" i="577" a="1"/>
  <c r="J121" i="577" s="1"/>
  <c r="M7" i="577"/>
  <c r="M28" i="577" s="1"/>
  <c r="V28" i="577"/>
  <c r="C524" i="577"/>
  <c r="G164" i="577"/>
  <c r="O164" i="577"/>
  <c r="R166" i="577"/>
  <c r="M121" i="577"/>
  <c r="K526" i="577"/>
  <c r="K199" i="577"/>
  <c r="M178" i="577"/>
  <c r="M199" i="577" s="1"/>
  <c r="X167" i="577"/>
  <c r="P164" i="577"/>
  <c r="X168" i="577" s="1"/>
  <c r="M29" i="577"/>
  <c r="M86" i="577" s="1"/>
  <c r="K86" i="577"/>
  <c r="K525" i="577"/>
  <c r="K527" i="577"/>
  <c r="K148" i="577"/>
  <c r="M138" i="577"/>
  <c r="M148" i="577" s="1"/>
  <c r="K528" i="577"/>
  <c r="K163" i="577"/>
  <c r="M149" i="577"/>
  <c r="M163" i="577" s="1"/>
  <c r="K529" i="577"/>
  <c r="K257" i="577"/>
  <c r="M200" i="577"/>
  <c r="M257" i="577" s="1"/>
  <c r="W29" i="577"/>
  <c r="J86" i="577" a="1"/>
  <c r="J86" i="577" s="1"/>
  <c r="K121" i="577"/>
  <c r="K137" i="577"/>
  <c r="V163" i="577"/>
  <c r="W163" i="577" s="1"/>
  <c r="K166" i="577"/>
  <c r="B342" i="577"/>
  <c r="M344" i="577" s="1" a="1"/>
  <c r="M344" i="577" s="1"/>
  <c r="J335" i="577" a="1"/>
  <c r="J335" i="577" s="1"/>
  <c r="M342" i="577" s="1"/>
  <c r="R337" i="577"/>
  <c r="O335" i="577"/>
  <c r="M293" i="577"/>
  <c r="M308" i="577" s="1"/>
  <c r="K308" i="577"/>
  <c r="W138" i="577"/>
  <c r="W178" i="577"/>
  <c r="W199" i="577" s="1"/>
  <c r="W335" i="577" s="1"/>
  <c r="J199" i="577" a="1"/>
  <c r="J199" i="577" s="1"/>
  <c r="X338" i="577"/>
  <c r="P335" i="577"/>
  <c r="X339" i="577" s="1"/>
  <c r="H257" i="577"/>
  <c r="H335" i="577" s="1"/>
  <c r="E342" i="577" s="1"/>
  <c r="G519" i="577" s="1"/>
  <c r="N257" i="577"/>
  <c r="N335" i="577" s="1"/>
  <c r="B344" i="577" s="1"/>
  <c r="W200" i="577"/>
  <c r="K334" i="577"/>
  <c r="M258" i="577"/>
  <c r="M292" i="577" s="1"/>
  <c r="W293" i="577"/>
  <c r="M309" i="577"/>
  <c r="M319" i="577" s="1"/>
  <c r="M320" i="577"/>
  <c r="M334" i="577" s="1"/>
  <c r="E341" i="577"/>
  <c r="K337" i="577"/>
  <c r="M349" i="577"/>
  <c r="M370" i="577" s="1"/>
  <c r="K370" i="577"/>
  <c r="X344" i="577"/>
  <c r="Z343" i="577" s="1"/>
  <c r="K463" i="577"/>
  <c r="M429" i="577"/>
  <c r="M463" i="577" s="1"/>
  <c r="W349" i="577"/>
  <c r="W370" i="577" s="1"/>
  <c r="J370" i="577" a="1"/>
  <c r="J370" i="577" s="1"/>
  <c r="V463" i="577"/>
  <c r="W463" i="577" s="1"/>
  <c r="B514" i="577"/>
  <c r="J507" i="577" a="1"/>
  <c r="J507" i="577" s="1"/>
  <c r="M514" i="577" s="1"/>
  <c r="R509" i="577"/>
  <c r="X509" i="577"/>
  <c r="O507" i="577"/>
  <c r="X510" i="577" s="1"/>
  <c r="M371" i="577"/>
  <c r="M428" i="577" s="1"/>
  <c r="M464" i="577"/>
  <c r="M479" i="577" s="1"/>
  <c r="K479" i="577"/>
  <c r="K490" i="577"/>
  <c r="M480" i="577"/>
  <c r="M490" i="577" s="1"/>
  <c r="K506" i="577"/>
  <c r="M491" i="577"/>
  <c r="M506" i="577" s="1"/>
  <c r="R534" i="577"/>
  <c r="S534" i="577" a="1"/>
  <c r="S534" i="577" s="1"/>
  <c r="R511" i="577"/>
  <c r="R512" i="577"/>
  <c r="W480" i="577"/>
  <c r="R513" i="577"/>
  <c r="W491" i="577"/>
  <c r="W506" i="577" s="1"/>
  <c r="K513" i="577"/>
  <c r="M509" i="577"/>
  <c r="J536" i="577"/>
  <c r="Q533" i="577"/>
  <c r="R535" i="577"/>
  <c r="S535" i="577" a="1"/>
  <c r="S535" i="577" s="1"/>
  <c r="E513" i="577"/>
  <c r="T533" i="577" a="1"/>
  <c r="T533" i="577" s="1"/>
  <c r="T534" i="577" a="1"/>
  <c r="T534" i="577" s="1"/>
  <c r="T535" i="577" a="1"/>
  <c r="T535" i="577" s="1"/>
  <c r="C536" i="577"/>
  <c r="T536" i="577" s="1" a="1"/>
  <c r="T536" i="577" s="1"/>
  <c r="I492" i="576"/>
  <c r="I433" i="576"/>
  <c r="I209" i="576"/>
  <c r="I314" i="576"/>
  <c r="I122" i="576"/>
  <c r="J32" i="576" a="1"/>
  <c r="J32" i="576" s="1"/>
  <c r="K32" i="576" a="1"/>
  <c r="K32" i="576"/>
  <c r="J33" i="576" a="1"/>
  <c r="J33" i="576"/>
  <c r="K33" i="576" a="1"/>
  <c r="K33" i="576"/>
  <c r="M33" i="576" s="1"/>
  <c r="J34" i="576" a="1"/>
  <c r="J34" i="576"/>
  <c r="K34" i="576" a="1"/>
  <c r="K34" i="576"/>
  <c r="J35" i="576" a="1"/>
  <c r="J35" i="576"/>
  <c r="K35" i="576" a="1"/>
  <c r="K35" i="576"/>
  <c r="I20" i="576"/>
  <c r="I31" i="576"/>
  <c r="I34" i="576"/>
  <c r="I35" i="576"/>
  <c r="I124" i="576"/>
  <c r="G431" i="575"/>
  <c r="G20" i="576"/>
  <c r="G34" i="576"/>
  <c r="G433" i="576"/>
  <c r="G220" i="576"/>
  <c r="G209" i="576"/>
  <c r="G275" i="576"/>
  <c r="G314" i="576"/>
  <c r="G35" i="576"/>
  <c r="G31" i="576"/>
  <c r="G122" i="576"/>
  <c r="P536" i="576"/>
  <c r="O536" i="576"/>
  <c r="N536" i="576"/>
  <c r="M536" i="576"/>
  <c r="L536" i="576"/>
  <c r="K536" i="576"/>
  <c r="I536" i="576"/>
  <c r="H536" i="576"/>
  <c r="G536" i="576"/>
  <c r="F536" i="576"/>
  <c r="E536" i="576"/>
  <c r="D536" i="576"/>
  <c r="C535" i="576"/>
  <c r="J535" i="576" s="1"/>
  <c r="Q535" i="576" s="1"/>
  <c r="C534" i="576"/>
  <c r="J534" i="576" s="1"/>
  <c r="Q534" i="576" s="1"/>
  <c r="C533" i="576"/>
  <c r="J533" i="576" s="1"/>
  <c r="G517" i="576"/>
  <c r="N517" i="576" s="1"/>
  <c r="X515" i="576"/>
  <c r="X514" i="576"/>
  <c r="X513" i="576"/>
  <c r="G513" i="576"/>
  <c r="C513" i="576"/>
  <c r="X512" i="576"/>
  <c r="I512" i="576"/>
  <c r="E512" i="576"/>
  <c r="K512" i="576" s="1"/>
  <c r="M512" i="576" s="1"/>
  <c r="X511" i="576"/>
  <c r="I511" i="576"/>
  <c r="E511" i="576"/>
  <c r="K511" i="576" s="1"/>
  <c r="M511" i="576" s="1"/>
  <c r="I510" i="576"/>
  <c r="E510" i="576"/>
  <c r="K510" i="576" s="1"/>
  <c r="M510" i="576" s="1"/>
  <c r="I509" i="576"/>
  <c r="I513" i="576" s="1"/>
  <c r="E509" i="576"/>
  <c r="K509" i="576" s="1"/>
  <c r="AA506" i="576"/>
  <c r="Z506" i="576"/>
  <c r="Y506" i="576"/>
  <c r="X506" i="576"/>
  <c r="U506" i="576"/>
  <c r="T506" i="576"/>
  <c r="S506" i="576"/>
  <c r="R506" i="576"/>
  <c r="Q506" i="576"/>
  <c r="P506" i="576"/>
  <c r="O506" i="576"/>
  <c r="I506" i="576"/>
  <c r="G506" i="576"/>
  <c r="H505" i="576"/>
  <c r="H504" i="576"/>
  <c r="H503" i="576"/>
  <c r="D502" i="576"/>
  <c r="H502" i="576" s="1"/>
  <c r="V501" i="576"/>
  <c r="W501" i="576" s="1"/>
  <c r="N501" i="576"/>
  <c r="K501" i="576"/>
  <c r="M501" i="576" s="1"/>
  <c r="K501" i="576" a="1"/>
  <c r="J501" i="576"/>
  <c r="J501" i="576" a="1"/>
  <c r="H501" i="576"/>
  <c r="H500" i="576"/>
  <c r="H499" i="576"/>
  <c r="V498" i="576"/>
  <c r="W498" i="576" s="1"/>
  <c r="N498" i="576"/>
  <c r="K498" i="576" a="1"/>
  <c r="K498" i="576" s="1"/>
  <c r="M498" i="576" s="1"/>
  <c r="J498" i="576" a="1"/>
  <c r="J498" i="576" s="1"/>
  <c r="H498" i="576"/>
  <c r="W497" i="576"/>
  <c r="V497" i="576"/>
  <c r="N497" i="576"/>
  <c r="K497" i="576" a="1"/>
  <c r="K497" i="576" s="1"/>
  <c r="M497" i="576" s="1"/>
  <c r="J497" i="576" a="1"/>
  <c r="J497" i="576" s="1"/>
  <c r="H497" i="576"/>
  <c r="H496" i="576"/>
  <c r="H495" i="576"/>
  <c r="V494" i="576"/>
  <c r="W494" i="576" s="1"/>
  <c r="N494" i="576"/>
  <c r="K494" i="576" a="1"/>
  <c r="K494" i="576" s="1"/>
  <c r="M494" i="576" s="1"/>
  <c r="J494" i="576" a="1"/>
  <c r="J494" i="576" s="1"/>
  <c r="H494" i="576"/>
  <c r="V493" i="576"/>
  <c r="W493" i="576" s="1"/>
  <c r="N493" i="576"/>
  <c r="K493" i="576"/>
  <c r="M493" i="576" s="1"/>
  <c r="K493" i="576" a="1"/>
  <c r="J493" i="576"/>
  <c r="J493" i="576" a="1"/>
  <c r="H493" i="576"/>
  <c r="V492" i="576"/>
  <c r="W492" i="576" s="1"/>
  <c r="N492" i="576"/>
  <c r="K492" i="576" a="1"/>
  <c r="K492" i="576" s="1"/>
  <c r="M492" i="576" s="1"/>
  <c r="J492" i="576" a="1"/>
  <c r="J492" i="576" s="1"/>
  <c r="H492" i="576"/>
  <c r="W491" i="576"/>
  <c r="V491" i="576"/>
  <c r="N491" i="576"/>
  <c r="N506" i="576" s="1"/>
  <c r="K491" i="576" a="1"/>
  <c r="K491" i="576" s="1"/>
  <c r="J491" i="576" a="1"/>
  <c r="J491" i="576" s="1"/>
  <c r="H491" i="576"/>
  <c r="AA490" i="576"/>
  <c r="Z490" i="576"/>
  <c r="Y490" i="576"/>
  <c r="X490" i="576"/>
  <c r="U490" i="576"/>
  <c r="T490" i="576"/>
  <c r="S490" i="576"/>
  <c r="Q490" i="576"/>
  <c r="P490" i="576"/>
  <c r="O490" i="576"/>
  <c r="R513" i="576" s="1"/>
  <c r="I490" i="576"/>
  <c r="G490" i="576"/>
  <c r="J490" i="576" s="1" a="1"/>
  <c r="J490" i="576" s="1"/>
  <c r="V489" i="576"/>
  <c r="W489" i="576" s="1"/>
  <c r="N489" i="576"/>
  <c r="K489" i="576" a="1"/>
  <c r="K489" i="576" s="1"/>
  <c r="M489" i="576" s="1"/>
  <c r="J489" i="576" a="1"/>
  <c r="J489" i="576" s="1"/>
  <c r="H489" i="576"/>
  <c r="H488" i="576"/>
  <c r="H487" i="576"/>
  <c r="H486" i="576"/>
  <c r="H485" i="576"/>
  <c r="V484" i="576"/>
  <c r="W484" i="576" s="1"/>
  <c r="N484" i="576"/>
  <c r="K484" i="576" a="1"/>
  <c r="K484" i="576" s="1"/>
  <c r="M484" i="576" s="1"/>
  <c r="J484" i="576" a="1"/>
  <c r="J484" i="576" s="1"/>
  <c r="H484" i="576"/>
  <c r="V483" i="576"/>
  <c r="W483" i="576" s="1"/>
  <c r="N483" i="576"/>
  <c r="K483" i="576" a="1"/>
  <c r="K483" i="576" s="1"/>
  <c r="M483" i="576" s="1"/>
  <c r="J483" i="576" a="1"/>
  <c r="J483" i="576" s="1"/>
  <c r="H483" i="576"/>
  <c r="V482" i="576"/>
  <c r="W482" i="576" s="1"/>
  <c r="N482" i="576"/>
  <c r="K482" i="576"/>
  <c r="M482" i="576" s="1"/>
  <c r="K482" i="576" a="1"/>
  <c r="J482" i="576"/>
  <c r="J482" i="576" a="1"/>
  <c r="H482" i="576"/>
  <c r="V481" i="576"/>
  <c r="W481" i="576" s="1"/>
  <c r="N481" i="576"/>
  <c r="K481" i="576" a="1"/>
  <c r="K481" i="576" s="1"/>
  <c r="M481" i="576" s="1"/>
  <c r="J481" i="576" a="1"/>
  <c r="J481" i="576" s="1"/>
  <c r="H481" i="576"/>
  <c r="V480" i="576"/>
  <c r="W480" i="576" s="1"/>
  <c r="N480" i="576"/>
  <c r="N490" i="576" s="1"/>
  <c r="K480" i="576" a="1"/>
  <c r="K480" i="576" s="1"/>
  <c r="K490" i="576" s="1"/>
  <c r="J480" i="576" a="1"/>
  <c r="J480" i="576" s="1"/>
  <c r="H480" i="576"/>
  <c r="H490" i="576" s="1"/>
  <c r="AA479" i="576"/>
  <c r="Z479" i="576"/>
  <c r="Y479" i="576"/>
  <c r="X479" i="576"/>
  <c r="U479" i="576"/>
  <c r="T479" i="576"/>
  <c r="S479" i="576"/>
  <c r="Q479" i="576"/>
  <c r="P479" i="576"/>
  <c r="O479" i="576"/>
  <c r="R512" i="576" s="1"/>
  <c r="I479" i="576"/>
  <c r="G479" i="576"/>
  <c r="J479" i="576" s="1" a="1"/>
  <c r="J479" i="576" s="1"/>
  <c r="V478" i="576"/>
  <c r="W478" i="576" s="1"/>
  <c r="N478" i="576"/>
  <c r="K478" i="576" a="1"/>
  <c r="K478" i="576" s="1"/>
  <c r="M478" i="576" s="1"/>
  <c r="J478" i="576" a="1"/>
  <c r="J478" i="576" s="1"/>
  <c r="H478" i="576"/>
  <c r="V477" i="576"/>
  <c r="W477" i="576" s="1"/>
  <c r="N477" i="576"/>
  <c r="K477" i="576" a="1"/>
  <c r="K477" i="576" s="1"/>
  <c r="M477" i="576" s="1"/>
  <c r="J477" i="576" a="1"/>
  <c r="J477" i="576" s="1"/>
  <c r="H477" i="576"/>
  <c r="V476" i="576"/>
  <c r="W476" i="576" s="1"/>
  <c r="N476" i="576"/>
  <c r="K476" i="576" a="1"/>
  <c r="K476" i="576" s="1"/>
  <c r="M476" i="576" s="1"/>
  <c r="J476" i="576" a="1"/>
  <c r="J476" i="576" s="1"/>
  <c r="H476" i="576"/>
  <c r="V475" i="576"/>
  <c r="W475" i="576" s="1"/>
  <c r="N475" i="576"/>
  <c r="K475" i="576"/>
  <c r="M475" i="576" s="1"/>
  <c r="K475" i="576" a="1"/>
  <c r="J475" i="576"/>
  <c r="J475" i="576" a="1"/>
  <c r="H475" i="576"/>
  <c r="V474" i="576"/>
  <c r="W474" i="576" s="1"/>
  <c r="N474" i="576"/>
  <c r="K474" i="576" a="1"/>
  <c r="K474" i="576" s="1"/>
  <c r="M474" i="576" s="1"/>
  <c r="J474" i="576" a="1"/>
  <c r="J474" i="576" s="1"/>
  <c r="H474" i="576"/>
  <c r="W473" i="576"/>
  <c r="V473" i="576"/>
  <c r="N473" i="576"/>
  <c r="K473" i="576" a="1"/>
  <c r="K473" i="576" s="1"/>
  <c r="M473" i="576" s="1"/>
  <c r="J473" i="576" a="1"/>
  <c r="J473" i="576" s="1"/>
  <c r="H473" i="576"/>
  <c r="V472" i="576"/>
  <c r="W472" i="576" s="1"/>
  <c r="N472" i="576"/>
  <c r="K472" i="576" a="1"/>
  <c r="K472" i="576" s="1"/>
  <c r="M472" i="576" s="1"/>
  <c r="J472" i="576" a="1"/>
  <c r="J472" i="576" s="1"/>
  <c r="H472" i="576"/>
  <c r="V471" i="576"/>
  <c r="W471" i="576" s="1"/>
  <c r="N471" i="576"/>
  <c r="K471" i="576"/>
  <c r="M471" i="576" s="1"/>
  <c r="K471" i="576" a="1"/>
  <c r="J471" i="576"/>
  <c r="J471" i="576" a="1"/>
  <c r="H471" i="576"/>
  <c r="V470" i="576"/>
  <c r="W470" i="576" s="1"/>
  <c r="N470" i="576"/>
  <c r="K470" i="576" a="1"/>
  <c r="K470" i="576" s="1"/>
  <c r="M470" i="576" s="1"/>
  <c r="J470" i="576" a="1"/>
  <c r="J470" i="576" s="1"/>
  <c r="H470" i="576"/>
  <c r="W469" i="576"/>
  <c r="V469" i="576"/>
  <c r="N469" i="576"/>
  <c r="K469" i="576" a="1"/>
  <c r="K469" i="576" s="1"/>
  <c r="M469" i="576" s="1"/>
  <c r="J469" i="576" a="1"/>
  <c r="J469" i="576" s="1"/>
  <c r="H469" i="576"/>
  <c r="V468" i="576"/>
  <c r="W468" i="576" s="1"/>
  <c r="N468" i="576"/>
  <c r="K468" i="576" a="1"/>
  <c r="K468" i="576" s="1"/>
  <c r="M468" i="576" s="1"/>
  <c r="J468" i="576" a="1"/>
  <c r="J468" i="576" s="1"/>
  <c r="H468" i="576"/>
  <c r="V467" i="576"/>
  <c r="W467" i="576" s="1"/>
  <c r="N467" i="576"/>
  <c r="K467" i="576"/>
  <c r="M467" i="576" s="1"/>
  <c r="K467" i="576" a="1"/>
  <c r="J467" i="576"/>
  <c r="J467" i="576" a="1"/>
  <c r="H467" i="576"/>
  <c r="V466" i="576"/>
  <c r="W466" i="576" s="1"/>
  <c r="N466" i="576"/>
  <c r="K466" i="576" a="1"/>
  <c r="K466" i="576" s="1"/>
  <c r="M466" i="576" s="1"/>
  <c r="J466" i="576" a="1"/>
  <c r="J466" i="576" s="1"/>
  <c r="H466" i="576"/>
  <c r="W465" i="576"/>
  <c r="V465" i="576"/>
  <c r="N465" i="576"/>
  <c r="K465" i="576" a="1"/>
  <c r="K465" i="576" s="1"/>
  <c r="M465" i="576" s="1"/>
  <c r="J465" i="576" a="1"/>
  <c r="J465" i="576" s="1"/>
  <c r="H465" i="576"/>
  <c r="V464" i="576"/>
  <c r="N464" i="576"/>
  <c r="M464" i="576"/>
  <c r="K464" i="576" a="1"/>
  <c r="K464" i="576" s="1"/>
  <c r="J464" i="576" a="1"/>
  <c r="J464" i="576" s="1"/>
  <c r="H464" i="576"/>
  <c r="AA463" i="576"/>
  <c r="Z463" i="576"/>
  <c r="Y463" i="576"/>
  <c r="X463" i="576"/>
  <c r="U463" i="576"/>
  <c r="T463" i="576"/>
  <c r="S463" i="576"/>
  <c r="R463" i="576"/>
  <c r="Q463" i="576"/>
  <c r="P463" i="576"/>
  <c r="O463" i="576"/>
  <c r="R511" i="576" s="1"/>
  <c r="I463" i="576"/>
  <c r="G463" i="576"/>
  <c r="V462" i="576"/>
  <c r="W462" i="576" s="1"/>
  <c r="N462" i="576"/>
  <c r="K462" i="576" a="1"/>
  <c r="K462" i="576" s="1"/>
  <c r="M462" i="576" s="1"/>
  <c r="J462" i="576" a="1"/>
  <c r="J462" i="576" s="1"/>
  <c r="H462" i="576"/>
  <c r="W461" i="576"/>
  <c r="V461" i="576"/>
  <c r="N461" i="576"/>
  <c r="K461" i="576" a="1"/>
  <c r="K461" i="576" s="1"/>
  <c r="M461" i="576" s="1"/>
  <c r="J461" i="576" a="1"/>
  <c r="J461" i="576" s="1"/>
  <c r="H461" i="576"/>
  <c r="V460" i="576"/>
  <c r="W460" i="576" s="1"/>
  <c r="N460" i="576"/>
  <c r="K460" i="576" a="1"/>
  <c r="K460" i="576" s="1"/>
  <c r="M460" i="576" s="1"/>
  <c r="J460" i="576" a="1"/>
  <c r="J460" i="576" s="1"/>
  <c r="H460" i="576"/>
  <c r="K459" i="576" a="1"/>
  <c r="K459" i="576" s="1"/>
  <c r="M459" i="576" s="1"/>
  <c r="H459" i="576"/>
  <c r="K458" i="576" a="1"/>
  <c r="K458" i="576" s="1"/>
  <c r="M458" i="576" s="1"/>
  <c r="H458" i="576"/>
  <c r="K457" i="576" a="1"/>
  <c r="K457" i="576" s="1"/>
  <c r="M457" i="576" s="1"/>
  <c r="H457" i="576"/>
  <c r="V456" i="576"/>
  <c r="W456" i="576" s="1"/>
  <c r="N456" i="576"/>
  <c r="K456" i="576" a="1"/>
  <c r="K456" i="576" s="1"/>
  <c r="M456" i="576" s="1"/>
  <c r="J456" i="576" a="1"/>
  <c r="J456" i="576" s="1"/>
  <c r="H456" i="576"/>
  <c r="V455" i="576"/>
  <c r="W455" i="576" s="1"/>
  <c r="N455" i="576"/>
  <c r="K455" i="576" a="1"/>
  <c r="K455" i="576" s="1"/>
  <c r="M455" i="576" s="1"/>
  <c r="J455" i="576" a="1"/>
  <c r="J455" i="576" s="1"/>
  <c r="H455" i="576"/>
  <c r="N454" i="576"/>
  <c r="K454" i="576"/>
  <c r="M454" i="576" s="1"/>
  <c r="K454" i="576" a="1"/>
  <c r="H454" i="576"/>
  <c r="N453" i="576"/>
  <c r="K453" i="576" a="1"/>
  <c r="K453" i="576" s="1"/>
  <c r="M453" i="576" s="1"/>
  <c r="H453" i="576"/>
  <c r="N452" i="576"/>
  <c r="K452" i="576" a="1"/>
  <c r="K452" i="576" s="1"/>
  <c r="M452" i="576" s="1"/>
  <c r="H452" i="576"/>
  <c r="N451" i="576"/>
  <c r="K451" i="576" a="1"/>
  <c r="K451" i="576" s="1"/>
  <c r="M451" i="576" s="1"/>
  <c r="H451" i="576"/>
  <c r="N450" i="576"/>
  <c r="K450" i="576"/>
  <c r="M450" i="576" s="1"/>
  <c r="K450" i="576" a="1"/>
  <c r="H450" i="576"/>
  <c r="N449" i="576"/>
  <c r="K449" i="576" a="1"/>
  <c r="K449" i="576" s="1"/>
  <c r="M449" i="576" s="1"/>
  <c r="H449" i="576"/>
  <c r="W448" i="576"/>
  <c r="V448" i="576"/>
  <c r="N448" i="576"/>
  <c r="K448" i="576" a="1"/>
  <c r="K448" i="576" s="1"/>
  <c r="M448" i="576" s="1"/>
  <c r="J448" i="576" a="1"/>
  <c r="J448" i="576" s="1"/>
  <c r="H448" i="576"/>
  <c r="V447" i="576"/>
  <c r="W447" i="576" s="1"/>
  <c r="N447" i="576"/>
  <c r="K447" i="576" a="1"/>
  <c r="K447" i="576" s="1"/>
  <c r="M447" i="576" s="1"/>
  <c r="J447" i="576" a="1"/>
  <c r="J447" i="576" s="1"/>
  <c r="H447" i="576"/>
  <c r="V446" i="576"/>
  <c r="W446" i="576" s="1"/>
  <c r="N446" i="576"/>
  <c r="K446" i="576"/>
  <c r="M446" i="576" s="1"/>
  <c r="K446" i="576" a="1"/>
  <c r="J446" i="576"/>
  <c r="J446" i="576" a="1"/>
  <c r="H446" i="576"/>
  <c r="V445" i="576"/>
  <c r="W445" i="576" s="1"/>
  <c r="N445" i="576"/>
  <c r="K445" i="576" a="1"/>
  <c r="K445" i="576" s="1"/>
  <c r="M445" i="576" s="1"/>
  <c r="J445" i="576" a="1"/>
  <c r="J445" i="576" s="1"/>
  <c r="H445" i="576"/>
  <c r="W444" i="576"/>
  <c r="V444" i="576"/>
  <c r="N444" i="576"/>
  <c r="K444" i="576" a="1"/>
  <c r="K444" i="576" s="1"/>
  <c r="M444" i="576" s="1"/>
  <c r="J444" i="576" a="1"/>
  <c r="J444" i="576" s="1"/>
  <c r="H444" i="576"/>
  <c r="V443" i="576"/>
  <c r="W443" i="576" s="1"/>
  <c r="N443" i="576"/>
  <c r="K443" i="576" a="1"/>
  <c r="K443" i="576" s="1"/>
  <c r="M443" i="576" s="1"/>
  <c r="J443" i="576" a="1"/>
  <c r="J443" i="576" s="1"/>
  <c r="H443" i="576"/>
  <c r="V442" i="576"/>
  <c r="W442" i="576" s="1"/>
  <c r="N442" i="576"/>
  <c r="K442" i="576"/>
  <c r="M442" i="576" s="1"/>
  <c r="K442" i="576" a="1"/>
  <c r="J442" i="576"/>
  <c r="J442" i="576" a="1"/>
  <c r="H442" i="576"/>
  <c r="V441" i="576"/>
  <c r="W441" i="576" s="1"/>
  <c r="N441" i="576"/>
  <c r="K441" i="576" a="1"/>
  <c r="K441" i="576" s="1"/>
  <c r="M441" i="576" s="1"/>
  <c r="J441" i="576" a="1"/>
  <c r="J441" i="576" s="1"/>
  <c r="H441" i="576"/>
  <c r="W440" i="576"/>
  <c r="V440" i="576"/>
  <c r="N440" i="576"/>
  <c r="K440" i="576" a="1"/>
  <c r="K440" i="576" s="1"/>
  <c r="M440" i="576" s="1"/>
  <c r="J440" i="576" a="1"/>
  <c r="J440" i="576" s="1"/>
  <c r="H440" i="576"/>
  <c r="V439" i="576"/>
  <c r="W439" i="576" s="1"/>
  <c r="N439" i="576"/>
  <c r="K439" i="576" a="1"/>
  <c r="K439" i="576" s="1"/>
  <c r="M439" i="576" s="1"/>
  <c r="J439" i="576" a="1"/>
  <c r="J439" i="576" s="1"/>
  <c r="H439" i="576"/>
  <c r="V438" i="576"/>
  <c r="W438" i="576" s="1"/>
  <c r="N438" i="576"/>
  <c r="K438" i="576"/>
  <c r="M438" i="576" s="1"/>
  <c r="K438" i="576" a="1"/>
  <c r="J438" i="576"/>
  <c r="J438" i="576" a="1"/>
  <c r="H438" i="576"/>
  <c r="V437" i="576"/>
  <c r="W437" i="576" s="1"/>
  <c r="N437" i="576"/>
  <c r="K437" i="576" a="1"/>
  <c r="K437" i="576" s="1"/>
  <c r="M437" i="576" s="1"/>
  <c r="J437" i="576" a="1"/>
  <c r="J437" i="576" s="1"/>
  <c r="H437" i="576"/>
  <c r="N436" i="576"/>
  <c r="K436" i="576" a="1"/>
  <c r="K436" i="576" s="1"/>
  <c r="M436" i="576" s="1"/>
  <c r="H436" i="576"/>
  <c r="V435" i="576"/>
  <c r="W435" i="576" s="1"/>
  <c r="N435" i="576"/>
  <c r="K435" i="576" a="1"/>
  <c r="K435" i="576" s="1"/>
  <c r="M435" i="576" s="1"/>
  <c r="J435" i="576" a="1"/>
  <c r="J435" i="576" s="1"/>
  <c r="H435" i="576"/>
  <c r="V434" i="576"/>
  <c r="W434" i="576" s="1"/>
  <c r="N434" i="576"/>
  <c r="K434" i="576" a="1"/>
  <c r="K434" i="576" s="1"/>
  <c r="M434" i="576" s="1"/>
  <c r="J434" i="576" a="1"/>
  <c r="J434" i="576" s="1"/>
  <c r="H434" i="576"/>
  <c r="V433" i="576"/>
  <c r="W433" i="576" s="1"/>
  <c r="N433" i="576"/>
  <c r="K433" i="576" a="1"/>
  <c r="K433" i="576" s="1"/>
  <c r="M433" i="576" s="1"/>
  <c r="J433" i="576" a="1"/>
  <c r="J433" i="576" s="1"/>
  <c r="H433" i="576"/>
  <c r="V432" i="576"/>
  <c r="W432" i="576" s="1"/>
  <c r="N432" i="576"/>
  <c r="K432" i="576" a="1"/>
  <c r="K432" i="576" s="1"/>
  <c r="M432" i="576" s="1"/>
  <c r="J432" i="576" a="1"/>
  <c r="J432" i="576" s="1"/>
  <c r="H432" i="576"/>
  <c r="V431" i="576"/>
  <c r="W431" i="576" s="1"/>
  <c r="N431" i="576"/>
  <c r="K431" i="576" a="1"/>
  <c r="K431" i="576" s="1"/>
  <c r="M431" i="576" s="1"/>
  <c r="J431" i="576" a="1"/>
  <c r="J431" i="576" s="1"/>
  <c r="H431" i="576"/>
  <c r="V430" i="576"/>
  <c r="W430" i="576" s="1"/>
  <c r="N430" i="576"/>
  <c r="K430" i="576"/>
  <c r="M430" i="576" s="1"/>
  <c r="K430" i="576" a="1"/>
  <c r="J430" i="576"/>
  <c r="J430" i="576" a="1"/>
  <c r="H430" i="576"/>
  <c r="V429" i="576"/>
  <c r="V463" i="576" s="1"/>
  <c r="W463" i="576" s="1"/>
  <c r="N429" i="576"/>
  <c r="K429" i="576" a="1"/>
  <c r="K429" i="576" s="1"/>
  <c r="J429" i="576" a="1"/>
  <c r="J429" i="576" s="1"/>
  <c r="H429" i="576"/>
  <c r="AA428" i="576"/>
  <c r="Z428" i="576"/>
  <c r="Y428" i="576"/>
  <c r="X428" i="576"/>
  <c r="U428" i="576"/>
  <c r="T428" i="576"/>
  <c r="S428" i="576"/>
  <c r="R428" i="576"/>
  <c r="Q428" i="576"/>
  <c r="P428" i="576"/>
  <c r="O428" i="576"/>
  <c r="R510" i="576" s="1"/>
  <c r="I428" i="576"/>
  <c r="G428" i="576"/>
  <c r="J428" i="576" s="1" a="1"/>
  <c r="J428" i="576" s="1"/>
  <c r="K427" i="576" a="1"/>
  <c r="K427" i="576" s="1"/>
  <c r="M427" i="576" s="1"/>
  <c r="H427" i="576"/>
  <c r="K426" i="576"/>
  <c r="M426" i="576" s="1"/>
  <c r="K426" i="576" a="1"/>
  <c r="H426" i="576"/>
  <c r="K425" i="576" a="1"/>
  <c r="K425" i="576" s="1"/>
  <c r="M425" i="576" s="1"/>
  <c r="H425" i="576"/>
  <c r="K424" i="576"/>
  <c r="M424" i="576" s="1"/>
  <c r="K424" i="576" a="1"/>
  <c r="H424" i="576"/>
  <c r="K423" i="576" a="1"/>
  <c r="K423" i="576" s="1"/>
  <c r="M423" i="576" s="1"/>
  <c r="H423" i="576"/>
  <c r="K422" i="576"/>
  <c r="M422" i="576" s="1"/>
  <c r="K422" i="576" a="1"/>
  <c r="H422" i="576"/>
  <c r="K421" i="576" a="1"/>
  <c r="K421" i="576" s="1"/>
  <c r="M421" i="576" s="1"/>
  <c r="H421" i="576"/>
  <c r="K420" i="576"/>
  <c r="M420" i="576" s="1"/>
  <c r="K420" i="576" a="1"/>
  <c r="H420" i="576"/>
  <c r="K419" i="576" a="1"/>
  <c r="K419" i="576" s="1"/>
  <c r="M419" i="576" s="1"/>
  <c r="H419" i="576"/>
  <c r="K418" i="576" a="1"/>
  <c r="K418" i="576" s="1"/>
  <c r="M418" i="576" s="1"/>
  <c r="H418" i="576"/>
  <c r="V417" i="576"/>
  <c r="W417" i="576" s="1"/>
  <c r="N417" i="576"/>
  <c r="K417" i="576"/>
  <c r="M417" i="576" s="1"/>
  <c r="K417" i="576" a="1"/>
  <c r="J417" i="576" a="1"/>
  <c r="J417" i="576" s="1"/>
  <c r="H417" i="576"/>
  <c r="W416" i="576"/>
  <c r="V416" i="576"/>
  <c r="N416" i="576"/>
  <c r="K416" i="576" a="1"/>
  <c r="K416" i="576" s="1"/>
  <c r="M416" i="576" s="1"/>
  <c r="J416" i="576" a="1"/>
  <c r="J416" i="576" s="1"/>
  <c r="H416" i="576"/>
  <c r="V415" i="576"/>
  <c r="W415" i="576" s="1"/>
  <c r="N415" i="576"/>
  <c r="K415" i="576"/>
  <c r="M415" i="576" s="1"/>
  <c r="K415" i="576" a="1"/>
  <c r="J415" i="576" a="1"/>
  <c r="J415" i="576" s="1"/>
  <c r="H415" i="576"/>
  <c r="W414" i="576"/>
  <c r="V414" i="576"/>
  <c r="N414" i="576"/>
  <c r="K414" i="576" a="1"/>
  <c r="K414" i="576" s="1"/>
  <c r="M414" i="576" s="1"/>
  <c r="J414" i="576" a="1"/>
  <c r="J414" i="576" s="1"/>
  <c r="H414" i="576"/>
  <c r="H413" i="576"/>
  <c r="V412" i="576"/>
  <c r="W412" i="576" s="1"/>
  <c r="N412" i="576"/>
  <c r="K412" i="576" a="1"/>
  <c r="K412" i="576" s="1"/>
  <c r="M412" i="576" s="1"/>
  <c r="J412" i="576" a="1"/>
  <c r="J412" i="576" s="1"/>
  <c r="H412" i="576"/>
  <c r="V411" i="576"/>
  <c r="W411" i="576" s="1"/>
  <c r="N411" i="576"/>
  <c r="K411" i="576"/>
  <c r="M411" i="576" s="1"/>
  <c r="K411" i="576" a="1"/>
  <c r="J411" i="576"/>
  <c r="J411" i="576" a="1"/>
  <c r="H411" i="576"/>
  <c r="H410" i="576"/>
  <c r="K409" i="576" a="1"/>
  <c r="K409" i="576" s="1"/>
  <c r="H409" i="576"/>
  <c r="V408" i="576"/>
  <c r="W408" i="576" s="1"/>
  <c r="N408" i="576"/>
  <c r="K408" i="576" a="1"/>
  <c r="K408" i="576" s="1"/>
  <c r="M408" i="576" s="1"/>
  <c r="J408" i="576" a="1"/>
  <c r="J408" i="576" s="1"/>
  <c r="H408" i="576"/>
  <c r="V407" i="576"/>
  <c r="W407" i="576" s="1"/>
  <c r="N407" i="576"/>
  <c r="K407" i="576"/>
  <c r="M407" i="576" s="1"/>
  <c r="K407" i="576" a="1"/>
  <c r="J407" i="576"/>
  <c r="J407" i="576" a="1"/>
  <c r="H407" i="576"/>
  <c r="V406" i="576"/>
  <c r="W406" i="576" s="1"/>
  <c r="N406" i="576"/>
  <c r="K406" i="576" a="1"/>
  <c r="K406" i="576" s="1"/>
  <c r="M406" i="576" s="1"/>
  <c r="J406" i="576" a="1"/>
  <c r="J406" i="576" s="1"/>
  <c r="H406" i="576"/>
  <c r="W405" i="576"/>
  <c r="V405" i="576"/>
  <c r="N405" i="576"/>
  <c r="K405" i="576" a="1"/>
  <c r="K405" i="576" s="1"/>
  <c r="M405" i="576" s="1"/>
  <c r="J405" i="576" a="1"/>
  <c r="J405" i="576" s="1"/>
  <c r="H405" i="576"/>
  <c r="V404" i="576"/>
  <c r="W404" i="576" s="1"/>
  <c r="N404" i="576"/>
  <c r="K404" i="576" a="1"/>
  <c r="K404" i="576" s="1"/>
  <c r="M404" i="576" s="1"/>
  <c r="J404" i="576" a="1"/>
  <c r="J404" i="576" s="1"/>
  <c r="H404" i="576"/>
  <c r="V403" i="576"/>
  <c r="W403" i="576" s="1"/>
  <c r="N403" i="576"/>
  <c r="K403" i="576"/>
  <c r="M403" i="576" s="1"/>
  <c r="K403" i="576" a="1"/>
  <c r="J403" i="576"/>
  <c r="J403" i="576" a="1"/>
  <c r="H403" i="576"/>
  <c r="V402" i="576"/>
  <c r="W402" i="576" s="1"/>
  <c r="N402" i="576"/>
  <c r="K402" i="576" a="1"/>
  <c r="K402" i="576" s="1"/>
  <c r="M402" i="576" s="1"/>
  <c r="J402" i="576" a="1"/>
  <c r="J402" i="576" s="1"/>
  <c r="H402" i="576"/>
  <c r="W401" i="576"/>
  <c r="V401" i="576"/>
  <c r="N401" i="576"/>
  <c r="K401" i="576" a="1"/>
  <c r="K401" i="576" s="1"/>
  <c r="M401" i="576" s="1"/>
  <c r="J401" i="576" a="1"/>
  <c r="J401" i="576" s="1"/>
  <c r="H401" i="576"/>
  <c r="V400" i="576"/>
  <c r="W400" i="576" s="1"/>
  <c r="N400" i="576"/>
  <c r="K400" i="576" a="1"/>
  <c r="K400" i="576" s="1"/>
  <c r="M400" i="576" s="1"/>
  <c r="J400" i="576" a="1"/>
  <c r="J400" i="576" s="1"/>
  <c r="H400" i="576"/>
  <c r="V399" i="576"/>
  <c r="W399" i="576" s="1"/>
  <c r="N399" i="576"/>
  <c r="K399" i="576"/>
  <c r="M399" i="576" s="1"/>
  <c r="K399" i="576" a="1"/>
  <c r="J399" i="576"/>
  <c r="J399" i="576" a="1"/>
  <c r="H399" i="576"/>
  <c r="K398" i="576" a="1"/>
  <c r="K398" i="576" s="1"/>
  <c r="M398" i="576" s="1"/>
  <c r="H398" i="576"/>
  <c r="K397" i="576"/>
  <c r="M397" i="576" s="1"/>
  <c r="K397" i="576" a="1"/>
  <c r="H397" i="576"/>
  <c r="K396" i="576" a="1"/>
  <c r="K396" i="576" s="1"/>
  <c r="M396" i="576" s="1"/>
  <c r="H396" i="576"/>
  <c r="K395" i="576" a="1"/>
  <c r="K395" i="576" s="1"/>
  <c r="M395" i="576" s="1"/>
  <c r="H395" i="576"/>
  <c r="N394" i="576"/>
  <c r="K394" i="576"/>
  <c r="M394" i="576" s="1"/>
  <c r="K394" i="576" a="1"/>
  <c r="H394" i="576"/>
  <c r="N393" i="576"/>
  <c r="K393" i="576" a="1"/>
  <c r="K393" i="576" s="1"/>
  <c r="M393" i="576" s="1"/>
  <c r="H393" i="576"/>
  <c r="N392" i="576"/>
  <c r="K392" i="576" a="1"/>
  <c r="K392" i="576" s="1"/>
  <c r="M392" i="576" s="1"/>
  <c r="H392" i="576"/>
  <c r="N391" i="576"/>
  <c r="K391" i="576" a="1"/>
  <c r="K391" i="576" s="1"/>
  <c r="M391" i="576" s="1"/>
  <c r="H391" i="576"/>
  <c r="V390" i="576"/>
  <c r="W390" i="576" s="1"/>
  <c r="N390" i="576"/>
  <c r="K390" i="576"/>
  <c r="M390" i="576" s="1"/>
  <c r="K390" i="576" a="1"/>
  <c r="J390" i="576"/>
  <c r="J390" i="576" a="1"/>
  <c r="H390" i="576"/>
  <c r="V389" i="576"/>
  <c r="W389" i="576" s="1"/>
  <c r="N389" i="576"/>
  <c r="K389" i="576" a="1"/>
  <c r="K389" i="576" s="1"/>
  <c r="M389" i="576" s="1"/>
  <c r="J389" i="576" a="1"/>
  <c r="J389" i="576" s="1"/>
  <c r="H389" i="576"/>
  <c r="W388" i="576"/>
  <c r="V388" i="576"/>
  <c r="N388" i="576"/>
  <c r="K388" i="576" a="1"/>
  <c r="K388" i="576" s="1"/>
  <c r="M388" i="576" s="1"/>
  <c r="J388" i="576" a="1"/>
  <c r="J388" i="576" s="1"/>
  <c r="H388" i="576"/>
  <c r="W387" i="576"/>
  <c r="V387" i="576"/>
  <c r="N387" i="576"/>
  <c r="K387" i="576" a="1"/>
  <c r="K387" i="576" s="1"/>
  <c r="M387" i="576" s="1"/>
  <c r="J387" i="576" a="1"/>
  <c r="J387" i="576" s="1"/>
  <c r="H387" i="576"/>
  <c r="V386" i="576"/>
  <c r="W386" i="576" s="1"/>
  <c r="N386" i="576"/>
  <c r="K386" i="576"/>
  <c r="M386" i="576" s="1"/>
  <c r="K386" i="576" a="1"/>
  <c r="J386" i="576" a="1"/>
  <c r="J386" i="576" s="1"/>
  <c r="H386" i="576"/>
  <c r="W385" i="576"/>
  <c r="V385" i="576"/>
  <c r="N385" i="576"/>
  <c r="K385" i="576" a="1"/>
  <c r="K385" i="576" s="1"/>
  <c r="M385" i="576" s="1"/>
  <c r="J385" i="576" a="1"/>
  <c r="J385" i="576" s="1"/>
  <c r="H385" i="576"/>
  <c r="V384" i="576"/>
  <c r="W384" i="576" s="1"/>
  <c r="N384" i="576"/>
  <c r="K384" i="576"/>
  <c r="M384" i="576" s="1"/>
  <c r="K384" i="576" a="1"/>
  <c r="J384" i="576" a="1"/>
  <c r="J384" i="576" s="1"/>
  <c r="H384" i="576"/>
  <c r="W383" i="576"/>
  <c r="V383" i="576"/>
  <c r="N383" i="576"/>
  <c r="K383" i="576" a="1"/>
  <c r="K383" i="576" s="1"/>
  <c r="M383" i="576" s="1"/>
  <c r="J383" i="576" a="1"/>
  <c r="J383" i="576" s="1"/>
  <c r="H383" i="576"/>
  <c r="V382" i="576"/>
  <c r="W382" i="576" s="1"/>
  <c r="N382" i="576"/>
  <c r="K382" i="576"/>
  <c r="M382" i="576" s="1"/>
  <c r="K382" i="576" a="1"/>
  <c r="J382" i="576" a="1"/>
  <c r="J382" i="576" s="1"/>
  <c r="H382" i="576"/>
  <c r="W381" i="576"/>
  <c r="V381" i="576"/>
  <c r="N381" i="576"/>
  <c r="K381" i="576" a="1"/>
  <c r="K381" i="576" s="1"/>
  <c r="M381" i="576" s="1"/>
  <c r="J381" i="576" a="1"/>
  <c r="J381" i="576" s="1"/>
  <c r="H381" i="576"/>
  <c r="V380" i="576"/>
  <c r="W380" i="576" s="1"/>
  <c r="N380" i="576"/>
  <c r="K380" i="576" a="1"/>
  <c r="K380" i="576" s="1"/>
  <c r="M380" i="576" s="1"/>
  <c r="J380" i="576" a="1"/>
  <c r="J380" i="576" s="1"/>
  <c r="H380" i="576"/>
  <c r="W379" i="576"/>
  <c r="V379" i="576"/>
  <c r="N379" i="576"/>
  <c r="K379" i="576" a="1"/>
  <c r="K379" i="576" s="1"/>
  <c r="M379" i="576" s="1"/>
  <c r="J379" i="576" a="1"/>
  <c r="J379" i="576" s="1"/>
  <c r="H379" i="576"/>
  <c r="K378" i="576" a="1"/>
  <c r="K378" i="576" s="1"/>
  <c r="M378" i="576" s="1"/>
  <c r="H378" i="576"/>
  <c r="K377" i="576" a="1"/>
  <c r="K377" i="576" s="1"/>
  <c r="M377" i="576" s="1"/>
  <c r="H377" i="576"/>
  <c r="K376" i="576" a="1"/>
  <c r="K376" i="576" s="1"/>
  <c r="M376" i="576" s="1"/>
  <c r="H376" i="576"/>
  <c r="W375" i="576"/>
  <c r="V375" i="576"/>
  <c r="N375" i="576"/>
  <c r="K375" i="576" a="1"/>
  <c r="K375" i="576" s="1"/>
  <c r="M375" i="576" s="1"/>
  <c r="J375" i="576" a="1"/>
  <c r="J375" i="576" s="1"/>
  <c r="H375" i="576"/>
  <c r="V374" i="576"/>
  <c r="W374" i="576" s="1"/>
  <c r="N374" i="576"/>
  <c r="K374" i="576" a="1"/>
  <c r="K374" i="576" s="1"/>
  <c r="M374" i="576" s="1"/>
  <c r="J374" i="576" a="1"/>
  <c r="J374" i="576" s="1"/>
  <c r="H374" i="576"/>
  <c r="V373" i="576"/>
  <c r="W373" i="576" s="1"/>
  <c r="N373" i="576"/>
  <c r="K373" i="576"/>
  <c r="M373" i="576" s="1"/>
  <c r="K373" i="576" a="1"/>
  <c r="J373" i="576"/>
  <c r="J373" i="576" a="1"/>
  <c r="H373" i="576"/>
  <c r="K372" i="576" a="1"/>
  <c r="K372" i="576" s="1"/>
  <c r="H372" i="576"/>
  <c r="V371" i="576"/>
  <c r="V428" i="576" s="1"/>
  <c r="W428" i="576" s="1"/>
  <c r="N371" i="576"/>
  <c r="K371" i="576"/>
  <c r="K371" i="576" a="1"/>
  <c r="J371" i="576"/>
  <c r="J371" i="576" a="1"/>
  <c r="H371" i="576"/>
  <c r="H428" i="576" s="1"/>
  <c r="AA370" i="576"/>
  <c r="AA507" i="576" s="1"/>
  <c r="Z370" i="576"/>
  <c r="Z507" i="576" s="1"/>
  <c r="Y370" i="576"/>
  <c r="Y507" i="576" s="1"/>
  <c r="X370" i="576"/>
  <c r="X507" i="576" s="1"/>
  <c r="U370" i="576"/>
  <c r="U507" i="576" s="1"/>
  <c r="T370" i="576"/>
  <c r="T507" i="576" s="1"/>
  <c r="S370" i="576"/>
  <c r="S507" i="576" s="1"/>
  <c r="R370" i="576"/>
  <c r="R507" i="576" s="1"/>
  <c r="Q370" i="576"/>
  <c r="Q507" i="576" s="1"/>
  <c r="P370" i="576"/>
  <c r="P507" i="576" s="1"/>
  <c r="O370" i="576"/>
  <c r="I370" i="576"/>
  <c r="I507" i="576" s="1"/>
  <c r="B515" i="576" s="1"/>
  <c r="G370" i="576"/>
  <c r="G507" i="576" s="1"/>
  <c r="V369" i="576"/>
  <c r="W369" i="576" s="1"/>
  <c r="N369" i="576"/>
  <c r="K369" i="576" a="1"/>
  <c r="K369" i="576" s="1"/>
  <c r="M369" i="576" s="1"/>
  <c r="J369" i="576" a="1"/>
  <c r="J369" i="576" s="1"/>
  <c r="H369" i="576"/>
  <c r="V368" i="576"/>
  <c r="W368" i="576" s="1"/>
  <c r="N368" i="576"/>
  <c r="K368" i="576"/>
  <c r="M368" i="576" s="1"/>
  <c r="K368" i="576" a="1"/>
  <c r="J368" i="576"/>
  <c r="J368" i="576" a="1"/>
  <c r="H368" i="576"/>
  <c r="K367" i="576" a="1"/>
  <c r="K367" i="576" s="1"/>
  <c r="M367" i="576" s="1"/>
  <c r="H367" i="576"/>
  <c r="K366" i="576" a="1"/>
  <c r="K366" i="576" s="1"/>
  <c r="M366" i="576" s="1"/>
  <c r="H366" i="576"/>
  <c r="K365" i="576" a="1"/>
  <c r="K365" i="576" s="1"/>
  <c r="M365" i="576" s="1"/>
  <c r="H365" i="576"/>
  <c r="K364" i="576" a="1"/>
  <c r="K364" i="576" s="1"/>
  <c r="M364" i="576" s="1"/>
  <c r="H364" i="576"/>
  <c r="W363" i="576"/>
  <c r="V363" i="576"/>
  <c r="N363" i="576"/>
  <c r="K363" i="576" a="1"/>
  <c r="K363" i="576" s="1"/>
  <c r="M363" i="576" s="1"/>
  <c r="J363" i="576" a="1"/>
  <c r="J363" i="576" s="1"/>
  <c r="H363" i="576"/>
  <c r="V362" i="576"/>
  <c r="W362" i="576" s="1"/>
  <c r="N362" i="576"/>
  <c r="K362" i="576" a="1"/>
  <c r="K362" i="576" s="1"/>
  <c r="M362" i="576" s="1"/>
  <c r="J362" i="576" a="1"/>
  <c r="J362" i="576" s="1"/>
  <c r="H362" i="576"/>
  <c r="V361" i="576"/>
  <c r="W361" i="576" s="1"/>
  <c r="N361" i="576"/>
  <c r="K361" i="576"/>
  <c r="M361" i="576" s="1"/>
  <c r="K361" i="576" a="1"/>
  <c r="J361" i="576" a="1"/>
  <c r="J361" i="576" s="1"/>
  <c r="H361" i="576"/>
  <c r="H360" i="576"/>
  <c r="H359" i="576"/>
  <c r="W358" i="576"/>
  <c r="V358" i="576"/>
  <c r="N358" i="576"/>
  <c r="K358" i="576" a="1"/>
  <c r="K358" i="576" s="1"/>
  <c r="M358" i="576" s="1"/>
  <c r="J358" i="576" a="1"/>
  <c r="J358" i="576" s="1"/>
  <c r="H358" i="576"/>
  <c r="V357" i="576"/>
  <c r="W357" i="576" s="1"/>
  <c r="N357" i="576"/>
  <c r="K357" i="576"/>
  <c r="M357" i="576" s="1"/>
  <c r="K357" i="576" a="1"/>
  <c r="J357" i="576" a="1"/>
  <c r="J357" i="576" s="1"/>
  <c r="H357" i="576"/>
  <c r="K356" i="576" a="1"/>
  <c r="K356" i="576" s="1"/>
  <c r="M356" i="576" s="1"/>
  <c r="H356" i="576"/>
  <c r="K355" i="576" a="1"/>
  <c r="K355" i="576" s="1"/>
  <c r="M355" i="576" s="1"/>
  <c r="H355" i="576"/>
  <c r="W354" i="576"/>
  <c r="V354" i="576"/>
  <c r="N354" i="576"/>
  <c r="K354" i="576" a="1"/>
  <c r="K354" i="576" s="1"/>
  <c r="M354" i="576" s="1"/>
  <c r="J354" i="576" a="1"/>
  <c r="J354" i="576" s="1"/>
  <c r="H354" i="576"/>
  <c r="V353" i="576"/>
  <c r="W353" i="576" s="1"/>
  <c r="N353" i="576"/>
  <c r="K353" i="576" a="1"/>
  <c r="K353" i="576" s="1"/>
  <c r="M353" i="576" s="1"/>
  <c r="J353" i="576" a="1"/>
  <c r="J353" i="576" s="1"/>
  <c r="H353" i="576"/>
  <c r="V352" i="576"/>
  <c r="W352" i="576" s="1"/>
  <c r="N352" i="576"/>
  <c r="K352" i="576"/>
  <c r="M352" i="576" s="1"/>
  <c r="K352" i="576" a="1"/>
  <c r="J352" i="576"/>
  <c r="J352" i="576" a="1"/>
  <c r="H352" i="576"/>
  <c r="V351" i="576"/>
  <c r="W351" i="576" s="1"/>
  <c r="N351" i="576"/>
  <c r="K351" i="576" a="1"/>
  <c r="K351" i="576" s="1"/>
  <c r="M351" i="576" s="1"/>
  <c r="J351" i="576" a="1"/>
  <c r="J351" i="576" s="1"/>
  <c r="H351" i="576"/>
  <c r="W350" i="576"/>
  <c r="V350" i="576"/>
  <c r="N350" i="576"/>
  <c r="K350" i="576" a="1"/>
  <c r="K350" i="576" s="1"/>
  <c r="M350" i="576" s="1"/>
  <c r="J350" i="576" a="1"/>
  <c r="J350" i="576" s="1"/>
  <c r="H350" i="576"/>
  <c r="V349" i="576"/>
  <c r="V370" i="576" s="1"/>
  <c r="N349" i="576"/>
  <c r="K349" i="576" a="1"/>
  <c r="K349" i="576" s="1"/>
  <c r="J349" i="576" a="1"/>
  <c r="J349" i="576" s="1"/>
  <c r="H349" i="576"/>
  <c r="H370" i="576" s="1"/>
  <c r="X343" i="576"/>
  <c r="X342" i="576"/>
  <c r="X341" i="576"/>
  <c r="G341" i="576"/>
  <c r="C341" i="576"/>
  <c r="X340" i="576"/>
  <c r="I340" i="576"/>
  <c r="E340" i="576"/>
  <c r="K340" i="576" s="1"/>
  <c r="M340" i="576" s="1"/>
  <c r="I339" i="576"/>
  <c r="E339" i="576"/>
  <c r="K339" i="576" s="1"/>
  <c r="M339" i="576" s="1"/>
  <c r="I338" i="576"/>
  <c r="E338" i="576"/>
  <c r="K338" i="576" s="1"/>
  <c r="M338" i="576" s="1"/>
  <c r="X337" i="576"/>
  <c r="I337" i="576"/>
  <c r="I341" i="576" s="1"/>
  <c r="E337" i="576"/>
  <c r="K337" i="576" s="1"/>
  <c r="AA334" i="576"/>
  <c r="Z334" i="576"/>
  <c r="Y334" i="576"/>
  <c r="X334" i="576"/>
  <c r="U334" i="576"/>
  <c r="T334" i="576"/>
  <c r="S334" i="576"/>
  <c r="R334" i="576"/>
  <c r="Q334" i="576"/>
  <c r="P334" i="576"/>
  <c r="O334" i="576"/>
  <c r="I334" i="576"/>
  <c r="G334" i="576"/>
  <c r="K333" i="576" a="1"/>
  <c r="K333" i="576" s="1"/>
  <c r="H333" i="576"/>
  <c r="K332" i="576" a="1"/>
  <c r="K332" i="576" s="1"/>
  <c r="H332" i="576"/>
  <c r="K331" i="576"/>
  <c r="K331" i="576" a="1"/>
  <c r="H331" i="576"/>
  <c r="V330" i="576"/>
  <c r="W330" i="576" s="1"/>
  <c r="N330" i="576"/>
  <c r="K330" i="576" a="1"/>
  <c r="K330" i="576" s="1"/>
  <c r="H330" i="576"/>
  <c r="D330" i="576"/>
  <c r="H329" i="576"/>
  <c r="K328" i="576" a="1"/>
  <c r="K328" i="576" s="1"/>
  <c r="H328" i="576"/>
  <c r="H327" i="576"/>
  <c r="V326" i="576"/>
  <c r="W326" i="576" s="1"/>
  <c r="N326" i="576"/>
  <c r="K326" i="576" a="1"/>
  <c r="K326" i="576" s="1"/>
  <c r="M326" i="576" s="1"/>
  <c r="J326" i="576" a="1"/>
  <c r="J326" i="576" s="1"/>
  <c r="H326" i="576"/>
  <c r="V325" i="576"/>
  <c r="W325" i="576" s="1"/>
  <c r="N325" i="576"/>
  <c r="K325" i="576" a="1"/>
  <c r="K325" i="576" s="1"/>
  <c r="M325" i="576" s="1"/>
  <c r="J325" i="576" a="1"/>
  <c r="J325" i="576" s="1"/>
  <c r="H325" i="576"/>
  <c r="H324" i="576"/>
  <c r="V323" i="576"/>
  <c r="W323" i="576" s="1"/>
  <c r="N323" i="576"/>
  <c r="K323" i="576"/>
  <c r="M323" i="576" s="1"/>
  <c r="K323" i="576" a="1"/>
  <c r="J323" i="576"/>
  <c r="J323" i="576" a="1"/>
  <c r="H323" i="576"/>
  <c r="V322" i="576"/>
  <c r="W322" i="576" s="1"/>
  <c r="N322" i="576"/>
  <c r="K322" i="576" a="1"/>
  <c r="K322" i="576" s="1"/>
  <c r="M322" i="576" s="1"/>
  <c r="J322" i="576" a="1"/>
  <c r="J322" i="576" s="1"/>
  <c r="H322" i="576"/>
  <c r="V321" i="576"/>
  <c r="W321" i="576" s="1"/>
  <c r="N321" i="576"/>
  <c r="K321" i="576" a="1"/>
  <c r="K321" i="576" s="1"/>
  <c r="M321" i="576" s="1"/>
  <c r="J321" i="576" a="1"/>
  <c r="J321" i="576" s="1"/>
  <c r="H321" i="576"/>
  <c r="V320" i="576"/>
  <c r="V334" i="576" s="1"/>
  <c r="N320" i="576"/>
  <c r="N334" i="576" s="1"/>
  <c r="K320" i="576" a="1"/>
  <c r="K320" i="576" s="1"/>
  <c r="J320" i="576" a="1"/>
  <c r="J320" i="576" s="1"/>
  <c r="H320" i="576"/>
  <c r="H334" i="576" s="1"/>
  <c r="AA319" i="576"/>
  <c r="Z319" i="576"/>
  <c r="Y319" i="576"/>
  <c r="X319" i="576"/>
  <c r="U319" i="576"/>
  <c r="T319" i="576"/>
  <c r="S319" i="576"/>
  <c r="Q319" i="576"/>
  <c r="P319" i="576"/>
  <c r="O319" i="576"/>
  <c r="I319" i="576"/>
  <c r="G319" i="576"/>
  <c r="V318" i="576"/>
  <c r="W318" i="576" s="1"/>
  <c r="N318" i="576"/>
  <c r="K318" i="576" a="1"/>
  <c r="K318" i="576" s="1"/>
  <c r="M318" i="576" s="1"/>
  <c r="J318" i="576" a="1"/>
  <c r="J318" i="576" s="1"/>
  <c r="H318" i="576"/>
  <c r="H317" i="576"/>
  <c r="H316" i="576"/>
  <c r="H315" i="576"/>
  <c r="H314" i="576"/>
  <c r="V313" i="576"/>
  <c r="W313" i="576" s="1"/>
  <c r="N313" i="576"/>
  <c r="K313" i="576" a="1"/>
  <c r="K313" i="576" s="1"/>
  <c r="M313" i="576" s="1"/>
  <c r="J313" i="576" a="1"/>
  <c r="J313" i="576" s="1"/>
  <c r="H313" i="576"/>
  <c r="V312" i="576"/>
  <c r="W312" i="576" s="1"/>
  <c r="N312" i="576"/>
  <c r="K312" i="576" a="1"/>
  <c r="K312" i="576" s="1"/>
  <c r="M312" i="576" s="1"/>
  <c r="J312" i="576" a="1"/>
  <c r="J312" i="576" s="1"/>
  <c r="H312" i="576"/>
  <c r="V311" i="576"/>
  <c r="W311" i="576" s="1"/>
  <c r="N311" i="576"/>
  <c r="K311" i="576" a="1"/>
  <c r="K311" i="576" s="1"/>
  <c r="M311" i="576" s="1"/>
  <c r="J311" i="576" a="1"/>
  <c r="J311" i="576" s="1"/>
  <c r="H311" i="576"/>
  <c r="V310" i="576"/>
  <c r="W310" i="576" s="1"/>
  <c r="N310" i="576"/>
  <c r="K310" i="576"/>
  <c r="M310" i="576" s="1"/>
  <c r="K310" i="576" a="1"/>
  <c r="J310" i="576"/>
  <c r="J310" i="576" a="1"/>
  <c r="H310" i="576"/>
  <c r="V309" i="576"/>
  <c r="V319" i="576" s="1"/>
  <c r="N309" i="576"/>
  <c r="N319" i="576" s="1"/>
  <c r="K309" i="576" a="1"/>
  <c r="K309" i="576" s="1"/>
  <c r="J309" i="576" a="1"/>
  <c r="J309" i="576" s="1"/>
  <c r="H309" i="576"/>
  <c r="AA308" i="576"/>
  <c r="Z308" i="576"/>
  <c r="Y308" i="576"/>
  <c r="X308" i="576"/>
  <c r="U308" i="576"/>
  <c r="T308" i="576"/>
  <c r="S308" i="576"/>
  <c r="Q308" i="576"/>
  <c r="P308" i="576"/>
  <c r="O308" i="576"/>
  <c r="I308" i="576"/>
  <c r="G308" i="576"/>
  <c r="J308" i="576" s="1" a="1"/>
  <c r="J308" i="576" s="1"/>
  <c r="V307" i="576"/>
  <c r="W307" i="576" s="1"/>
  <c r="N307" i="576"/>
  <c r="K307" i="576" a="1"/>
  <c r="K307" i="576" s="1"/>
  <c r="M307" i="576" s="1"/>
  <c r="J307" i="576" a="1"/>
  <c r="J307" i="576" s="1"/>
  <c r="H307" i="576"/>
  <c r="V306" i="576"/>
  <c r="W306" i="576" s="1"/>
  <c r="N306" i="576"/>
  <c r="K306" i="576" a="1"/>
  <c r="K306" i="576" s="1"/>
  <c r="M306" i="576" s="1"/>
  <c r="J306" i="576" a="1"/>
  <c r="J306" i="576" s="1"/>
  <c r="H306" i="576"/>
  <c r="V305" i="576"/>
  <c r="W305" i="576" s="1"/>
  <c r="N305" i="576"/>
  <c r="K305" i="576"/>
  <c r="M305" i="576" s="1"/>
  <c r="K305" i="576" a="1"/>
  <c r="J305" i="576"/>
  <c r="J305" i="576" a="1"/>
  <c r="H305" i="576"/>
  <c r="V304" i="576"/>
  <c r="W304" i="576" s="1"/>
  <c r="N304" i="576"/>
  <c r="K304" i="576" a="1"/>
  <c r="K304" i="576" s="1"/>
  <c r="M304" i="576" s="1"/>
  <c r="J304" i="576" a="1"/>
  <c r="J304" i="576" s="1"/>
  <c r="H304" i="576"/>
  <c r="W303" i="576"/>
  <c r="V303" i="576"/>
  <c r="N303" i="576"/>
  <c r="K303" i="576" a="1"/>
  <c r="K303" i="576" s="1"/>
  <c r="M303" i="576" s="1"/>
  <c r="J303" i="576" a="1"/>
  <c r="J303" i="576" s="1"/>
  <c r="H303" i="576"/>
  <c r="V302" i="576"/>
  <c r="W302" i="576" s="1"/>
  <c r="N302" i="576"/>
  <c r="K302" i="576" a="1"/>
  <c r="K302" i="576" s="1"/>
  <c r="M302" i="576" s="1"/>
  <c r="J302" i="576" a="1"/>
  <c r="J302" i="576" s="1"/>
  <c r="H302" i="576"/>
  <c r="V301" i="576"/>
  <c r="W301" i="576" s="1"/>
  <c r="N301" i="576"/>
  <c r="K301" i="576"/>
  <c r="M301" i="576" s="1"/>
  <c r="K301" i="576" a="1"/>
  <c r="J301" i="576"/>
  <c r="J301" i="576" a="1"/>
  <c r="H301" i="576"/>
  <c r="V300" i="576"/>
  <c r="W300" i="576" s="1"/>
  <c r="N300" i="576"/>
  <c r="K300" i="576" a="1"/>
  <c r="K300" i="576" s="1"/>
  <c r="M300" i="576" s="1"/>
  <c r="J300" i="576" a="1"/>
  <c r="J300" i="576" s="1"/>
  <c r="H300" i="576"/>
  <c r="W299" i="576"/>
  <c r="V299" i="576"/>
  <c r="N299" i="576"/>
  <c r="K299" i="576" a="1"/>
  <c r="K299" i="576" s="1"/>
  <c r="M299" i="576" s="1"/>
  <c r="J299" i="576" a="1"/>
  <c r="J299" i="576" s="1"/>
  <c r="H299" i="576"/>
  <c r="V298" i="576"/>
  <c r="W298" i="576" s="1"/>
  <c r="N298" i="576"/>
  <c r="K298" i="576" a="1"/>
  <c r="K298" i="576" s="1"/>
  <c r="M298" i="576" s="1"/>
  <c r="J298" i="576" a="1"/>
  <c r="J298" i="576" s="1"/>
  <c r="H298" i="576"/>
  <c r="V297" i="576"/>
  <c r="W297" i="576" s="1"/>
  <c r="N297" i="576"/>
  <c r="K297" i="576"/>
  <c r="M297" i="576" s="1"/>
  <c r="K297" i="576" a="1"/>
  <c r="J297" i="576"/>
  <c r="J297" i="576" a="1"/>
  <c r="H297" i="576"/>
  <c r="V296" i="576"/>
  <c r="W296" i="576" s="1"/>
  <c r="N296" i="576"/>
  <c r="K296" i="576" a="1"/>
  <c r="K296" i="576" s="1"/>
  <c r="M296" i="576" s="1"/>
  <c r="J296" i="576" a="1"/>
  <c r="J296" i="576" s="1"/>
  <c r="H296" i="576"/>
  <c r="W295" i="576"/>
  <c r="V295" i="576"/>
  <c r="N295" i="576"/>
  <c r="K295" i="576" a="1"/>
  <c r="K295" i="576" s="1"/>
  <c r="M295" i="576" s="1"/>
  <c r="J295" i="576" a="1"/>
  <c r="J295" i="576" s="1"/>
  <c r="H295" i="576"/>
  <c r="V294" i="576"/>
  <c r="W294" i="576" s="1"/>
  <c r="N294" i="576"/>
  <c r="K294" i="576" a="1"/>
  <c r="K294" i="576" s="1"/>
  <c r="M294" i="576" s="1"/>
  <c r="J294" i="576" a="1"/>
  <c r="J294" i="576" s="1"/>
  <c r="H294" i="576"/>
  <c r="V293" i="576"/>
  <c r="V308" i="576" s="1"/>
  <c r="W308" i="576" s="1"/>
  <c r="N293" i="576"/>
  <c r="K293" i="576"/>
  <c r="K293" i="576" a="1"/>
  <c r="J293" i="576"/>
  <c r="J293" i="576" a="1"/>
  <c r="H293" i="576"/>
  <c r="H308" i="576" s="1"/>
  <c r="AA292" i="576"/>
  <c r="Z292" i="576"/>
  <c r="Y292" i="576"/>
  <c r="X292" i="576"/>
  <c r="U292" i="576"/>
  <c r="T292" i="576"/>
  <c r="S292" i="576"/>
  <c r="R292" i="576"/>
  <c r="Q292" i="576"/>
  <c r="P292" i="576"/>
  <c r="O292" i="576"/>
  <c r="I292" i="576"/>
  <c r="G292" i="576"/>
  <c r="V291" i="576"/>
  <c r="W291" i="576" s="1"/>
  <c r="N291" i="576"/>
  <c r="K291" i="576"/>
  <c r="M291" i="576" s="1"/>
  <c r="K291" i="576" a="1"/>
  <c r="J291" i="576"/>
  <c r="J291" i="576" a="1"/>
  <c r="H291" i="576"/>
  <c r="V290" i="576"/>
  <c r="W290" i="576" s="1"/>
  <c r="N290" i="576"/>
  <c r="K290" i="576" a="1"/>
  <c r="K290" i="576" s="1"/>
  <c r="M290" i="576" s="1"/>
  <c r="J290" i="576" a="1"/>
  <c r="J290" i="576" s="1"/>
  <c r="H290" i="576"/>
  <c r="W289" i="576"/>
  <c r="V289" i="576"/>
  <c r="N289" i="576"/>
  <c r="K289" i="576" a="1"/>
  <c r="K289" i="576" s="1"/>
  <c r="M289" i="576" s="1"/>
  <c r="J289" i="576" a="1"/>
  <c r="J289" i="576" s="1"/>
  <c r="H289" i="576"/>
  <c r="H288" i="576"/>
  <c r="H287" i="576"/>
  <c r="H286" i="576"/>
  <c r="V285" i="576"/>
  <c r="W285" i="576" s="1"/>
  <c r="N285" i="576"/>
  <c r="K285" i="576"/>
  <c r="M285" i="576" s="1"/>
  <c r="K285" i="576" a="1"/>
  <c r="J285" i="576"/>
  <c r="J285" i="576" a="1"/>
  <c r="H285" i="576"/>
  <c r="V284" i="576"/>
  <c r="W284" i="576" s="1"/>
  <c r="N284" i="576"/>
  <c r="K284" i="576" a="1"/>
  <c r="K284" i="576" s="1"/>
  <c r="M284" i="576" s="1"/>
  <c r="J284" i="576" a="1"/>
  <c r="J284" i="576" s="1"/>
  <c r="H284" i="576"/>
  <c r="N283" i="576"/>
  <c r="K283" i="576" a="1"/>
  <c r="K283" i="576" s="1"/>
  <c r="M283" i="576" s="1"/>
  <c r="H283" i="576"/>
  <c r="N282" i="576"/>
  <c r="K282" i="576" a="1"/>
  <c r="K282" i="576" s="1"/>
  <c r="M282" i="576" s="1"/>
  <c r="H282" i="576"/>
  <c r="N281" i="576"/>
  <c r="K281" i="576" a="1"/>
  <c r="K281" i="576" s="1"/>
  <c r="M281" i="576" s="1"/>
  <c r="H281" i="576"/>
  <c r="N280" i="576"/>
  <c r="K280" i="576" a="1"/>
  <c r="K280" i="576" s="1"/>
  <c r="M280" i="576" s="1"/>
  <c r="H280" i="576"/>
  <c r="N279" i="576"/>
  <c r="K279" i="576" a="1"/>
  <c r="K279" i="576" s="1"/>
  <c r="M279" i="576" s="1"/>
  <c r="H279" i="576"/>
  <c r="N278" i="576"/>
  <c r="K278" i="576" a="1"/>
  <c r="K278" i="576" s="1"/>
  <c r="M278" i="576" s="1"/>
  <c r="H278" i="576"/>
  <c r="V277" i="576"/>
  <c r="W277" i="576" s="1"/>
  <c r="N277" i="576"/>
  <c r="K277" i="576" a="1"/>
  <c r="K277" i="576" s="1"/>
  <c r="M277" i="576" s="1"/>
  <c r="J277" i="576" a="1"/>
  <c r="J277" i="576" s="1"/>
  <c r="H277" i="576"/>
  <c r="V276" i="576"/>
  <c r="W276" i="576" s="1"/>
  <c r="N276" i="576"/>
  <c r="K276" i="576" a="1"/>
  <c r="K276" i="576" s="1"/>
  <c r="M276" i="576" s="1"/>
  <c r="J276" i="576" a="1"/>
  <c r="J276" i="576" s="1"/>
  <c r="H276" i="576"/>
  <c r="W275" i="576"/>
  <c r="V275" i="576"/>
  <c r="N275" i="576"/>
  <c r="K275" i="576" a="1"/>
  <c r="K275" i="576" s="1"/>
  <c r="M275" i="576" s="1"/>
  <c r="J275" i="576" a="1"/>
  <c r="J275" i="576" s="1"/>
  <c r="H275" i="576"/>
  <c r="V274" i="576"/>
  <c r="W274" i="576" s="1"/>
  <c r="N274" i="576"/>
  <c r="K274" i="576" a="1"/>
  <c r="K274" i="576" s="1"/>
  <c r="M274" i="576" s="1"/>
  <c r="J274" i="576" a="1"/>
  <c r="J274" i="576" s="1"/>
  <c r="H274" i="576"/>
  <c r="V273" i="576"/>
  <c r="W273" i="576" s="1"/>
  <c r="N273" i="576"/>
  <c r="K273" i="576"/>
  <c r="M273" i="576" s="1"/>
  <c r="K273" i="576" a="1"/>
  <c r="J273" i="576"/>
  <c r="J273" i="576" a="1"/>
  <c r="H273" i="576"/>
  <c r="V272" i="576"/>
  <c r="W272" i="576" s="1"/>
  <c r="N272" i="576"/>
  <c r="K272" i="576" a="1"/>
  <c r="K272" i="576" s="1"/>
  <c r="M272" i="576" s="1"/>
  <c r="J272" i="576" a="1"/>
  <c r="J272" i="576" s="1"/>
  <c r="H272" i="576"/>
  <c r="W271" i="576"/>
  <c r="V271" i="576"/>
  <c r="N271" i="576"/>
  <c r="K271" i="576" a="1"/>
  <c r="K271" i="576" s="1"/>
  <c r="M271" i="576" s="1"/>
  <c r="J271" i="576" a="1"/>
  <c r="J271" i="576" s="1"/>
  <c r="H271" i="576"/>
  <c r="V270" i="576"/>
  <c r="W270" i="576" s="1"/>
  <c r="N270" i="576"/>
  <c r="K270" i="576" a="1"/>
  <c r="K270" i="576" s="1"/>
  <c r="M270" i="576" s="1"/>
  <c r="J270" i="576" a="1"/>
  <c r="J270" i="576" s="1"/>
  <c r="H270" i="576"/>
  <c r="V269" i="576"/>
  <c r="W269" i="576" s="1"/>
  <c r="N269" i="576"/>
  <c r="K269" i="576"/>
  <c r="M269" i="576" s="1"/>
  <c r="K269" i="576" a="1"/>
  <c r="J269" i="576"/>
  <c r="J269" i="576" a="1"/>
  <c r="H269" i="576"/>
  <c r="V268" i="576"/>
  <c r="W268" i="576" s="1"/>
  <c r="N268" i="576"/>
  <c r="K268" i="576" a="1"/>
  <c r="K268" i="576" s="1"/>
  <c r="M268" i="576" s="1"/>
  <c r="J268" i="576" a="1"/>
  <c r="J268" i="576" s="1"/>
  <c r="H268" i="576"/>
  <c r="W267" i="576"/>
  <c r="V267" i="576"/>
  <c r="N267" i="576"/>
  <c r="K267" i="576" a="1"/>
  <c r="K267" i="576" s="1"/>
  <c r="M267" i="576" s="1"/>
  <c r="J267" i="576" a="1"/>
  <c r="J267" i="576" s="1"/>
  <c r="H267" i="576"/>
  <c r="V266" i="576"/>
  <c r="W266" i="576" s="1"/>
  <c r="N266" i="576"/>
  <c r="K266" i="576" a="1"/>
  <c r="K266" i="576" s="1"/>
  <c r="M266" i="576" s="1"/>
  <c r="J266" i="576" a="1"/>
  <c r="J266" i="576" s="1"/>
  <c r="H266" i="576"/>
  <c r="N265" i="576"/>
  <c r="K265" i="576"/>
  <c r="M265" i="576" s="1"/>
  <c r="K265" i="576" a="1"/>
  <c r="H265" i="576"/>
  <c r="V264" i="576"/>
  <c r="W264" i="576" s="1"/>
  <c r="N264" i="576"/>
  <c r="K264" i="576" a="1"/>
  <c r="K264" i="576" s="1"/>
  <c r="M264" i="576" s="1"/>
  <c r="J264" i="576" a="1"/>
  <c r="J264" i="576" s="1"/>
  <c r="H264" i="576"/>
  <c r="W263" i="576"/>
  <c r="V263" i="576"/>
  <c r="N263" i="576"/>
  <c r="K263" i="576" a="1"/>
  <c r="K263" i="576" s="1"/>
  <c r="M263" i="576" s="1"/>
  <c r="J263" i="576" a="1"/>
  <c r="J263" i="576" s="1"/>
  <c r="H263" i="576"/>
  <c r="V262" i="576"/>
  <c r="W262" i="576" s="1"/>
  <c r="N262" i="576"/>
  <c r="K262" i="576" a="1"/>
  <c r="K262" i="576" s="1"/>
  <c r="M262" i="576" s="1"/>
  <c r="J262" i="576" a="1"/>
  <c r="J262" i="576" s="1"/>
  <c r="H262" i="576"/>
  <c r="V261" i="576"/>
  <c r="W261" i="576" s="1"/>
  <c r="N261" i="576"/>
  <c r="K261" i="576"/>
  <c r="M261" i="576" s="1"/>
  <c r="K261" i="576" a="1"/>
  <c r="J261" i="576"/>
  <c r="J261" i="576" a="1"/>
  <c r="H261" i="576"/>
  <c r="V260" i="576"/>
  <c r="W260" i="576" s="1"/>
  <c r="N260" i="576"/>
  <c r="K260" i="576" a="1"/>
  <c r="K260" i="576" s="1"/>
  <c r="M260" i="576" s="1"/>
  <c r="J260" i="576" a="1"/>
  <c r="J260" i="576" s="1"/>
  <c r="H260" i="576"/>
  <c r="W259" i="576"/>
  <c r="V259" i="576"/>
  <c r="N259" i="576"/>
  <c r="K259" i="576" a="1"/>
  <c r="K259" i="576" s="1"/>
  <c r="M259" i="576" s="1"/>
  <c r="J259" i="576" a="1"/>
  <c r="J259" i="576" s="1"/>
  <c r="H259" i="576"/>
  <c r="V258" i="576"/>
  <c r="V292" i="576" s="1"/>
  <c r="W292" i="576" s="1"/>
  <c r="N258" i="576"/>
  <c r="K258" i="576" a="1"/>
  <c r="K258" i="576" s="1"/>
  <c r="J258" i="576" a="1"/>
  <c r="J258" i="576" s="1"/>
  <c r="H258" i="576"/>
  <c r="H292" i="576" s="1"/>
  <c r="AA257" i="576"/>
  <c r="Z257" i="576"/>
  <c r="Y257" i="576"/>
  <c r="X257" i="576"/>
  <c r="U257" i="576"/>
  <c r="T257" i="576"/>
  <c r="S257" i="576"/>
  <c r="R257" i="576"/>
  <c r="Q257" i="576"/>
  <c r="P257" i="576"/>
  <c r="O257" i="576"/>
  <c r="R338" i="576" s="1"/>
  <c r="I257" i="576"/>
  <c r="G257" i="576"/>
  <c r="H256" i="576"/>
  <c r="H255" i="576"/>
  <c r="H254" i="576"/>
  <c r="H253" i="576"/>
  <c r="H252" i="576"/>
  <c r="H251" i="576"/>
  <c r="K250" i="576" a="1"/>
  <c r="K250" i="576" s="1"/>
  <c r="M250" i="576" s="1"/>
  <c r="H250" i="576"/>
  <c r="K249" i="576" a="1"/>
  <c r="K249" i="576" s="1"/>
  <c r="M249" i="576" s="1"/>
  <c r="H249" i="576"/>
  <c r="K248" i="576" a="1"/>
  <c r="K248" i="576" s="1"/>
  <c r="M248" i="576" s="1"/>
  <c r="H248" i="576"/>
  <c r="K247" i="576" a="1"/>
  <c r="K247" i="576" s="1"/>
  <c r="M247" i="576" s="1"/>
  <c r="H247" i="576"/>
  <c r="W246" i="576"/>
  <c r="V246" i="576"/>
  <c r="N246" i="576"/>
  <c r="K246" i="576" a="1"/>
  <c r="K246" i="576" s="1"/>
  <c r="M246" i="576" s="1"/>
  <c r="J246" i="576" a="1"/>
  <c r="J246" i="576" s="1"/>
  <c r="H246" i="576"/>
  <c r="V245" i="576"/>
  <c r="W245" i="576" s="1"/>
  <c r="N245" i="576"/>
  <c r="K245" i="576" a="1"/>
  <c r="K245" i="576" s="1"/>
  <c r="M245" i="576" s="1"/>
  <c r="J245" i="576" a="1"/>
  <c r="J245" i="576" s="1"/>
  <c r="H245" i="576"/>
  <c r="V244" i="576"/>
  <c r="W244" i="576" s="1"/>
  <c r="N244" i="576"/>
  <c r="K244" i="576"/>
  <c r="M244" i="576" s="1"/>
  <c r="K244" i="576" a="1"/>
  <c r="J244" i="576"/>
  <c r="J244" i="576" a="1"/>
  <c r="H244" i="576"/>
  <c r="V243" i="576"/>
  <c r="W243" i="576" s="1"/>
  <c r="N243" i="576"/>
  <c r="K243" i="576" a="1"/>
  <c r="K243" i="576" s="1"/>
  <c r="M243" i="576" s="1"/>
  <c r="J243" i="576" a="1"/>
  <c r="J243" i="576" s="1"/>
  <c r="H243" i="576"/>
  <c r="M242" i="576"/>
  <c r="H242" i="576"/>
  <c r="W241" i="576"/>
  <c r="V241" i="576"/>
  <c r="N241" i="576"/>
  <c r="K241" i="576" a="1"/>
  <c r="K241" i="576" s="1"/>
  <c r="M241" i="576" s="1"/>
  <c r="J241" i="576" a="1"/>
  <c r="J241" i="576" s="1"/>
  <c r="H241" i="576"/>
  <c r="V240" i="576"/>
  <c r="W240" i="576" s="1"/>
  <c r="N240" i="576"/>
  <c r="K240" i="576" a="1"/>
  <c r="K240" i="576" s="1"/>
  <c r="M240" i="576" s="1"/>
  <c r="J240" i="576" a="1"/>
  <c r="J240" i="576" s="1"/>
  <c r="H240" i="576"/>
  <c r="K239" i="576" a="1"/>
  <c r="K239" i="576" s="1"/>
  <c r="M239" i="576" s="1"/>
  <c r="H239" i="576"/>
  <c r="H238" i="576"/>
  <c r="V237" i="576"/>
  <c r="W237" i="576" s="1"/>
  <c r="N237" i="576"/>
  <c r="K237" i="576" a="1"/>
  <c r="K237" i="576" s="1"/>
  <c r="M237" i="576" s="1"/>
  <c r="J237" i="576" a="1"/>
  <c r="J237" i="576" s="1"/>
  <c r="H237" i="576"/>
  <c r="V236" i="576"/>
  <c r="W236" i="576" s="1"/>
  <c r="N236" i="576"/>
  <c r="K236" i="576"/>
  <c r="M236" i="576" s="1"/>
  <c r="K236" i="576" a="1"/>
  <c r="J236" i="576"/>
  <c r="J236" i="576" a="1"/>
  <c r="H236" i="576"/>
  <c r="V235" i="576"/>
  <c r="W235" i="576" s="1"/>
  <c r="N235" i="576"/>
  <c r="K235" i="576" a="1"/>
  <c r="K235" i="576" s="1"/>
  <c r="M235" i="576" s="1"/>
  <c r="J235" i="576" a="1"/>
  <c r="J235" i="576" s="1"/>
  <c r="H235" i="576"/>
  <c r="W234" i="576"/>
  <c r="V234" i="576"/>
  <c r="N234" i="576"/>
  <c r="K234" i="576" a="1"/>
  <c r="K234" i="576" s="1"/>
  <c r="M234" i="576" s="1"/>
  <c r="J234" i="576" a="1"/>
  <c r="J234" i="576" s="1"/>
  <c r="H234" i="576"/>
  <c r="V233" i="576"/>
  <c r="W233" i="576" s="1"/>
  <c r="N233" i="576"/>
  <c r="K233" i="576" a="1"/>
  <c r="K233" i="576" s="1"/>
  <c r="M233" i="576" s="1"/>
  <c r="J233" i="576" a="1"/>
  <c r="J233" i="576" s="1"/>
  <c r="H233" i="576"/>
  <c r="V232" i="576"/>
  <c r="W232" i="576" s="1"/>
  <c r="N232" i="576"/>
  <c r="K232" i="576"/>
  <c r="M232" i="576" s="1"/>
  <c r="K232" i="576" a="1"/>
  <c r="J232" i="576"/>
  <c r="J232" i="576" a="1"/>
  <c r="H232" i="576"/>
  <c r="V231" i="576"/>
  <c r="W231" i="576" s="1"/>
  <c r="N231" i="576"/>
  <c r="K231" i="576" a="1"/>
  <c r="K231" i="576" s="1"/>
  <c r="M231" i="576" s="1"/>
  <c r="J231" i="576" a="1"/>
  <c r="J231" i="576" s="1"/>
  <c r="H231" i="576"/>
  <c r="W230" i="576"/>
  <c r="V230" i="576"/>
  <c r="N230" i="576"/>
  <c r="K230" i="576" a="1"/>
  <c r="K230" i="576" s="1"/>
  <c r="M230" i="576" s="1"/>
  <c r="J230" i="576" a="1"/>
  <c r="J230" i="576" s="1"/>
  <c r="H230" i="576"/>
  <c r="V229" i="576"/>
  <c r="W229" i="576" s="1"/>
  <c r="N229" i="576"/>
  <c r="K229" i="576" a="1"/>
  <c r="K229" i="576" s="1"/>
  <c r="M229" i="576" s="1"/>
  <c r="J229" i="576" a="1"/>
  <c r="J229" i="576" s="1"/>
  <c r="H229" i="576"/>
  <c r="V228" i="576"/>
  <c r="W228" i="576" s="1"/>
  <c r="N228" i="576"/>
  <c r="K228" i="576"/>
  <c r="M228" i="576" s="1"/>
  <c r="K228" i="576" a="1"/>
  <c r="J228" i="576"/>
  <c r="J228" i="576" a="1"/>
  <c r="H228" i="576"/>
  <c r="N227" i="576"/>
  <c r="K227" i="576" a="1"/>
  <c r="K227" i="576" s="1"/>
  <c r="M227" i="576" s="1"/>
  <c r="H227" i="576"/>
  <c r="N226" i="576"/>
  <c r="K226" i="576" a="1"/>
  <c r="K226" i="576" s="1"/>
  <c r="M226" i="576" s="1"/>
  <c r="H226" i="576"/>
  <c r="N225" i="576"/>
  <c r="K225" i="576" a="1"/>
  <c r="K225" i="576" s="1"/>
  <c r="M225" i="576" s="1"/>
  <c r="H225" i="576"/>
  <c r="N224" i="576"/>
  <c r="K224" i="576"/>
  <c r="M224" i="576" s="1"/>
  <c r="K224" i="576" a="1"/>
  <c r="H224" i="576"/>
  <c r="N223" i="576"/>
  <c r="K223" i="576" a="1"/>
  <c r="K223" i="576" s="1"/>
  <c r="M223" i="576" s="1"/>
  <c r="H223" i="576"/>
  <c r="N222" i="576"/>
  <c r="K222" i="576" a="1"/>
  <c r="K222" i="576" s="1"/>
  <c r="M222" i="576" s="1"/>
  <c r="H222" i="576"/>
  <c r="N221" i="576"/>
  <c r="K221" i="576" a="1"/>
  <c r="K221" i="576" s="1"/>
  <c r="M221" i="576" s="1"/>
  <c r="H221" i="576"/>
  <c r="N220" i="576"/>
  <c r="K220" i="576"/>
  <c r="M220" i="576" s="1"/>
  <c r="K220" i="576" a="1"/>
  <c r="H220" i="576"/>
  <c r="V219" i="576"/>
  <c r="W219" i="576" s="1"/>
  <c r="N219" i="576"/>
  <c r="K219" i="576" a="1"/>
  <c r="K219" i="576" s="1"/>
  <c r="M219" i="576" s="1"/>
  <c r="J219" i="576" a="1"/>
  <c r="J219" i="576" s="1"/>
  <c r="H219" i="576"/>
  <c r="W218" i="576"/>
  <c r="V218" i="576"/>
  <c r="N218" i="576"/>
  <c r="K218" i="576" a="1"/>
  <c r="K218" i="576" s="1"/>
  <c r="M218" i="576" s="1"/>
  <c r="J218" i="576" a="1"/>
  <c r="J218" i="576" s="1"/>
  <c r="H218" i="576"/>
  <c r="V217" i="576"/>
  <c r="W217" i="576" s="1"/>
  <c r="N217" i="576"/>
  <c r="K217" i="576" a="1"/>
  <c r="K217" i="576" s="1"/>
  <c r="M217" i="576" s="1"/>
  <c r="J217" i="576" a="1"/>
  <c r="J217" i="576" s="1"/>
  <c r="H217" i="576"/>
  <c r="V216" i="576"/>
  <c r="W216" i="576" s="1"/>
  <c r="N216" i="576"/>
  <c r="K216" i="576"/>
  <c r="M216" i="576" s="1"/>
  <c r="K216" i="576" a="1"/>
  <c r="J216" i="576"/>
  <c r="J216" i="576" a="1"/>
  <c r="H216" i="576"/>
  <c r="V215" i="576"/>
  <c r="W215" i="576" s="1"/>
  <c r="N215" i="576"/>
  <c r="K215" i="576" a="1"/>
  <c r="K215" i="576" s="1"/>
  <c r="M215" i="576" s="1"/>
  <c r="J215" i="576" a="1"/>
  <c r="J215" i="576" s="1"/>
  <c r="H215" i="576"/>
  <c r="W214" i="576"/>
  <c r="V214" i="576"/>
  <c r="N214" i="576"/>
  <c r="K214" i="576" a="1"/>
  <c r="K214" i="576" s="1"/>
  <c r="M214" i="576" s="1"/>
  <c r="J214" i="576" a="1"/>
  <c r="J214" i="576" s="1"/>
  <c r="H214" i="576"/>
  <c r="V213" i="576"/>
  <c r="W213" i="576" s="1"/>
  <c r="N213" i="576"/>
  <c r="K213" i="576" a="1"/>
  <c r="K213" i="576" s="1"/>
  <c r="M213" i="576" s="1"/>
  <c r="J213" i="576" a="1"/>
  <c r="J213" i="576" s="1"/>
  <c r="H213" i="576"/>
  <c r="V212" i="576"/>
  <c r="W212" i="576" s="1"/>
  <c r="N212" i="576"/>
  <c r="K212" i="576"/>
  <c r="M212" i="576" s="1"/>
  <c r="K212" i="576" a="1"/>
  <c r="J212" i="576"/>
  <c r="J212" i="576" a="1"/>
  <c r="H212" i="576"/>
  <c r="V211" i="576"/>
  <c r="W211" i="576" s="1"/>
  <c r="N211" i="576"/>
  <c r="K211" i="576" a="1"/>
  <c r="K211" i="576" s="1"/>
  <c r="M211" i="576" s="1"/>
  <c r="J211" i="576" a="1"/>
  <c r="J211" i="576" s="1"/>
  <c r="H211" i="576"/>
  <c r="W210" i="576"/>
  <c r="V210" i="576"/>
  <c r="N210" i="576"/>
  <c r="K210" i="576" a="1"/>
  <c r="K210" i="576" s="1"/>
  <c r="M210" i="576" s="1"/>
  <c r="J210" i="576" a="1"/>
  <c r="J210" i="576" s="1"/>
  <c r="H210" i="576"/>
  <c r="V209" i="576"/>
  <c r="W209" i="576" s="1"/>
  <c r="N209" i="576"/>
  <c r="K209" i="576" a="1"/>
  <c r="K209" i="576" s="1"/>
  <c r="M209" i="576" s="1"/>
  <c r="J209" i="576" a="1"/>
  <c r="J209" i="576" s="1"/>
  <c r="H209" i="576"/>
  <c r="V208" i="576"/>
  <c r="W208" i="576" s="1"/>
  <c r="N208" i="576"/>
  <c r="K208" i="576" a="1"/>
  <c r="K208" i="576" s="1"/>
  <c r="M208" i="576" s="1"/>
  <c r="J208" i="576" a="1"/>
  <c r="J208" i="576" s="1"/>
  <c r="H208" i="576"/>
  <c r="H207" i="576"/>
  <c r="H206" i="576"/>
  <c r="H205" i="576"/>
  <c r="V204" i="576"/>
  <c r="W204" i="576" s="1"/>
  <c r="N204" i="576"/>
  <c r="K204" i="576"/>
  <c r="M204" i="576" s="1"/>
  <c r="K204" i="576" a="1"/>
  <c r="J204" i="576"/>
  <c r="J204" i="576" a="1"/>
  <c r="H204" i="576"/>
  <c r="V203" i="576"/>
  <c r="W203" i="576" s="1"/>
  <c r="N203" i="576"/>
  <c r="K203" i="576" a="1"/>
  <c r="K203" i="576" s="1"/>
  <c r="M203" i="576" s="1"/>
  <c r="J203" i="576" a="1"/>
  <c r="J203" i="576" s="1"/>
  <c r="H203" i="576"/>
  <c r="W202" i="576"/>
  <c r="V202" i="576"/>
  <c r="N202" i="576"/>
  <c r="K202" i="576" a="1"/>
  <c r="K202" i="576" s="1"/>
  <c r="M202" i="576" s="1"/>
  <c r="J202" i="576" a="1"/>
  <c r="J202" i="576" s="1"/>
  <c r="H202" i="576"/>
  <c r="H201" i="576"/>
  <c r="V200" i="576"/>
  <c r="V257" i="576" s="1"/>
  <c r="W257" i="576" s="1"/>
  <c r="N200" i="576"/>
  <c r="N257" i="576" s="1"/>
  <c r="K200" i="576"/>
  <c r="M200" i="576" s="1"/>
  <c r="K200" i="576" a="1"/>
  <c r="J200" i="576"/>
  <c r="J200" i="576" a="1"/>
  <c r="H200" i="576"/>
  <c r="AA199" i="576"/>
  <c r="AA335" i="576" s="1"/>
  <c r="Z199" i="576"/>
  <c r="Z335" i="576" s="1"/>
  <c r="Y199" i="576"/>
  <c r="Y335" i="576" s="1"/>
  <c r="X199" i="576"/>
  <c r="X335" i="576" s="1"/>
  <c r="U199" i="576"/>
  <c r="U335" i="576" s="1"/>
  <c r="T199" i="576"/>
  <c r="T335" i="576" s="1"/>
  <c r="S199" i="576"/>
  <c r="S335" i="576" s="1"/>
  <c r="R199" i="576"/>
  <c r="R335" i="576" s="1"/>
  <c r="Q199" i="576"/>
  <c r="Q335" i="576" s="1"/>
  <c r="P199" i="576"/>
  <c r="X338" i="576" s="1"/>
  <c r="O199" i="576"/>
  <c r="I199" i="576"/>
  <c r="I335" i="576" s="1"/>
  <c r="B343" i="576" s="1"/>
  <c r="G199" i="576"/>
  <c r="G335" i="576" s="1"/>
  <c r="V198" i="576"/>
  <c r="W198" i="576" s="1"/>
  <c r="N198" i="576"/>
  <c r="K198" i="576" a="1"/>
  <c r="K198" i="576" s="1"/>
  <c r="M198" i="576" s="1"/>
  <c r="J198" i="576" a="1"/>
  <c r="J198" i="576" s="1"/>
  <c r="H198" i="576"/>
  <c r="V197" i="576"/>
  <c r="W197" i="576" s="1"/>
  <c r="N197" i="576"/>
  <c r="K197" i="576"/>
  <c r="M197" i="576" s="1"/>
  <c r="K197" i="576" a="1"/>
  <c r="J197" i="576"/>
  <c r="J197" i="576" a="1"/>
  <c r="H197" i="576"/>
  <c r="K196" i="576" a="1"/>
  <c r="K196" i="576" s="1"/>
  <c r="M196" i="576" s="1"/>
  <c r="H196" i="576"/>
  <c r="K195" i="576" a="1"/>
  <c r="K195" i="576" s="1"/>
  <c r="M195" i="576" s="1"/>
  <c r="H195" i="576"/>
  <c r="K194" i="576" a="1"/>
  <c r="K194" i="576" s="1"/>
  <c r="M194" i="576" s="1"/>
  <c r="H194" i="576"/>
  <c r="K193" i="576" a="1"/>
  <c r="K193" i="576" s="1"/>
  <c r="M193" i="576" s="1"/>
  <c r="H193" i="576"/>
  <c r="W192" i="576"/>
  <c r="V192" i="576"/>
  <c r="N192" i="576"/>
  <c r="K192" i="576" a="1"/>
  <c r="K192" i="576" s="1"/>
  <c r="M192" i="576" s="1"/>
  <c r="J192" i="576" a="1"/>
  <c r="J192" i="576" s="1"/>
  <c r="H192" i="576"/>
  <c r="V191" i="576"/>
  <c r="W191" i="576" s="1"/>
  <c r="N191" i="576"/>
  <c r="K191" i="576" a="1"/>
  <c r="K191" i="576" s="1"/>
  <c r="M191" i="576" s="1"/>
  <c r="J191" i="576" a="1"/>
  <c r="J191" i="576" s="1"/>
  <c r="H191" i="576"/>
  <c r="V190" i="576"/>
  <c r="W190" i="576" s="1"/>
  <c r="N190" i="576"/>
  <c r="K190" i="576"/>
  <c r="M190" i="576" s="1"/>
  <c r="K190" i="576" a="1"/>
  <c r="J190" i="576"/>
  <c r="J190" i="576" a="1"/>
  <c r="H190" i="576"/>
  <c r="N189" i="576"/>
  <c r="K189" i="576" a="1"/>
  <c r="K189" i="576" s="1"/>
  <c r="M189" i="576" s="1"/>
  <c r="J189" i="576" a="1"/>
  <c r="J189" i="576" s="1"/>
  <c r="H189" i="576"/>
  <c r="N188" i="576"/>
  <c r="K188" i="576"/>
  <c r="M188" i="576" s="1"/>
  <c r="K188" i="576" a="1"/>
  <c r="J188" i="576"/>
  <c r="J188" i="576" a="1"/>
  <c r="H188" i="576"/>
  <c r="V187" i="576"/>
  <c r="W187" i="576" s="1"/>
  <c r="N187" i="576"/>
  <c r="K187" i="576" a="1"/>
  <c r="K187" i="576" s="1"/>
  <c r="M187" i="576" s="1"/>
  <c r="J187" i="576" a="1"/>
  <c r="J187" i="576" s="1"/>
  <c r="H187" i="576"/>
  <c r="W186" i="576"/>
  <c r="V186" i="576"/>
  <c r="N186" i="576"/>
  <c r="K186" i="576" a="1"/>
  <c r="K186" i="576" s="1"/>
  <c r="M186" i="576" s="1"/>
  <c r="J186" i="576" a="1"/>
  <c r="J186" i="576" s="1"/>
  <c r="H186" i="576"/>
  <c r="N185" i="576"/>
  <c r="K185" i="576" a="1"/>
  <c r="K185" i="576" s="1"/>
  <c r="M185" i="576" s="1"/>
  <c r="H185" i="576"/>
  <c r="N184" i="576"/>
  <c r="K184" i="576"/>
  <c r="M184" i="576" s="1"/>
  <c r="K184" i="576" a="1"/>
  <c r="H184" i="576"/>
  <c r="V183" i="576"/>
  <c r="W183" i="576" s="1"/>
  <c r="N183" i="576"/>
  <c r="K183" i="576" a="1"/>
  <c r="K183" i="576" s="1"/>
  <c r="M183" i="576" s="1"/>
  <c r="J183" i="576" a="1"/>
  <c r="J183" i="576" s="1"/>
  <c r="H183" i="576"/>
  <c r="W182" i="576"/>
  <c r="V182" i="576"/>
  <c r="N182" i="576"/>
  <c r="K182" i="576" a="1"/>
  <c r="K182" i="576" s="1"/>
  <c r="M182" i="576" s="1"/>
  <c r="J182" i="576" a="1"/>
  <c r="J182" i="576" s="1"/>
  <c r="H182" i="576"/>
  <c r="V181" i="576"/>
  <c r="W181" i="576" s="1"/>
  <c r="N181" i="576"/>
  <c r="K181" i="576" a="1"/>
  <c r="K181" i="576" s="1"/>
  <c r="M181" i="576" s="1"/>
  <c r="J181" i="576" a="1"/>
  <c r="J181" i="576" s="1"/>
  <c r="H181" i="576"/>
  <c r="V180" i="576"/>
  <c r="W180" i="576" s="1"/>
  <c r="N180" i="576"/>
  <c r="K180" i="576"/>
  <c r="M180" i="576" s="1"/>
  <c r="K180" i="576" a="1"/>
  <c r="J180" i="576"/>
  <c r="J180" i="576" a="1"/>
  <c r="H180" i="576"/>
  <c r="V179" i="576"/>
  <c r="W179" i="576" s="1"/>
  <c r="N179" i="576"/>
  <c r="K179" i="576" a="1"/>
  <c r="K179" i="576" s="1"/>
  <c r="M179" i="576" s="1"/>
  <c r="J179" i="576" a="1"/>
  <c r="J179" i="576" s="1"/>
  <c r="H179" i="576"/>
  <c r="W178" i="576"/>
  <c r="V178" i="576"/>
  <c r="V199" i="576" s="1"/>
  <c r="V335" i="576" s="1"/>
  <c r="I344" i="576" s="1"/>
  <c r="N178" i="576"/>
  <c r="N199" i="576" s="1"/>
  <c r="K178" i="576" a="1"/>
  <c r="K178" i="576" s="1"/>
  <c r="M178" i="576" s="1"/>
  <c r="J178" i="576" a="1"/>
  <c r="J178" i="576" s="1"/>
  <c r="H178" i="576"/>
  <c r="H199" i="576" s="1"/>
  <c r="X171" i="576"/>
  <c r="Q529" i="576" s="1"/>
  <c r="X170" i="576"/>
  <c r="Q528" i="576" s="1"/>
  <c r="G170" i="576"/>
  <c r="C170" i="576"/>
  <c r="X169" i="576"/>
  <c r="Q527" i="576" s="1"/>
  <c r="I169" i="576"/>
  <c r="E169" i="576"/>
  <c r="K169" i="576" s="1"/>
  <c r="M169" i="576" s="1"/>
  <c r="I168" i="576"/>
  <c r="E168" i="576"/>
  <c r="K168" i="576" s="1"/>
  <c r="M168" i="576" s="1"/>
  <c r="I167" i="576"/>
  <c r="E167" i="576"/>
  <c r="K167" i="576" s="1"/>
  <c r="M167" i="576" s="1"/>
  <c r="X166" i="576"/>
  <c r="I166" i="576"/>
  <c r="I170" i="576" s="1"/>
  <c r="E166" i="576"/>
  <c r="E170" i="576" s="1"/>
  <c r="AA163" i="576"/>
  <c r="Z163" i="576"/>
  <c r="Y163" i="576"/>
  <c r="X163" i="576"/>
  <c r="U163" i="576"/>
  <c r="T163" i="576"/>
  <c r="S163" i="576"/>
  <c r="R163" i="576"/>
  <c r="Q163" i="576"/>
  <c r="P163" i="576"/>
  <c r="O163" i="576"/>
  <c r="R171" i="576" s="1"/>
  <c r="I163" i="576"/>
  <c r="G163" i="576"/>
  <c r="C529" i="576" s="1"/>
  <c r="H162" i="576"/>
  <c r="H161" i="576"/>
  <c r="H160" i="576"/>
  <c r="V159" i="576"/>
  <c r="W159" i="576" s="1"/>
  <c r="N159" i="576"/>
  <c r="K159" i="576"/>
  <c r="K159" i="576" a="1"/>
  <c r="J159" i="576" a="1"/>
  <c r="J159" i="576" s="1"/>
  <c r="H159" i="576"/>
  <c r="D159" i="576"/>
  <c r="V158" i="576"/>
  <c r="W158" i="576" s="1"/>
  <c r="N158" i="576"/>
  <c r="K158" i="576" a="1"/>
  <c r="K158" i="576" s="1"/>
  <c r="M158" i="576" s="1"/>
  <c r="J158" i="576" a="1"/>
  <c r="J158" i="576" s="1"/>
  <c r="H158" i="576"/>
  <c r="H157" i="576"/>
  <c r="H156" i="576"/>
  <c r="V155" i="576"/>
  <c r="W155" i="576" s="1"/>
  <c r="N155" i="576"/>
  <c r="K155" i="576" a="1"/>
  <c r="K155" i="576" s="1"/>
  <c r="M155" i="576" s="1"/>
  <c r="J155" i="576" a="1"/>
  <c r="J155" i="576" s="1"/>
  <c r="H155" i="576"/>
  <c r="V154" i="576"/>
  <c r="W154" i="576" s="1"/>
  <c r="N154" i="576"/>
  <c r="K154" i="576"/>
  <c r="M154" i="576" s="1"/>
  <c r="K154" i="576" a="1"/>
  <c r="J154" i="576"/>
  <c r="J154" i="576" a="1"/>
  <c r="H154" i="576"/>
  <c r="H153" i="576"/>
  <c r="W152" i="576"/>
  <c r="V152" i="576"/>
  <c r="N152" i="576"/>
  <c r="K152" i="576" a="1"/>
  <c r="K152" i="576" s="1"/>
  <c r="M152" i="576" s="1"/>
  <c r="J152" i="576" a="1"/>
  <c r="J152" i="576" s="1"/>
  <c r="H152" i="576"/>
  <c r="V151" i="576"/>
  <c r="W151" i="576" s="1"/>
  <c r="N151" i="576"/>
  <c r="K151" i="576" a="1"/>
  <c r="K151" i="576" s="1"/>
  <c r="M151" i="576" s="1"/>
  <c r="J151" i="576" a="1"/>
  <c r="J151" i="576" s="1"/>
  <c r="H151" i="576"/>
  <c r="V150" i="576"/>
  <c r="W150" i="576" s="1"/>
  <c r="N150" i="576"/>
  <c r="K150" i="576"/>
  <c r="M150" i="576" s="1"/>
  <c r="K150" i="576" a="1"/>
  <c r="J150" i="576"/>
  <c r="J150" i="576" a="1"/>
  <c r="H150" i="576"/>
  <c r="V149" i="576"/>
  <c r="W149" i="576" s="1"/>
  <c r="N149" i="576"/>
  <c r="N163" i="576" s="1"/>
  <c r="K149" i="576" a="1"/>
  <c r="K149" i="576" s="1"/>
  <c r="J149" i="576" a="1"/>
  <c r="J149" i="576" s="1"/>
  <c r="H149" i="576"/>
  <c r="H163" i="576" s="1"/>
  <c r="AA148" i="576"/>
  <c r="Z148" i="576"/>
  <c r="Y148" i="576"/>
  <c r="X148" i="576"/>
  <c r="U148" i="576"/>
  <c r="T148" i="576"/>
  <c r="S148" i="576"/>
  <c r="Q148" i="576"/>
  <c r="P148" i="576"/>
  <c r="O148" i="576"/>
  <c r="R170" i="576" s="1"/>
  <c r="I148" i="576"/>
  <c r="G148" i="576"/>
  <c r="C528" i="576" s="1"/>
  <c r="V147" i="576"/>
  <c r="W147" i="576" s="1"/>
  <c r="N147" i="576"/>
  <c r="K147" i="576" a="1"/>
  <c r="K147" i="576" s="1"/>
  <c r="M147" i="576" s="1"/>
  <c r="J147" i="576" a="1"/>
  <c r="J147" i="576" s="1"/>
  <c r="H147" i="576"/>
  <c r="K146" i="576" a="1"/>
  <c r="K146" i="576" s="1"/>
  <c r="H146" i="576"/>
  <c r="K145" i="576"/>
  <c r="K145" i="576" a="1"/>
  <c r="H145" i="576"/>
  <c r="K144" i="576" a="1"/>
  <c r="K144" i="576" s="1"/>
  <c r="H144" i="576"/>
  <c r="K143" i="576" a="1"/>
  <c r="K143" i="576" s="1"/>
  <c r="H143" i="576"/>
  <c r="V142" i="576"/>
  <c r="W142" i="576" s="1"/>
  <c r="N142" i="576"/>
  <c r="K142" i="576" a="1"/>
  <c r="K142" i="576" s="1"/>
  <c r="M142" i="576" s="1"/>
  <c r="J142" i="576" a="1"/>
  <c r="J142" i="576" s="1"/>
  <c r="H142" i="576"/>
  <c r="V141" i="576"/>
  <c r="W141" i="576" s="1"/>
  <c r="N141" i="576"/>
  <c r="K141" i="576"/>
  <c r="M141" i="576" s="1"/>
  <c r="K141" i="576" a="1"/>
  <c r="J141" i="576"/>
  <c r="J141" i="576" a="1"/>
  <c r="H141" i="576"/>
  <c r="V140" i="576"/>
  <c r="W140" i="576" s="1"/>
  <c r="N140" i="576"/>
  <c r="K140" i="576" a="1"/>
  <c r="K140" i="576" s="1"/>
  <c r="M140" i="576" s="1"/>
  <c r="J140" i="576" a="1"/>
  <c r="J140" i="576" s="1"/>
  <c r="H140" i="576"/>
  <c r="V139" i="576"/>
  <c r="W139" i="576" s="1"/>
  <c r="N139" i="576"/>
  <c r="K139" i="576" a="1"/>
  <c r="K139" i="576" s="1"/>
  <c r="M139" i="576" s="1"/>
  <c r="J139" i="576" a="1"/>
  <c r="J139" i="576" s="1"/>
  <c r="H139" i="576"/>
  <c r="V138" i="576"/>
  <c r="V148" i="576" s="1"/>
  <c r="W148" i="576" s="1"/>
  <c r="N138" i="576"/>
  <c r="N148" i="576" s="1"/>
  <c r="K138" i="576" a="1"/>
  <c r="K138" i="576" s="1"/>
  <c r="J138" i="576" a="1"/>
  <c r="J138" i="576" s="1"/>
  <c r="H138" i="576"/>
  <c r="H148" i="576" s="1"/>
  <c r="AA137" i="576"/>
  <c r="Z137" i="576"/>
  <c r="Y137" i="576"/>
  <c r="X137" i="576"/>
  <c r="U137" i="576"/>
  <c r="T137" i="576"/>
  <c r="S137" i="576"/>
  <c r="Q137" i="576"/>
  <c r="P137" i="576"/>
  <c r="O137" i="576"/>
  <c r="R169" i="576" s="1"/>
  <c r="I137" i="576"/>
  <c r="G137" i="576"/>
  <c r="C527" i="576" s="1"/>
  <c r="V136" i="576"/>
  <c r="W136" i="576" s="1"/>
  <c r="N136" i="576"/>
  <c r="K136" i="576" a="1"/>
  <c r="K136" i="576" s="1"/>
  <c r="M136" i="576" s="1"/>
  <c r="J136" i="576" a="1"/>
  <c r="J136" i="576" s="1"/>
  <c r="H136" i="576"/>
  <c r="V135" i="576"/>
  <c r="W135" i="576" s="1"/>
  <c r="N135" i="576"/>
  <c r="K135" i="576" a="1"/>
  <c r="K135" i="576" s="1"/>
  <c r="M135" i="576" s="1"/>
  <c r="J135" i="576" a="1"/>
  <c r="J135" i="576" s="1"/>
  <c r="H135" i="576"/>
  <c r="V134" i="576"/>
  <c r="W134" i="576" s="1"/>
  <c r="N134" i="576"/>
  <c r="K134" i="576"/>
  <c r="M134" i="576" s="1"/>
  <c r="K134" i="576" a="1"/>
  <c r="J134" i="576"/>
  <c r="J134" i="576" a="1"/>
  <c r="H134" i="576"/>
  <c r="V133" i="576"/>
  <c r="W133" i="576" s="1"/>
  <c r="N133" i="576"/>
  <c r="K133" i="576" a="1"/>
  <c r="K133" i="576" s="1"/>
  <c r="M133" i="576" s="1"/>
  <c r="J133" i="576" a="1"/>
  <c r="J133" i="576" s="1"/>
  <c r="H133" i="576"/>
  <c r="W132" i="576"/>
  <c r="V132" i="576"/>
  <c r="N132" i="576"/>
  <c r="K132" i="576" a="1"/>
  <c r="K132" i="576" s="1"/>
  <c r="M132" i="576" s="1"/>
  <c r="J132" i="576" a="1"/>
  <c r="J132" i="576" s="1"/>
  <c r="H132" i="576"/>
  <c r="V131" i="576"/>
  <c r="W131" i="576" s="1"/>
  <c r="N131" i="576"/>
  <c r="K131" i="576" a="1"/>
  <c r="K131" i="576" s="1"/>
  <c r="M131" i="576" s="1"/>
  <c r="J131" i="576" a="1"/>
  <c r="J131" i="576" s="1"/>
  <c r="H131" i="576"/>
  <c r="V130" i="576"/>
  <c r="W130" i="576" s="1"/>
  <c r="N130" i="576"/>
  <c r="K130" i="576"/>
  <c r="M130" i="576" s="1"/>
  <c r="K130" i="576" a="1"/>
  <c r="J130" i="576"/>
  <c r="J130" i="576" a="1"/>
  <c r="H130" i="576"/>
  <c r="V129" i="576"/>
  <c r="W129" i="576" s="1"/>
  <c r="N129" i="576"/>
  <c r="K129" i="576" a="1"/>
  <c r="K129" i="576" s="1"/>
  <c r="M129" i="576" s="1"/>
  <c r="J129" i="576" a="1"/>
  <c r="J129" i="576" s="1"/>
  <c r="H129" i="576"/>
  <c r="W128" i="576"/>
  <c r="V128" i="576"/>
  <c r="N128" i="576"/>
  <c r="K128" i="576" a="1"/>
  <c r="K128" i="576" s="1"/>
  <c r="M128" i="576" s="1"/>
  <c r="J128" i="576" a="1"/>
  <c r="J128" i="576" s="1"/>
  <c r="H128" i="576"/>
  <c r="V127" i="576"/>
  <c r="W127" i="576" s="1"/>
  <c r="N127" i="576"/>
  <c r="K127" i="576" a="1"/>
  <c r="K127" i="576" s="1"/>
  <c r="M127" i="576" s="1"/>
  <c r="J127" i="576" a="1"/>
  <c r="J127" i="576" s="1"/>
  <c r="H127" i="576"/>
  <c r="V126" i="576"/>
  <c r="W126" i="576" s="1"/>
  <c r="N126" i="576"/>
  <c r="K126" i="576"/>
  <c r="M126" i="576" s="1"/>
  <c r="K126" i="576" a="1"/>
  <c r="J126" i="576"/>
  <c r="J126" i="576" a="1"/>
  <c r="H126" i="576"/>
  <c r="V125" i="576"/>
  <c r="W125" i="576" s="1"/>
  <c r="N125" i="576"/>
  <c r="K125" i="576" a="1"/>
  <c r="K125" i="576" s="1"/>
  <c r="M125" i="576" s="1"/>
  <c r="J125" i="576" a="1"/>
  <c r="J125" i="576" s="1"/>
  <c r="H125" i="576"/>
  <c r="W124" i="576"/>
  <c r="V124" i="576"/>
  <c r="N124" i="576"/>
  <c r="K124" i="576" a="1"/>
  <c r="K124" i="576" s="1"/>
  <c r="M124" i="576" s="1"/>
  <c r="J124" i="576" a="1"/>
  <c r="J124" i="576" s="1"/>
  <c r="H124" i="576"/>
  <c r="V123" i="576"/>
  <c r="W123" i="576" s="1"/>
  <c r="N123" i="576"/>
  <c r="K123" i="576" a="1"/>
  <c r="K123" i="576" s="1"/>
  <c r="M123" i="576" s="1"/>
  <c r="J123" i="576" a="1"/>
  <c r="J123" i="576" s="1"/>
  <c r="H123" i="576"/>
  <c r="W122" i="576"/>
  <c r="V122" i="576"/>
  <c r="V137" i="576" s="1"/>
  <c r="W137" i="576" s="1"/>
  <c r="N122" i="576"/>
  <c r="K122" i="576" a="1"/>
  <c r="K122" i="576" s="1"/>
  <c r="M122" i="576" s="1"/>
  <c r="J122" i="576" a="1"/>
  <c r="J122" i="576" s="1"/>
  <c r="H122" i="576"/>
  <c r="H137" i="576" s="1"/>
  <c r="AA121" i="576"/>
  <c r="Z121" i="576"/>
  <c r="Y121" i="576"/>
  <c r="X121" i="576"/>
  <c r="U121" i="576"/>
  <c r="T121" i="576"/>
  <c r="S121" i="576"/>
  <c r="R121" i="576"/>
  <c r="Q121" i="576"/>
  <c r="P121" i="576"/>
  <c r="O121" i="576"/>
  <c r="R168" i="576" s="1"/>
  <c r="I121" i="576"/>
  <c r="G121" i="576"/>
  <c r="C526" i="576" s="1"/>
  <c r="V120" i="576"/>
  <c r="W120" i="576" s="1"/>
  <c r="N120" i="576"/>
  <c r="K120" i="576" a="1"/>
  <c r="K120" i="576" s="1"/>
  <c r="M120" i="576" s="1"/>
  <c r="J120" i="576" a="1"/>
  <c r="J120" i="576" s="1"/>
  <c r="H120" i="576"/>
  <c r="V119" i="576"/>
  <c r="W119" i="576" s="1"/>
  <c r="N119" i="576"/>
  <c r="K119" i="576" a="1"/>
  <c r="K119" i="576" s="1"/>
  <c r="M119" i="576" s="1"/>
  <c r="J119" i="576" a="1"/>
  <c r="J119" i="576" s="1"/>
  <c r="H119" i="576"/>
  <c r="V118" i="576"/>
  <c r="W118" i="576" s="1"/>
  <c r="N118" i="576"/>
  <c r="K118" i="576"/>
  <c r="M118" i="576" s="1"/>
  <c r="K118" i="576" a="1"/>
  <c r="J118" i="576"/>
  <c r="J118" i="576" a="1"/>
  <c r="H118" i="576"/>
  <c r="K117" i="576" a="1"/>
  <c r="K117" i="576" s="1"/>
  <c r="H117" i="576"/>
  <c r="K116" i="576" a="1"/>
  <c r="K116" i="576" s="1"/>
  <c r="H116" i="576"/>
  <c r="K115" i="576" a="1"/>
  <c r="K115" i="576" s="1"/>
  <c r="H115" i="576"/>
  <c r="W114" i="576"/>
  <c r="V114" i="576"/>
  <c r="N114" i="576"/>
  <c r="K114" i="576" a="1"/>
  <c r="K114" i="576" s="1"/>
  <c r="M114" i="576" s="1"/>
  <c r="J114" i="576" a="1"/>
  <c r="J114" i="576" s="1"/>
  <c r="H114" i="576"/>
  <c r="V113" i="576"/>
  <c r="W113" i="576" s="1"/>
  <c r="N113" i="576"/>
  <c r="K113" i="576" a="1"/>
  <c r="K113" i="576" s="1"/>
  <c r="M113" i="576" s="1"/>
  <c r="J113" i="576" a="1"/>
  <c r="J113" i="576" s="1"/>
  <c r="H113" i="576"/>
  <c r="N112" i="576"/>
  <c r="K112" i="576"/>
  <c r="M112" i="576" s="1"/>
  <c r="K112" i="576" a="1"/>
  <c r="H112" i="576"/>
  <c r="N111" i="576"/>
  <c r="K111" i="576" a="1"/>
  <c r="K111" i="576" s="1"/>
  <c r="M111" i="576" s="1"/>
  <c r="H111" i="576"/>
  <c r="N110" i="576"/>
  <c r="K110" i="576" a="1"/>
  <c r="K110" i="576" s="1"/>
  <c r="M110" i="576" s="1"/>
  <c r="H110" i="576"/>
  <c r="N109" i="576"/>
  <c r="K109" i="576" a="1"/>
  <c r="K109" i="576" s="1"/>
  <c r="M109" i="576" s="1"/>
  <c r="H109" i="576"/>
  <c r="N108" i="576"/>
  <c r="K108" i="576"/>
  <c r="M108" i="576" s="1"/>
  <c r="K108" i="576" a="1"/>
  <c r="H108" i="576"/>
  <c r="N107" i="576"/>
  <c r="K107" i="576" a="1"/>
  <c r="K107" i="576" s="1"/>
  <c r="M107" i="576" s="1"/>
  <c r="H107" i="576"/>
  <c r="W106" i="576"/>
  <c r="V106" i="576"/>
  <c r="N106" i="576"/>
  <c r="K106" i="576" a="1"/>
  <c r="K106" i="576" s="1"/>
  <c r="M106" i="576" s="1"/>
  <c r="J106" i="576" a="1"/>
  <c r="J106" i="576" s="1"/>
  <c r="H106" i="576"/>
  <c r="V105" i="576"/>
  <c r="W105" i="576" s="1"/>
  <c r="N105" i="576"/>
  <c r="K105" i="576" a="1"/>
  <c r="K105" i="576" s="1"/>
  <c r="M105" i="576" s="1"/>
  <c r="J105" i="576" a="1"/>
  <c r="J105" i="576" s="1"/>
  <c r="H105" i="576"/>
  <c r="V104" i="576"/>
  <c r="W104" i="576" s="1"/>
  <c r="N104" i="576"/>
  <c r="K104" i="576"/>
  <c r="M104" i="576" s="1"/>
  <c r="K104" i="576" a="1"/>
  <c r="J104" i="576"/>
  <c r="J104" i="576" a="1"/>
  <c r="H104" i="576"/>
  <c r="V103" i="576"/>
  <c r="W103" i="576" s="1"/>
  <c r="N103" i="576"/>
  <c r="K103" i="576" a="1"/>
  <c r="K103" i="576" s="1"/>
  <c r="M103" i="576" s="1"/>
  <c r="J103" i="576" a="1"/>
  <c r="J103" i="576" s="1"/>
  <c r="H103" i="576"/>
  <c r="W102" i="576"/>
  <c r="V102" i="576"/>
  <c r="N102" i="576"/>
  <c r="K102" i="576" a="1"/>
  <c r="K102" i="576" s="1"/>
  <c r="M102" i="576" s="1"/>
  <c r="J102" i="576" a="1"/>
  <c r="J102" i="576" s="1"/>
  <c r="H102" i="576"/>
  <c r="V101" i="576"/>
  <c r="W101" i="576" s="1"/>
  <c r="N101" i="576"/>
  <c r="K101" i="576" a="1"/>
  <c r="K101" i="576" s="1"/>
  <c r="M101" i="576" s="1"/>
  <c r="J101" i="576" a="1"/>
  <c r="J101" i="576" s="1"/>
  <c r="H101" i="576"/>
  <c r="V100" i="576"/>
  <c r="W100" i="576" s="1"/>
  <c r="N100" i="576"/>
  <c r="K100" i="576"/>
  <c r="M100" i="576" s="1"/>
  <c r="K100" i="576" a="1"/>
  <c r="J100" i="576"/>
  <c r="J100" i="576" a="1"/>
  <c r="H100" i="576"/>
  <c r="V99" i="576"/>
  <c r="W99" i="576" s="1"/>
  <c r="N99" i="576"/>
  <c r="K99" i="576" a="1"/>
  <c r="K99" i="576" s="1"/>
  <c r="M99" i="576" s="1"/>
  <c r="J99" i="576" a="1"/>
  <c r="J99" i="576" s="1"/>
  <c r="H99" i="576"/>
  <c r="W98" i="576"/>
  <c r="V98" i="576"/>
  <c r="N98" i="576"/>
  <c r="K98" i="576" a="1"/>
  <c r="K98" i="576" s="1"/>
  <c r="M98" i="576" s="1"/>
  <c r="J98" i="576" a="1"/>
  <c r="J98" i="576" s="1"/>
  <c r="H98" i="576"/>
  <c r="V97" i="576"/>
  <c r="W97" i="576" s="1"/>
  <c r="N97" i="576"/>
  <c r="K97" i="576" a="1"/>
  <c r="K97" i="576" s="1"/>
  <c r="M97" i="576" s="1"/>
  <c r="J97" i="576" a="1"/>
  <c r="J97" i="576" s="1"/>
  <c r="H97" i="576"/>
  <c r="V96" i="576"/>
  <c r="W96" i="576" s="1"/>
  <c r="N96" i="576"/>
  <c r="K96" i="576"/>
  <c r="M96" i="576" s="1"/>
  <c r="K96" i="576" a="1"/>
  <c r="J96" i="576"/>
  <c r="J96" i="576" a="1"/>
  <c r="H96" i="576"/>
  <c r="V95" i="576"/>
  <c r="W95" i="576" s="1"/>
  <c r="N95" i="576"/>
  <c r="K95" i="576" a="1"/>
  <c r="K95" i="576" s="1"/>
  <c r="M95" i="576" s="1"/>
  <c r="J95" i="576" a="1"/>
  <c r="J95" i="576" s="1"/>
  <c r="H95" i="576"/>
  <c r="K94" i="576" a="1"/>
  <c r="K94" i="576" s="1"/>
  <c r="M94" i="576" s="1"/>
  <c r="H94" i="576"/>
  <c r="W93" i="576"/>
  <c r="V93" i="576"/>
  <c r="N93" i="576"/>
  <c r="K93" i="576" a="1"/>
  <c r="K93" i="576" s="1"/>
  <c r="M93" i="576" s="1"/>
  <c r="J93" i="576" a="1"/>
  <c r="J93" i="576" s="1"/>
  <c r="H93" i="576"/>
  <c r="V92" i="576"/>
  <c r="W92" i="576" s="1"/>
  <c r="N92" i="576"/>
  <c r="K92" i="576" a="1"/>
  <c r="K92" i="576" s="1"/>
  <c r="M92" i="576" s="1"/>
  <c r="J92" i="576" a="1"/>
  <c r="J92" i="576" s="1"/>
  <c r="H92" i="576"/>
  <c r="V91" i="576"/>
  <c r="W91" i="576" s="1"/>
  <c r="N91" i="576"/>
  <c r="K91" i="576"/>
  <c r="M91" i="576" s="1"/>
  <c r="K91" i="576" a="1"/>
  <c r="J91" i="576"/>
  <c r="J91" i="576" a="1"/>
  <c r="H91" i="576"/>
  <c r="V90" i="576"/>
  <c r="W90" i="576" s="1"/>
  <c r="N90" i="576"/>
  <c r="K90" i="576" a="1"/>
  <c r="K90" i="576" s="1"/>
  <c r="M90" i="576" s="1"/>
  <c r="J90" i="576" a="1"/>
  <c r="J90" i="576" s="1"/>
  <c r="H90" i="576"/>
  <c r="W89" i="576"/>
  <c r="V89" i="576"/>
  <c r="N89" i="576"/>
  <c r="K89" i="576" a="1"/>
  <c r="K89" i="576" s="1"/>
  <c r="M89" i="576" s="1"/>
  <c r="J89" i="576" a="1"/>
  <c r="J89" i="576" s="1"/>
  <c r="H89" i="576"/>
  <c r="V88" i="576"/>
  <c r="W88" i="576" s="1"/>
  <c r="N88" i="576"/>
  <c r="K88" i="576" a="1"/>
  <c r="K88" i="576" s="1"/>
  <c r="M88" i="576" s="1"/>
  <c r="J88" i="576" a="1"/>
  <c r="J88" i="576" s="1"/>
  <c r="H88" i="576"/>
  <c r="V87" i="576"/>
  <c r="V121" i="576" s="1"/>
  <c r="W121" i="576" s="1"/>
  <c r="N87" i="576"/>
  <c r="K87" i="576"/>
  <c r="M87" i="576" s="1"/>
  <c r="K87" i="576" a="1"/>
  <c r="J87" i="576"/>
  <c r="J87" i="576" a="1"/>
  <c r="H87" i="576"/>
  <c r="H121" i="576" s="1"/>
  <c r="AA86" i="576"/>
  <c r="Z86" i="576"/>
  <c r="Y86" i="576"/>
  <c r="X86" i="576"/>
  <c r="U86" i="576"/>
  <c r="T86" i="576"/>
  <c r="S86" i="576"/>
  <c r="R86" i="576"/>
  <c r="Q86" i="576"/>
  <c r="P86" i="576"/>
  <c r="O86" i="576"/>
  <c r="R167" i="576" s="1"/>
  <c r="I86" i="576"/>
  <c r="G86" i="576"/>
  <c r="C525" i="576" s="1"/>
  <c r="K85" i="576" a="1"/>
  <c r="K85" i="576" s="1"/>
  <c r="H85" i="576"/>
  <c r="K84" i="576"/>
  <c r="K84" i="576" a="1"/>
  <c r="H84" i="576"/>
  <c r="K83" i="576" a="1"/>
  <c r="K83" i="576" s="1"/>
  <c r="H83" i="576"/>
  <c r="K82" i="576" a="1"/>
  <c r="K82" i="576" s="1"/>
  <c r="H82" i="576"/>
  <c r="K81" i="576" a="1"/>
  <c r="K81" i="576" s="1"/>
  <c r="H81" i="576"/>
  <c r="K80" i="576" a="1"/>
  <c r="K80" i="576" s="1"/>
  <c r="H80" i="576"/>
  <c r="K79" i="576" a="1"/>
  <c r="K79" i="576" s="1"/>
  <c r="M79" i="576" s="1"/>
  <c r="H79" i="576"/>
  <c r="K78" i="576" a="1"/>
  <c r="K78" i="576" s="1"/>
  <c r="M78" i="576" s="1"/>
  <c r="H78" i="576"/>
  <c r="K77" i="576" a="1"/>
  <c r="K77" i="576" s="1"/>
  <c r="M77" i="576" s="1"/>
  <c r="H77" i="576"/>
  <c r="K76" i="576" a="1"/>
  <c r="K76" i="576" s="1"/>
  <c r="M76" i="576" s="1"/>
  <c r="H76" i="576"/>
  <c r="W75" i="576"/>
  <c r="V75" i="576"/>
  <c r="N75" i="576"/>
  <c r="K75" i="576" a="1"/>
  <c r="K75" i="576" s="1"/>
  <c r="M75" i="576" s="1"/>
  <c r="J75" i="576" a="1"/>
  <c r="J75" i="576" s="1"/>
  <c r="H75" i="576"/>
  <c r="V74" i="576"/>
  <c r="W74" i="576" s="1"/>
  <c r="N74" i="576"/>
  <c r="K74" i="576" a="1"/>
  <c r="K74" i="576" s="1"/>
  <c r="M74" i="576" s="1"/>
  <c r="J74" i="576" a="1"/>
  <c r="J74" i="576" s="1"/>
  <c r="H74" i="576"/>
  <c r="V73" i="576"/>
  <c r="W73" i="576" s="1"/>
  <c r="N73" i="576"/>
  <c r="K73" i="576"/>
  <c r="M73" i="576" s="1"/>
  <c r="K73" i="576" a="1"/>
  <c r="J73" i="576"/>
  <c r="J73" i="576" a="1"/>
  <c r="H73" i="576"/>
  <c r="V72" i="576"/>
  <c r="W72" i="576" s="1"/>
  <c r="N72" i="576"/>
  <c r="K72" i="576" a="1"/>
  <c r="K72" i="576" s="1"/>
  <c r="M72" i="576" s="1"/>
  <c r="J72" i="576" a="1"/>
  <c r="J72" i="576" s="1"/>
  <c r="H72" i="576"/>
  <c r="H71" i="576"/>
  <c r="V70" i="576"/>
  <c r="W70" i="576" s="1"/>
  <c r="N70" i="576"/>
  <c r="K70" i="576" a="1"/>
  <c r="K70" i="576" s="1"/>
  <c r="M70" i="576" s="1"/>
  <c r="J70" i="576" a="1"/>
  <c r="J70" i="576" s="1"/>
  <c r="H70" i="576"/>
  <c r="W69" i="576"/>
  <c r="V69" i="576"/>
  <c r="N69" i="576"/>
  <c r="K69" i="576" a="1"/>
  <c r="K69" i="576" s="1"/>
  <c r="M69" i="576" s="1"/>
  <c r="J69" i="576" a="1"/>
  <c r="J69" i="576" s="1"/>
  <c r="H69" i="576"/>
  <c r="K68" i="576" a="1"/>
  <c r="K68" i="576" s="1"/>
  <c r="H68" i="576"/>
  <c r="K67" i="576"/>
  <c r="K67" i="576" a="1"/>
  <c r="H67" i="576"/>
  <c r="V66" i="576"/>
  <c r="W66" i="576" s="1"/>
  <c r="N66" i="576"/>
  <c r="K66" i="576" a="1"/>
  <c r="K66" i="576" s="1"/>
  <c r="M66" i="576" s="1"/>
  <c r="J66" i="576" a="1"/>
  <c r="J66" i="576" s="1"/>
  <c r="H66" i="576"/>
  <c r="W65" i="576"/>
  <c r="V65" i="576"/>
  <c r="N65" i="576"/>
  <c r="K65" i="576" a="1"/>
  <c r="K65" i="576" s="1"/>
  <c r="M65" i="576" s="1"/>
  <c r="J65" i="576" a="1"/>
  <c r="J65" i="576" s="1"/>
  <c r="H65" i="576"/>
  <c r="V64" i="576"/>
  <c r="W64" i="576" s="1"/>
  <c r="N64" i="576"/>
  <c r="K64" i="576" a="1"/>
  <c r="K64" i="576" s="1"/>
  <c r="M64" i="576" s="1"/>
  <c r="J64" i="576" a="1"/>
  <c r="J64" i="576" s="1"/>
  <c r="H64" i="576"/>
  <c r="V63" i="576"/>
  <c r="W63" i="576" s="1"/>
  <c r="N63" i="576"/>
  <c r="K63" i="576"/>
  <c r="M63" i="576" s="1"/>
  <c r="K63" i="576" a="1"/>
  <c r="J63" i="576"/>
  <c r="J63" i="576" a="1"/>
  <c r="H63" i="576"/>
  <c r="V62" i="576"/>
  <c r="W62" i="576" s="1"/>
  <c r="N62" i="576"/>
  <c r="K62" i="576" a="1"/>
  <c r="K62" i="576" s="1"/>
  <c r="M62" i="576" s="1"/>
  <c r="J62" i="576" a="1"/>
  <c r="J62" i="576" s="1"/>
  <c r="H62" i="576"/>
  <c r="W61" i="576"/>
  <c r="V61" i="576"/>
  <c r="N61" i="576"/>
  <c r="K61" i="576" a="1"/>
  <c r="K61" i="576" s="1"/>
  <c r="M61" i="576" s="1"/>
  <c r="J61" i="576" a="1"/>
  <c r="J61" i="576" s="1"/>
  <c r="H61" i="576"/>
  <c r="V60" i="576"/>
  <c r="W60" i="576" s="1"/>
  <c r="N60" i="576"/>
  <c r="K60" i="576" a="1"/>
  <c r="K60" i="576" s="1"/>
  <c r="M60" i="576" s="1"/>
  <c r="J60" i="576" a="1"/>
  <c r="J60" i="576" s="1"/>
  <c r="H60" i="576"/>
  <c r="V59" i="576"/>
  <c r="W59" i="576" s="1"/>
  <c r="N59" i="576"/>
  <c r="K59" i="576"/>
  <c r="M59" i="576" s="1"/>
  <c r="K59" i="576" a="1"/>
  <c r="J59" i="576"/>
  <c r="J59" i="576" a="1"/>
  <c r="H59" i="576"/>
  <c r="V58" i="576"/>
  <c r="W58" i="576" s="1"/>
  <c r="N58" i="576"/>
  <c r="K58" i="576" a="1"/>
  <c r="K58" i="576" s="1"/>
  <c r="M58" i="576" s="1"/>
  <c r="J58" i="576" a="1"/>
  <c r="J58" i="576" s="1"/>
  <c r="H58" i="576"/>
  <c r="W57" i="576"/>
  <c r="V57" i="576"/>
  <c r="N57" i="576"/>
  <c r="K57" i="576" a="1"/>
  <c r="K57" i="576" s="1"/>
  <c r="M57" i="576" s="1"/>
  <c r="J57" i="576" a="1"/>
  <c r="J57" i="576" s="1"/>
  <c r="H57" i="576"/>
  <c r="K56" i="576"/>
  <c r="M56" i="576" s="1"/>
  <c r="K56" i="576" a="1"/>
  <c r="H56" i="576"/>
  <c r="K55" i="576" a="1"/>
  <c r="K55" i="576" s="1"/>
  <c r="M55" i="576" s="1"/>
  <c r="H55" i="576"/>
  <c r="K54" i="576" a="1"/>
  <c r="K54" i="576" s="1"/>
  <c r="M54" i="576" s="1"/>
  <c r="H54" i="576"/>
  <c r="K53" i="576" a="1"/>
  <c r="K53" i="576" s="1"/>
  <c r="M53" i="576" s="1"/>
  <c r="H53" i="576"/>
  <c r="N52" i="576"/>
  <c r="K52" i="576" a="1"/>
  <c r="K52" i="576" s="1"/>
  <c r="M52" i="576" s="1"/>
  <c r="H52" i="576"/>
  <c r="N51" i="576"/>
  <c r="K51" i="576" a="1"/>
  <c r="K51" i="576" s="1"/>
  <c r="M51" i="576" s="1"/>
  <c r="H51" i="576"/>
  <c r="N50" i="576"/>
  <c r="K50" i="576" a="1"/>
  <c r="K50" i="576" s="1"/>
  <c r="M50" i="576" s="1"/>
  <c r="H50" i="576"/>
  <c r="N49" i="576"/>
  <c r="K49" i="576" a="1"/>
  <c r="K49" i="576" s="1"/>
  <c r="M49" i="576" s="1"/>
  <c r="H49" i="576"/>
  <c r="V48" i="576"/>
  <c r="W48" i="576" s="1"/>
  <c r="N48" i="576"/>
  <c r="K48" i="576"/>
  <c r="M48" i="576" s="1"/>
  <c r="K48" i="576" a="1"/>
  <c r="J48" i="576" a="1"/>
  <c r="J48" i="576" s="1"/>
  <c r="H48" i="576"/>
  <c r="W47" i="576"/>
  <c r="V47" i="576"/>
  <c r="N47" i="576"/>
  <c r="K47" i="576" a="1"/>
  <c r="K47" i="576" s="1"/>
  <c r="M47" i="576" s="1"/>
  <c r="J47" i="576" a="1"/>
  <c r="J47" i="576" s="1"/>
  <c r="H47" i="576"/>
  <c r="W46" i="576"/>
  <c r="V46" i="576"/>
  <c r="N46" i="576"/>
  <c r="K46" i="576" a="1"/>
  <c r="K46" i="576" s="1"/>
  <c r="M46" i="576" s="1"/>
  <c r="J46" i="576" a="1"/>
  <c r="J46" i="576" s="1"/>
  <c r="H46" i="576"/>
  <c r="V45" i="576"/>
  <c r="W45" i="576" s="1"/>
  <c r="N45" i="576"/>
  <c r="K45" i="576"/>
  <c r="M45" i="576" s="1"/>
  <c r="K45" i="576" a="1"/>
  <c r="J45" i="576" a="1"/>
  <c r="J45" i="576" s="1"/>
  <c r="H45" i="576"/>
  <c r="W44" i="576"/>
  <c r="V44" i="576"/>
  <c r="N44" i="576"/>
  <c r="K44" i="576" a="1"/>
  <c r="K44" i="576" s="1"/>
  <c r="M44" i="576" s="1"/>
  <c r="J44" i="576" a="1"/>
  <c r="J44" i="576" s="1"/>
  <c r="H44" i="576"/>
  <c r="V43" i="576"/>
  <c r="W43" i="576" s="1"/>
  <c r="N43" i="576"/>
  <c r="K43" i="576"/>
  <c r="M43" i="576" s="1"/>
  <c r="K43" i="576" a="1"/>
  <c r="J43" i="576" a="1"/>
  <c r="J43" i="576" s="1"/>
  <c r="H43" i="576"/>
  <c r="W42" i="576"/>
  <c r="V42" i="576"/>
  <c r="N42" i="576"/>
  <c r="K42" i="576" a="1"/>
  <c r="K42" i="576" s="1"/>
  <c r="M42" i="576" s="1"/>
  <c r="J42" i="576" a="1"/>
  <c r="J42" i="576" s="1"/>
  <c r="H42" i="576"/>
  <c r="V41" i="576"/>
  <c r="W41" i="576" s="1"/>
  <c r="N41" i="576"/>
  <c r="K41" i="576"/>
  <c r="M41" i="576" s="1"/>
  <c r="K41" i="576" a="1"/>
  <c r="J41" i="576" a="1"/>
  <c r="J41" i="576" s="1"/>
  <c r="H41" i="576"/>
  <c r="W40" i="576"/>
  <c r="V40" i="576"/>
  <c r="N40" i="576"/>
  <c r="K40" i="576" a="1"/>
  <c r="K40" i="576" s="1"/>
  <c r="M40" i="576" s="1"/>
  <c r="J40" i="576" a="1"/>
  <c r="J40" i="576" s="1"/>
  <c r="H40" i="576"/>
  <c r="V39" i="576"/>
  <c r="W39" i="576" s="1"/>
  <c r="N39" i="576"/>
  <c r="K39" i="576"/>
  <c r="M39" i="576" s="1"/>
  <c r="K39" i="576" a="1"/>
  <c r="J39" i="576" a="1"/>
  <c r="J39" i="576" s="1"/>
  <c r="H39" i="576"/>
  <c r="W38" i="576"/>
  <c r="V38" i="576"/>
  <c r="N38" i="576"/>
  <c r="K38" i="576" a="1"/>
  <c r="K38" i="576" s="1"/>
  <c r="M38" i="576" s="1"/>
  <c r="J38" i="576" a="1"/>
  <c r="J38" i="576" s="1"/>
  <c r="H38" i="576"/>
  <c r="V37" i="576"/>
  <c r="W37" i="576" s="1"/>
  <c r="N37" i="576"/>
  <c r="K37" i="576"/>
  <c r="M37" i="576" s="1"/>
  <c r="K37" i="576" a="1"/>
  <c r="J37" i="576" a="1"/>
  <c r="J37" i="576" s="1"/>
  <c r="H37" i="576"/>
  <c r="H36" i="576"/>
  <c r="H35" i="576"/>
  <c r="H34" i="576"/>
  <c r="V33" i="576"/>
  <c r="W33" i="576" s="1"/>
  <c r="N33" i="576"/>
  <c r="H33" i="576"/>
  <c r="V32" i="576"/>
  <c r="W32" i="576" s="1"/>
  <c r="N32" i="576"/>
  <c r="M32" i="576"/>
  <c r="H32" i="576"/>
  <c r="V31" i="576"/>
  <c r="W31" i="576" s="1"/>
  <c r="N31" i="576"/>
  <c r="K31" i="576" a="1"/>
  <c r="K31" i="576" s="1"/>
  <c r="M31" i="576" s="1"/>
  <c r="J31" i="576" a="1"/>
  <c r="J31" i="576" s="1"/>
  <c r="H31" i="576"/>
  <c r="K30" i="576" a="1"/>
  <c r="K30" i="576" s="1"/>
  <c r="H30" i="576"/>
  <c r="V29" i="576"/>
  <c r="V86" i="576" s="1"/>
  <c r="W86" i="576" s="1"/>
  <c r="N29" i="576"/>
  <c r="K29" i="576" a="1"/>
  <c r="K29" i="576" s="1"/>
  <c r="J29" i="576" a="1"/>
  <c r="J29" i="576" s="1"/>
  <c r="H29" i="576"/>
  <c r="H86" i="576" s="1"/>
  <c r="AA28" i="576"/>
  <c r="AA164" i="576" s="1"/>
  <c r="Z28" i="576"/>
  <c r="Z164" i="576" s="1"/>
  <c r="Y28" i="576"/>
  <c r="Y164" i="576" s="1"/>
  <c r="X28" i="576"/>
  <c r="X164" i="576" s="1"/>
  <c r="U28" i="576"/>
  <c r="U164" i="576" s="1"/>
  <c r="T28" i="576"/>
  <c r="T164" i="576" s="1"/>
  <c r="S28" i="576"/>
  <c r="S164" i="576" s="1"/>
  <c r="R28" i="576"/>
  <c r="R164" i="576" s="1"/>
  <c r="Q28" i="576"/>
  <c r="Q164" i="576" s="1"/>
  <c r="P28" i="576"/>
  <c r="X167" i="576" s="1"/>
  <c r="O28" i="576"/>
  <c r="O164" i="576" s="1"/>
  <c r="I28" i="576"/>
  <c r="I164" i="576" s="1"/>
  <c r="B172" i="576" s="1"/>
  <c r="G28" i="576"/>
  <c r="C524" i="576" s="1"/>
  <c r="V27" i="576"/>
  <c r="W27" i="576" s="1"/>
  <c r="N27" i="576"/>
  <c r="K27" i="576" a="1"/>
  <c r="K27" i="576" s="1"/>
  <c r="M27" i="576" s="1"/>
  <c r="J27" i="576" a="1"/>
  <c r="J27" i="576" s="1"/>
  <c r="H27" i="576"/>
  <c r="V26" i="576"/>
  <c r="W26" i="576" s="1"/>
  <c r="N26" i="576"/>
  <c r="K26" i="576" a="1"/>
  <c r="K26" i="576" s="1"/>
  <c r="M26" i="576" s="1"/>
  <c r="J26" i="576" a="1"/>
  <c r="J26" i="576" s="1"/>
  <c r="H26" i="576"/>
  <c r="K25" i="576" a="1"/>
  <c r="K25" i="576" s="1"/>
  <c r="M25" i="576" s="1"/>
  <c r="J25" i="576" a="1"/>
  <c r="J25" i="576" s="1"/>
  <c r="H25" i="576"/>
  <c r="K24" i="576" a="1"/>
  <c r="K24" i="576" s="1"/>
  <c r="M24" i="576" s="1"/>
  <c r="J24" i="576" a="1"/>
  <c r="J24" i="576" s="1"/>
  <c r="H24" i="576"/>
  <c r="K23" i="576" a="1"/>
  <c r="K23" i="576" s="1"/>
  <c r="M23" i="576" s="1"/>
  <c r="J23" i="576" a="1"/>
  <c r="J23" i="576" s="1"/>
  <c r="H23" i="576"/>
  <c r="K22" i="576" a="1"/>
  <c r="K22" i="576" s="1"/>
  <c r="M22" i="576" s="1"/>
  <c r="J22" i="576" a="1"/>
  <c r="J22" i="576" s="1"/>
  <c r="H22" i="576"/>
  <c r="V21" i="576"/>
  <c r="W21" i="576" s="1"/>
  <c r="N21" i="576"/>
  <c r="K21" i="576" a="1"/>
  <c r="K21" i="576" s="1"/>
  <c r="M21" i="576" s="1"/>
  <c r="J21" i="576" a="1"/>
  <c r="J21" i="576" s="1"/>
  <c r="H21" i="576"/>
  <c r="V20" i="576"/>
  <c r="W20" i="576" s="1"/>
  <c r="N20" i="576"/>
  <c r="K20" i="576" a="1"/>
  <c r="K20" i="576" s="1"/>
  <c r="M20" i="576" s="1"/>
  <c r="J20" i="576" a="1"/>
  <c r="J20" i="576" s="1"/>
  <c r="H20" i="576"/>
  <c r="V19" i="576"/>
  <c r="W19" i="576" s="1"/>
  <c r="N19" i="576"/>
  <c r="K19" i="576" a="1"/>
  <c r="K19" i="576" s="1"/>
  <c r="M19" i="576" s="1"/>
  <c r="J19" i="576" a="1"/>
  <c r="J19" i="576" s="1"/>
  <c r="H19" i="576"/>
  <c r="N18" i="576"/>
  <c r="K18" i="576" a="1"/>
  <c r="K18" i="576" s="1"/>
  <c r="M18" i="576" s="1"/>
  <c r="J18" i="576" a="1"/>
  <c r="J18" i="576" s="1"/>
  <c r="H18" i="576"/>
  <c r="N17" i="576"/>
  <c r="K17" i="576" a="1"/>
  <c r="K17" i="576" s="1"/>
  <c r="M17" i="576" s="1"/>
  <c r="J17" i="576" a="1"/>
  <c r="J17" i="576" s="1"/>
  <c r="H17" i="576"/>
  <c r="V16" i="576"/>
  <c r="W16" i="576" s="1"/>
  <c r="N16" i="576"/>
  <c r="K16" i="576" a="1"/>
  <c r="K16" i="576" s="1"/>
  <c r="M16" i="576" s="1"/>
  <c r="J16" i="576" a="1"/>
  <c r="J16" i="576" s="1"/>
  <c r="H16" i="576"/>
  <c r="V15" i="576"/>
  <c r="W15" i="576" s="1"/>
  <c r="N15" i="576"/>
  <c r="K15" i="576"/>
  <c r="M15" i="576" s="1"/>
  <c r="K15" i="576" a="1"/>
  <c r="J15" i="576"/>
  <c r="J15" i="576" a="1"/>
  <c r="H15" i="576"/>
  <c r="N14" i="576"/>
  <c r="K14" i="576" a="1"/>
  <c r="K14" i="576" s="1"/>
  <c r="M14" i="576" s="1"/>
  <c r="H14" i="576"/>
  <c r="N13" i="576"/>
  <c r="K13" i="576" a="1"/>
  <c r="K13" i="576" s="1"/>
  <c r="M13" i="576" s="1"/>
  <c r="H13" i="576"/>
  <c r="V12" i="576"/>
  <c r="W12" i="576" s="1"/>
  <c r="N12" i="576"/>
  <c r="K12" i="576" a="1"/>
  <c r="K12" i="576" s="1"/>
  <c r="M12" i="576" s="1"/>
  <c r="J12" i="576" a="1"/>
  <c r="J12" i="576" s="1"/>
  <c r="H12" i="576"/>
  <c r="V11" i="576"/>
  <c r="W11" i="576" s="1"/>
  <c r="N11" i="576"/>
  <c r="K11" i="576"/>
  <c r="M11" i="576" s="1"/>
  <c r="K11" i="576" a="1"/>
  <c r="J11" i="576"/>
  <c r="J11" i="576" a="1"/>
  <c r="H11" i="576"/>
  <c r="V10" i="576"/>
  <c r="W10" i="576" s="1"/>
  <c r="N10" i="576"/>
  <c r="K10" i="576" a="1"/>
  <c r="K10" i="576" s="1"/>
  <c r="M10" i="576" s="1"/>
  <c r="J10" i="576" a="1"/>
  <c r="J10" i="576" s="1"/>
  <c r="H10" i="576"/>
  <c r="W9" i="576"/>
  <c r="V9" i="576"/>
  <c r="N9" i="576"/>
  <c r="K9" i="576" a="1"/>
  <c r="K9" i="576" s="1"/>
  <c r="M9" i="576" s="1"/>
  <c r="J9" i="576" a="1"/>
  <c r="J9" i="576" s="1"/>
  <c r="H9" i="576"/>
  <c r="V8" i="576"/>
  <c r="W8" i="576" s="1"/>
  <c r="N8" i="576"/>
  <c r="K8" i="576" a="1"/>
  <c r="K8" i="576" s="1"/>
  <c r="M8" i="576" s="1"/>
  <c r="J8" i="576" a="1"/>
  <c r="J8" i="576" s="1"/>
  <c r="H8" i="576"/>
  <c r="V7" i="576"/>
  <c r="V28" i="576" s="1"/>
  <c r="N7" i="576"/>
  <c r="K7" i="576"/>
  <c r="M7" i="576" s="1"/>
  <c r="K7" i="576" a="1"/>
  <c r="J7" i="576"/>
  <c r="J7" i="576" a="1"/>
  <c r="H7" i="576"/>
  <c r="H28" i="576" s="1"/>
  <c r="S530" i="566" l="1"/>
  <c r="K519" i="578"/>
  <c r="S530" i="578"/>
  <c r="C520" i="577"/>
  <c r="K164" i="577"/>
  <c r="E172" i="577" s="1"/>
  <c r="I172" i="577" s="1"/>
  <c r="M172" i="577" s="1"/>
  <c r="E344" i="577"/>
  <c r="C521" i="577"/>
  <c r="R533" i="577"/>
  <c r="R536" i="577" s="1"/>
  <c r="Q536" i="577"/>
  <c r="S536" i="577" s="1" a="1"/>
  <c r="S536" i="577" s="1"/>
  <c r="S533" i="577" a="1"/>
  <c r="S533" i="577" s="1"/>
  <c r="X516" i="577"/>
  <c r="Z510" i="577" s="1"/>
  <c r="Z342" i="577"/>
  <c r="Z337" i="577" a="1"/>
  <c r="Z337" i="577" s="1"/>
  <c r="V507" i="577"/>
  <c r="M507" i="577"/>
  <c r="M337" i="577"/>
  <c r="K341" i="577"/>
  <c r="M341" i="577" s="1"/>
  <c r="Z339" i="577"/>
  <c r="R344" i="577"/>
  <c r="T337" i="577" s="1" a="1"/>
  <c r="T337" i="577" s="1"/>
  <c r="M166" i="577"/>
  <c r="K170" i="577"/>
  <c r="M170" i="577" s="1"/>
  <c r="Q525" i="577"/>
  <c r="X173" i="577"/>
  <c r="M335" i="577"/>
  <c r="K524" i="577"/>
  <c r="R173" i="577"/>
  <c r="T166" i="577" a="1"/>
  <c r="T166" i="577" s="1"/>
  <c r="J164" i="577" a="1"/>
  <c r="J164" i="577" s="1"/>
  <c r="M171" i="577" s="1"/>
  <c r="B171" i="577"/>
  <c r="C519" i="577" s="1"/>
  <c r="L164" i="577"/>
  <c r="I171" i="577" s="1"/>
  <c r="W28" i="577"/>
  <c r="W164" i="577" s="1"/>
  <c r="V164" i="577"/>
  <c r="I173" i="577" s="1"/>
  <c r="M513" i="577"/>
  <c r="R516" i="577"/>
  <c r="T511" i="577" s="1"/>
  <c r="Z341" i="577"/>
  <c r="K507" i="577"/>
  <c r="Z340" i="577"/>
  <c r="Z338" i="577"/>
  <c r="Q526" i="577"/>
  <c r="Z168" i="577"/>
  <c r="K335" i="577"/>
  <c r="C530" i="577"/>
  <c r="E524" i="577" s="1"/>
  <c r="M164" i="577"/>
  <c r="J506" i="576" a="1"/>
  <c r="J506" i="576" s="1"/>
  <c r="J292" i="576" a="1"/>
  <c r="J292" i="576" s="1"/>
  <c r="J257" i="576" a="1"/>
  <c r="J257" i="576" s="1"/>
  <c r="H164" i="576"/>
  <c r="E171" i="576" s="1"/>
  <c r="H506" i="576"/>
  <c r="K506" i="576"/>
  <c r="V506" i="576"/>
  <c r="M479" i="576"/>
  <c r="H479" i="576"/>
  <c r="N479" i="576"/>
  <c r="N370" i="576"/>
  <c r="N428" i="576"/>
  <c r="W371" i="576"/>
  <c r="K428" i="576"/>
  <c r="J319" i="576" a="1"/>
  <c r="J319" i="576" s="1"/>
  <c r="N308" i="576"/>
  <c r="W293" i="576"/>
  <c r="N292" i="576"/>
  <c r="N335" i="576" s="1"/>
  <c r="B344" i="576" s="1"/>
  <c r="E344" i="576" s="1"/>
  <c r="W199" i="576"/>
  <c r="W200" i="576"/>
  <c r="J148" i="576" a="1"/>
  <c r="J148" i="576" s="1"/>
  <c r="J163" i="576" a="1"/>
  <c r="J163" i="576" s="1"/>
  <c r="N137" i="576"/>
  <c r="M121" i="576"/>
  <c r="N121" i="576"/>
  <c r="W87" i="576"/>
  <c r="J121" i="576" a="1"/>
  <c r="J121" i="576" s="1"/>
  <c r="N86" i="576"/>
  <c r="M28" i="576"/>
  <c r="N28" i="576"/>
  <c r="N164" i="576" s="1"/>
  <c r="B173" i="576" s="1"/>
  <c r="W7" i="576"/>
  <c r="H257" i="576"/>
  <c r="H335" i="576" s="1"/>
  <c r="E342" i="576" s="1"/>
  <c r="H319" i="576"/>
  <c r="W319" i="576"/>
  <c r="M137" i="576"/>
  <c r="J137" i="576" a="1"/>
  <c r="J137" i="576" s="1"/>
  <c r="W28" i="576"/>
  <c r="E173" i="576"/>
  <c r="K525" i="576"/>
  <c r="K527" i="576"/>
  <c r="K148" i="576"/>
  <c r="M138" i="576"/>
  <c r="M148" i="576" s="1"/>
  <c r="K528" i="576"/>
  <c r="K163" i="576"/>
  <c r="M149" i="576"/>
  <c r="M163" i="576" s="1"/>
  <c r="K529" i="576"/>
  <c r="C520" i="576"/>
  <c r="Q525" i="576"/>
  <c r="M29" i="576"/>
  <c r="M86" i="576" s="1"/>
  <c r="M164" i="576" s="1"/>
  <c r="K86" i="576"/>
  <c r="K526" i="576"/>
  <c r="J28" i="576" a="1"/>
  <c r="J28" i="576" s="1"/>
  <c r="K28" i="576"/>
  <c r="W29" i="576"/>
  <c r="J86" i="576" a="1"/>
  <c r="J86" i="576" s="1"/>
  <c r="K121" i="576"/>
  <c r="K137" i="576"/>
  <c r="V163" i="576"/>
  <c r="W163" i="576" s="1"/>
  <c r="G164" i="576"/>
  <c r="P164" i="576"/>
  <c r="X168" i="576" s="1"/>
  <c r="K166" i="576"/>
  <c r="R166" i="576"/>
  <c r="B342" i="576"/>
  <c r="J335" i="576" a="1"/>
  <c r="J335" i="576" s="1"/>
  <c r="M342" i="576" s="1"/>
  <c r="C530" i="576"/>
  <c r="E524" i="576" s="1"/>
  <c r="W138" i="576"/>
  <c r="Q524" i="576"/>
  <c r="X173" i="576"/>
  <c r="Z169" i="576" s="1"/>
  <c r="M199" i="576"/>
  <c r="M344" i="576" a="1"/>
  <c r="M344" i="576" s="1"/>
  <c r="M257" i="576"/>
  <c r="K292" i="576"/>
  <c r="M258" i="576"/>
  <c r="M292" i="576" s="1"/>
  <c r="K308" i="576"/>
  <c r="K319" i="576"/>
  <c r="M309" i="576"/>
  <c r="M319" i="576" s="1"/>
  <c r="K334" i="576"/>
  <c r="M320" i="576"/>
  <c r="M334" i="576" s="1"/>
  <c r="J199" i="576" a="1"/>
  <c r="J199" i="576" s="1"/>
  <c r="K199" i="576"/>
  <c r="K257" i="576"/>
  <c r="W258" i="576"/>
  <c r="R339" i="576"/>
  <c r="M293" i="576"/>
  <c r="M308" i="576" s="1"/>
  <c r="R340" i="576"/>
  <c r="W309" i="576"/>
  <c r="R341" i="576"/>
  <c r="W320" i="576"/>
  <c r="W334" i="576" s="1"/>
  <c r="W335" i="576" s="1"/>
  <c r="R342" i="576"/>
  <c r="P335" i="576"/>
  <c r="X339" i="576" s="1"/>
  <c r="X344" i="576" s="1"/>
  <c r="K341" i="576"/>
  <c r="M337" i="576"/>
  <c r="K463" i="576"/>
  <c r="M429" i="576"/>
  <c r="M463" i="576" s="1"/>
  <c r="R337" i="576"/>
  <c r="O335" i="576"/>
  <c r="K370" i="576"/>
  <c r="M349" i="576"/>
  <c r="M370" i="576" s="1"/>
  <c r="E341" i="576"/>
  <c r="B514" i="576"/>
  <c r="J507" i="576" a="1"/>
  <c r="J507" i="576" s="1"/>
  <c r="M514" i="576" s="1"/>
  <c r="R509" i="576"/>
  <c r="X509" i="576"/>
  <c r="O507" i="576"/>
  <c r="X510" i="576" s="1"/>
  <c r="M371" i="576"/>
  <c r="M428" i="576" s="1"/>
  <c r="H463" i="576"/>
  <c r="H507" i="576" s="1"/>
  <c r="E514" i="576" s="1"/>
  <c r="N463" i="576"/>
  <c r="N507" i="576" s="1"/>
  <c r="B516" i="576" s="1"/>
  <c r="W429" i="576"/>
  <c r="J463" i="576" a="1"/>
  <c r="J463" i="576" s="1"/>
  <c r="K479" i="576"/>
  <c r="W349" i="576"/>
  <c r="W370" i="576" s="1"/>
  <c r="J370" i="576" a="1"/>
  <c r="J370" i="576" s="1"/>
  <c r="W464" i="576"/>
  <c r="V479" i="576"/>
  <c r="W479" i="576" s="1"/>
  <c r="V490" i="576"/>
  <c r="W490" i="576" s="1"/>
  <c r="W506" i="576"/>
  <c r="R534" i="576"/>
  <c r="S534" i="576" a="1"/>
  <c r="S534" i="576" s="1"/>
  <c r="M480" i="576"/>
  <c r="M490" i="576" s="1"/>
  <c r="M491" i="576"/>
  <c r="M506" i="576" s="1"/>
  <c r="R514" i="576"/>
  <c r="K513" i="576"/>
  <c r="M509" i="576"/>
  <c r="J536" i="576"/>
  <c r="Q533" i="576"/>
  <c r="R535" i="576"/>
  <c r="S535" i="576" a="1"/>
  <c r="S535" i="576" s="1"/>
  <c r="E513" i="576"/>
  <c r="T533" i="576" a="1"/>
  <c r="T533" i="576" s="1"/>
  <c r="T534" i="576" a="1"/>
  <c r="T534" i="576" s="1"/>
  <c r="T535" i="576" a="1"/>
  <c r="T535" i="576" s="1"/>
  <c r="C536" i="576"/>
  <c r="T536" i="576" s="1" a="1"/>
  <c r="T536" i="576" s="1"/>
  <c r="I317" i="575"/>
  <c r="G521" i="577" l="1"/>
  <c r="E515" i="577"/>
  <c r="I515" i="577" s="1"/>
  <c r="M515" i="577" s="1"/>
  <c r="L507" i="577"/>
  <c r="I514" i="577" s="1"/>
  <c r="T509" i="577" a="1"/>
  <c r="T509" i="577" s="1"/>
  <c r="T513" i="577"/>
  <c r="M173" i="577" a="1"/>
  <c r="M173" i="577" s="1"/>
  <c r="K530" i="577"/>
  <c r="T172" i="577"/>
  <c r="T168" i="577"/>
  <c r="T167" i="577"/>
  <c r="T169" i="577"/>
  <c r="T170" i="577"/>
  <c r="T171" i="577"/>
  <c r="Z172" i="577"/>
  <c r="Z166" i="577" a="1"/>
  <c r="Z166" i="577" s="1"/>
  <c r="Z170" i="577"/>
  <c r="Z169" i="577"/>
  <c r="Z171" i="577"/>
  <c r="Q530" i="577"/>
  <c r="S525" i="577" s="1"/>
  <c r="Z515" i="577"/>
  <c r="Z514" i="577"/>
  <c r="Z511" i="577"/>
  <c r="Z512" i="577"/>
  <c r="Z513" i="577"/>
  <c r="E526" i="577"/>
  <c r="E529" i="577"/>
  <c r="E525" i="577"/>
  <c r="E527" i="577"/>
  <c r="E528" i="577"/>
  <c r="E343" i="577"/>
  <c r="L335" i="577"/>
  <c r="I342" i="577" s="1"/>
  <c r="S526" i="577"/>
  <c r="T515" i="577"/>
  <c r="T510" i="577"/>
  <c r="T514" i="577"/>
  <c r="T512" i="577"/>
  <c r="O519" i="577" a="1"/>
  <c r="O519" i="577" s="1"/>
  <c r="M524" i="577" a="1"/>
  <c r="M524" i="577" s="1"/>
  <c r="Z167" i="577"/>
  <c r="T343" i="577"/>
  <c r="T339" i="577"/>
  <c r="T340" i="577"/>
  <c r="T342" i="577"/>
  <c r="T338" i="577"/>
  <c r="T341" i="577"/>
  <c r="I516" i="577"/>
  <c r="M516" i="577" s="1" a="1"/>
  <c r="M516" i="577" s="1"/>
  <c r="W507" i="577"/>
  <c r="Z509" i="577" a="1"/>
  <c r="Z509" i="577" s="1"/>
  <c r="Z170" i="576"/>
  <c r="Z171" i="576"/>
  <c r="G519" i="576"/>
  <c r="E528" i="576"/>
  <c r="E527" i="576"/>
  <c r="E525" i="576"/>
  <c r="Z337" i="576" a="1"/>
  <c r="Z337" i="576" s="1"/>
  <c r="Z342" i="576"/>
  <c r="Z338" i="576"/>
  <c r="Z341" i="576"/>
  <c r="Z340" i="576"/>
  <c r="Z343" i="576"/>
  <c r="E516" i="576"/>
  <c r="C521" i="576"/>
  <c r="G521" i="576" s="1"/>
  <c r="R533" i="576"/>
  <c r="R536" i="576" s="1"/>
  <c r="Q536" i="576"/>
  <c r="S536" i="576" s="1" a="1"/>
  <c r="S536" i="576" s="1"/>
  <c r="S533" i="576" a="1"/>
  <c r="S533" i="576" s="1"/>
  <c r="X516" i="576"/>
  <c r="Z509" i="576" s="1" a="1"/>
  <c r="Z509" i="576" s="1"/>
  <c r="M507" i="576"/>
  <c r="R344" i="576"/>
  <c r="T337" i="576" s="1" a="1"/>
  <c r="T337" i="576" s="1"/>
  <c r="M341" i="576"/>
  <c r="T342" i="576"/>
  <c r="K335" i="576"/>
  <c r="M335" i="576"/>
  <c r="Z172" i="576"/>
  <c r="Z166" i="576" a="1"/>
  <c r="Z166" i="576" s="1"/>
  <c r="E529" i="576"/>
  <c r="E526" i="576"/>
  <c r="M166" i="576"/>
  <c r="K170" i="576"/>
  <c r="M170" i="576" s="1"/>
  <c r="J164" i="576" a="1"/>
  <c r="J164" i="576" s="1"/>
  <c r="M171" i="576" s="1"/>
  <c r="B171" i="576"/>
  <c r="C519" i="576" s="1"/>
  <c r="K164" i="576"/>
  <c r="E172" i="576" s="1"/>
  <c r="Z167" i="576"/>
  <c r="W164" i="576"/>
  <c r="M513" i="576"/>
  <c r="R516" i="576"/>
  <c r="T509" i="576" s="1" a="1"/>
  <c r="T509" i="576" s="1"/>
  <c r="V507" i="576"/>
  <c r="K507" i="576"/>
  <c r="Z339" i="576"/>
  <c r="K524" i="576"/>
  <c r="R173" i="576"/>
  <c r="T166" i="576" s="1" a="1"/>
  <c r="T166" i="576" s="1"/>
  <c r="Q526" i="576"/>
  <c r="Z168" i="576"/>
  <c r="V164" i="576"/>
  <c r="I173" i="576" s="1"/>
  <c r="G492" i="574"/>
  <c r="I292" i="575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G429" i="575"/>
  <c r="G435" i="575"/>
  <c r="G492" i="575"/>
  <c r="G20" i="575"/>
  <c r="G317" i="575"/>
  <c r="G223" i="575"/>
  <c r="G278" i="575"/>
  <c r="G46" i="575"/>
  <c r="G124" i="575"/>
  <c r="G33" i="575"/>
  <c r="P536" i="575"/>
  <c r="O536" i="575"/>
  <c r="N536" i="575"/>
  <c r="M536" i="575"/>
  <c r="L536" i="575"/>
  <c r="K536" i="575"/>
  <c r="I536" i="575"/>
  <c r="H536" i="575"/>
  <c r="G536" i="575"/>
  <c r="F536" i="575"/>
  <c r="E536" i="575"/>
  <c r="D536" i="575"/>
  <c r="C535" i="575"/>
  <c r="C535" i="505" s="1"/>
  <c r="T534" i="575" a="1"/>
  <c r="T534" i="575" s="1"/>
  <c r="J534" i="575"/>
  <c r="Q534" i="575" s="1"/>
  <c r="R534" i="575" s="1"/>
  <c r="C534" i="575"/>
  <c r="C534" i="505" s="1"/>
  <c r="C533" i="575"/>
  <c r="C533" i="505" s="1"/>
  <c r="N517" i="575"/>
  <c r="G517" i="575"/>
  <c r="X515" i="575"/>
  <c r="X514" i="575"/>
  <c r="X513" i="575"/>
  <c r="I513" i="575"/>
  <c r="G513" i="575"/>
  <c r="E513" i="575"/>
  <c r="C513" i="575"/>
  <c r="X512" i="575"/>
  <c r="M512" i="575"/>
  <c r="K512" i="575"/>
  <c r="I512" i="575"/>
  <c r="E512" i="575"/>
  <c r="X511" i="575"/>
  <c r="M511" i="575"/>
  <c r="K511" i="575"/>
  <c r="I511" i="575"/>
  <c r="E511" i="575"/>
  <c r="I510" i="575"/>
  <c r="E510" i="575"/>
  <c r="K510" i="575" s="1"/>
  <c r="M510" i="575" s="1"/>
  <c r="I509" i="575"/>
  <c r="E509" i="575"/>
  <c r="K509" i="575" s="1"/>
  <c r="K513" i="575" s="1"/>
  <c r="M513" i="575" s="1"/>
  <c r="AA506" i="575"/>
  <c r="Z506" i="575"/>
  <c r="Y506" i="575"/>
  <c r="X506" i="575"/>
  <c r="U506" i="575"/>
  <c r="T506" i="575"/>
  <c r="S506" i="575"/>
  <c r="R506" i="575"/>
  <c r="Q506" i="575"/>
  <c r="P506" i="575"/>
  <c r="R514" i="575" s="1"/>
  <c r="O506" i="575"/>
  <c r="I506" i="575"/>
  <c r="G506" i="575"/>
  <c r="H505" i="575"/>
  <c r="H504" i="575"/>
  <c r="H503" i="575"/>
  <c r="H502" i="575"/>
  <c r="D502" i="575"/>
  <c r="W501" i="575"/>
  <c r="V501" i="575"/>
  <c r="N501" i="575"/>
  <c r="K501" i="575" a="1"/>
  <c r="K501" i="575" s="1"/>
  <c r="M501" i="575" s="1"/>
  <c r="J501" i="575" a="1"/>
  <c r="J501" i="575" s="1"/>
  <c r="H501" i="575"/>
  <c r="H500" i="575"/>
  <c r="H499" i="575"/>
  <c r="V498" i="575"/>
  <c r="W498" i="575" s="1"/>
  <c r="N498" i="575"/>
  <c r="M498" i="575"/>
  <c r="K498" i="575" a="1"/>
  <c r="K498" i="575" s="1"/>
  <c r="J498" i="575" a="1"/>
  <c r="J498" i="575" s="1"/>
  <c r="H498" i="575"/>
  <c r="W497" i="575"/>
  <c r="V497" i="575"/>
  <c r="N497" i="575"/>
  <c r="K497" i="575" a="1"/>
  <c r="K497" i="575" s="1"/>
  <c r="M497" i="575" s="1"/>
  <c r="J497" i="575" a="1"/>
  <c r="J497" i="575" s="1"/>
  <c r="H497" i="575"/>
  <c r="H496" i="575"/>
  <c r="H495" i="575"/>
  <c r="V494" i="575"/>
  <c r="W494" i="575" s="1"/>
  <c r="N494" i="575"/>
  <c r="M494" i="575"/>
  <c r="K494" i="575" a="1"/>
  <c r="K494" i="575" s="1"/>
  <c r="J494" i="575"/>
  <c r="J494" i="575" a="1"/>
  <c r="H494" i="575"/>
  <c r="V493" i="575"/>
  <c r="W493" i="575" s="1"/>
  <c r="N493" i="575"/>
  <c r="K493" i="575" a="1"/>
  <c r="K493" i="575" s="1"/>
  <c r="M493" i="575" s="1"/>
  <c r="J493" i="575" a="1"/>
  <c r="J493" i="575" s="1"/>
  <c r="H493" i="575"/>
  <c r="W492" i="575"/>
  <c r="V492" i="575"/>
  <c r="N492" i="575"/>
  <c r="K492" i="575" a="1"/>
  <c r="K492" i="575" s="1"/>
  <c r="M492" i="575" s="1"/>
  <c r="J492" i="575" a="1"/>
  <c r="J492" i="575" s="1"/>
  <c r="H492" i="575"/>
  <c r="V491" i="575"/>
  <c r="V506" i="575" s="1"/>
  <c r="N491" i="575"/>
  <c r="K491" i="575" a="1"/>
  <c r="K491" i="575" s="1"/>
  <c r="J491" i="575" a="1"/>
  <c r="J491" i="575" s="1"/>
  <c r="H491" i="575"/>
  <c r="AA490" i="575"/>
  <c r="Z490" i="575"/>
  <c r="Y490" i="575"/>
  <c r="X490" i="575"/>
  <c r="U490" i="575"/>
  <c r="T490" i="575"/>
  <c r="S490" i="575"/>
  <c r="Q490" i="575"/>
  <c r="P490" i="575"/>
  <c r="O490" i="575"/>
  <c r="I490" i="575"/>
  <c r="G490" i="575"/>
  <c r="J490" i="575" s="1" a="1"/>
  <c r="J490" i="575" s="1"/>
  <c r="V489" i="575"/>
  <c r="W489" i="575" s="1"/>
  <c r="N489" i="575"/>
  <c r="K489" i="575" a="1"/>
  <c r="K489" i="575" s="1"/>
  <c r="M489" i="575" s="1"/>
  <c r="J489" i="575" a="1"/>
  <c r="J489" i="575" s="1"/>
  <c r="H489" i="575"/>
  <c r="H488" i="575"/>
  <c r="H487" i="575"/>
  <c r="H486" i="575"/>
  <c r="H485" i="575"/>
  <c r="V484" i="575"/>
  <c r="W484" i="575" s="1"/>
  <c r="N484" i="575"/>
  <c r="K484" i="575" a="1"/>
  <c r="K484" i="575" s="1"/>
  <c r="M484" i="575" s="1"/>
  <c r="J484" i="575" a="1"/>
  <c r="J484" i="575" s="1"/>
  <c r="H484" i="575"/>
  <c r="V483" i="575"/>
  <c r="W483" i="575" s="1"/>
  <c r="N483" i="575"/>
  <c r="K483" i="575"/>
  <c r="M483" i="575" s="1"/>
  <c r="K483" i="575" a="1"/>
  <c r="J483" i="575"/>
  <c r="J483" i="575" a="1"/>
  <c r="H483" i="575"/>
  <c r="V482" i="575"/>
  <c r="W482" i="575" s="1"/>
  <c r="N482" i="575"/>
  <c r="K482" i="575" a="1"/>
  <c r="K482" i="575" s="1"/>
  <c r="M482" i="575" s="1"/>
  <c r="J482" i="575" a="1"/>
  <c r="J482" i="575" s="1"/>
  <c r="H482" i="575"/>
  <c r="W481" i="575"/>
  <c r="V481" i="575"/>
  <c r="N481" i="575"/>
  <c r="K481" i="575" a="1"/>
  <c r="K481" i="575" s="1"/>
  <c r="M481" i="575" s="1"/>
  <c r="J481" i="575" a="1"/>
  <c r="J481" i="575" s="1"/>
  <c r="H481" i="575"/>
  <c r="V480" i="575"/>
  <c r="V490" i="575" s="1"/>
  <c r="W490" i="575" s="1"/>
  <c r="N480" i="575"/>
  <c r="K480" i="575" a="1"/>
  <c r="K480" i="575" s="1"/>
  <c r="J480" i="575" a="1"/>
  <c r="J480" i="575" s="1"/>
  <c r="H480" i="575"/>
  <c r="AA479" i="575"/>
  <c r="Z479" i="575"/>
  <c r="Y479" i="575"/>
  <c r="X479" i="575"/>
  <c r="U479" i="575"/>
  <c r="T479" i="575"/>
  <c r="S479" i="575"/>
  <c r="Q479" i="575"/>
  <c r="P479" i="575"/>
  <c r="O479" i="575"/>
  <c r="I479" i="575"/>
  <c r="G479" i="575"/>
  <c r="J479" i="575" s="1" a="1"/>
  <c r="J479" i="575" s="1"/>
  <c r="W478" i="575"/>
  <c r="V478" i="575"/>
  <c r="N478" i="575"/>
  <c r="K478" i="575" a="1"/>
  <c r="K478" i="575" s="1"/>
  <c r="M478" i="575" s="1"/>
  <c r="J478" i="575" a="1"/>
  <c r="J478" i="575" s="1"/>
  <c r="H478" i="575"/>
  <c r="V477" i="575"/>
  <c r="W477" i="575" s="1"/>
  <c r="N477" i="575"/>
  <c r="K477" i="575" a="1"/>
  <c r="K477" i="575" s="1"/>
  <c r="M477" i="575" s="1"/>
  <c r="J477" i="575" a="1"/>
  <c r="J477" i="575" s="1"/>
  <c r="H477" i="575"/>
  <c r="V476" i="575"/>
  <c r="W476" i="575" s="1"/>
  <c r="N476" i="575"/>
  <c r="K476" i="575"/>
  <c r="M476" i="575" s="1"/>
  <c r="K476" i="575" a="1"/>
  <c r="J476" i="575"/>
  <c r="J476" i="575" a="1"/>
  <c r="H476" i="575"/>
  <c r="V475" i="575"/>
  <c r="W475" i="575" s="1"/>
  <c r="N475" i="575"/>
  <c r="K475" i="575" a="1"/>
  <c r="K475" i="575" s="1"/>
  <c r="M475" i="575" s="1"/>
  <c r="J475" i="575" a="1"/>
  <c r="J475" i="575" s="1"/>
  <c r="H475" i="575"/>
  <c r="W474" i="575"/>
  <c r="V474" i="575"/>
  <c r="N474" i="575"/>
  <c r="K474" i="575" a="1"/>
  <c r="K474" i="575" s="1"/>
  <c r="M474" i="575" s="1"/>
  <c r="J474" i="575" a="1"/>
  <c r="J474" i="575" s="1"/>
  <c r="H474" i="575"/>
  <c r="V473" i="575"/>
  <c r="W473" i="575" s="1"/>
  <c r="N473" i="575"/>
  <c r="K473" i="575" a="1"/>
  <c r="K473" i="575" s="1"/>
  <c r="M473" i="575" s="1"/>
  <c r="J473" i="575" a="1"/>
  <c r="J473" i="575" s="1"/>
  <c r="H473" i="575"/>
  <c r="V472" i="575"/>
  <c r="W472" i="575" s="1"/>
  <c r="N472" i="575"/>
  <c r="K472" i="575"/>
  <c r="M472" i="575" s="1"/>
  <c r="K472" i="575" a="1"/>
  <c r="J472" i="575"/>
  <c r="J472" i="575" a="1"/>
  <c r="H472" i="575"/>
  <c r="V471" i="575"/>
  <c r="W471" i="575" s="1"/>
  <c r="N471" i="575"/>
  <c r="K471" i="575" a="1"/>
  <c r="K471" i="575" s="1"/>
  <c r="M471" i="575" s="1"/>
  <c r="J471" i="575" a="1"/>
  <c r="J471" i="575" s="1"/>
  <c r="H471" i="575"/>
  <c r="W470" i="575"/>
  <c r="V470" i="575"/>
  <c r="N470" i="575"/>
  <c r="K470" i="575" a="1"/>
  <c r="K470" i="575" s="1"/>
  <c r="M470" i="575" s="1"/>
  <c r="J470" i="575" a="1"/>
  <c r="J470" i="575" s="1"/>
  <c r="H470" i="575"/>
  <c r="V469" i="575"/>
  <c r="W469" i="575" s="1"/>
  <c r="N469" i="575"/>
  <c r="K469" i="575" a="1"/>
  <c r="K469" i="575" s="1"/>
  <c r="M469" i="575" s="1"/>
  <c r="J469" i="575" a="1"/>
  <c r="J469" i="575" s="1"/>
  <c r="H469" i="575"/>
  <c r="V468" i="575"/>
  <c r="W468" i="575" s="1"/>
  <c r="N468" i="575"/>
  <c r="K468" i="575"/>
  <c r="M468" i="575" s="1"/>
  <c r="K468" i="575" a="1"/>
  <c r="J468" i="575"/>
  <c r="J468" i="575" a="1"/>
  <c r="H468" i="575"/>
  <c r="V467" i="575"/>
  <c r="W467" i="575" s="1"/>
  <c r="N467" i="575"/>
  <c r="K467" i="575" a="1"/>
  <c r="K467" i="575" s="1"/>
  <c r="M467" i="575" s="1"/>
  <c r="J467" i="575" a="1"/>
  <c r="J467" i="575" s="1"/>
  <c r="H467" i="575"/>
  <c r="W466" i="575"/>
  <c r="V466" i="575"/>
  <c r="N466" i="575"/>
  <c r="K466" i="575" a="1"/>
  <c r="K466" i="575" s="1"/>
  <c r="M466" i="575" s="1"/>
  <c r="J466" i="575" a="1"/>
  <c r="J466" i="575" s="1"/>
  <c r="H466" i="575"/>
  <c r="V465" i="575"/>
  <c r="W465" i="575" s="1"/>
  <c r="N465" i="575"/>
  <c r="K465" i="575" a="1"/>
  <c r="K465" i="575" s="1"/>
  <c r="M465" i="575" s="1"/>
  <c r="J465" i="575" a="1"/>
  <c r="J465" i="575" s="1"/>
  <c r="H465" i="575"/>
  <c r="V464" i="575"/>
  <c r="V479" i="575" s="1"/>
  <c r="W479" i="575" s="1"/>
  <c r="N464" i="575"/>
  <c r="K464" i="575"/>
  <c r="K464" i="575" a="1"/>
  <c r="J464" i="575"/>
  <c r="J464" i="575" a="1"/>
  <c r="H464" i="575"/>
  <c r="H479" i="575" s="1"/>
  <c r="AA463" i="575"/>
  <c r="Z463" i="575"/>
  <c r="Y463" i="575"/>
  <c r="X463" i="575"/>
  <c r="U463" i="575"/>
  <c r="T463" i="575"/>
  <c r="S463" i="575"/>
  <c r="R463" i="575"/>
  <c r="Q463" i="575"/>
  <c r="P463" i="575"/>
  <c r="O463" i="575"/>
  <c r="I463" i="575"/>
  <c r="G463" i="575"/>
  <c r="V462" i="575"/>
  <c r="W462" i="575" s="1"/>
  <c r="N462" i="575"/>
  <c r="K462" i="575"/>
  <c r="M462" i="575" s="1"/>
  <c r="K462" i="575" a="1"/>
  <c r="J462" i="575"/>
  <c r="J462" i="575" a="1"/>
  <c r="H462" i="575"/>
  <c r="V461" i="575"/>
  <c r="W461" i="575" s="1"/>
  <c r="N461" i="575"/>
  <c r="K461" i="575" a="1"/>
  <c r="K461" i="575" s="1"/>
  <c r="M461" i="575" s="1"/>
  <c r="J461" i="575" a="1"/>
  <c r="J461" i="575" s="1"/>
  <c r="H461" i="575"/>
  <c r="W460" i="575"/>
  <c r="V460" i="575"/>
  <c r="N460" i="575"/>
  <c r="K460" i="575" a="1"/>
  <c r="K460" i="575" s="1"/>
  <c r="M460" i="575" s="1"/>
  <c r="J460" i="575" a="1"/>
  <c r="J460" i="575" s="1"/>
  <c r="H460" i="575"/>
  <c r="K459" i="575"/>
  <c r="M459" i="575" s="1"/>
  <c r="K459" i="575" a="1"/>
  <c r="H459" i="575"/>
  <c r="K458" i="575" a="1"/>
  <c r="K458" i="575" s="1"/>
  <c r="M458" i="575" s="1"/>
  <c r="H458" i="575"/>
  <c r="K457" i="575"/>
  <c r="M457" i="575" s="1"/>
  <c r="K457" i="575" a="1"/>
  <c r="H457" i="575"/>
  <c r="V456" i="575"/>
  <c r="W456" i="575" s="1"/>
  <c r="N456" i="575"/>
  <c r="K456" i="575" a="1"/>
  <c r="K456" i="575" s="1"/>
  <c r="M456" i="575" s="1"/>
  <c r="J456" i="575" a="1"/>
  <c r="J456" i="575" s="1"/>
  <c r="H456" i="575"/>
  <c r="W455" i="575"/>
  <c r="V455" i="575"/>
  <c r="N455" i="575"/>
  <c r="K455" i="575" a="1"/>
  <c r="K455" i="575" s="1"/>
  <c r="M455" i="575" s="1"/>
  <c r="J455" i="575" a="1"/>
  <c r="J455" i="575" s="1"/>
  <c r="H455" i="575"/>
  <c r="N454" i="575"/>
  <c r="K454" i="575" a="1"/>
  <c r="K454" i="575" s="1"/>
  <c r="M454" i="575" s="1"/>
  <c r="H454" i="575"/>
  <c r="N453" i="575"/>
  <c r="K453" i="575"/>
  <c r="M453" i="575" s="1"/>
  <c r="K453" i="575" a="1"/>
  <c r="H453" i="575"/>
  <c r="N452" i="575"/>
  <c r="K452" i="575" a="1"/>
  <c r="K452" i="575" s="1"/>
  <c r="M452" i="575" s="1"/>
  <c r="H452" i="575"/>
  <c r="N451" i="575"/>
  <c r="K451" i="575" a="1"/>
  <c r="K451" i="575" s="1"/>
  <c r="M451" i="575" s="1"/>
  <c r="H451" i="575"/>
  <c r="N450" i="575"/>
  <c r="K450" i="575" a="1"/>
  <c r="K450" i="575" s="1"/>
  <c r="M450" i="575" s="1"/>
  <c r="H450" i="575"/>
  <c r="N449" i="575"/>
  <c r="K449" i="575"/>
  <c r="M449" i="575" s="1"/>
  <c r="K449" i="575" a="1"/>
  <c r="H449" i="575"/>
  <c r="V448" i="575"/>
  <c r="W448" i="575" s="1"/>
  <c r="N448" i="575"/>
  <c r="K448" i="575" a="1"/>
  <c r="K448" i="575" s="1"/>
  <c r="M448" i="575" s="1"/>
  <c r="J448" i="575" a="1"/>
  <c r="J448" i="575" s="1"/>
  <c r="H448" i="575"/>
  <c r="V447" i="575"/>
  <c r="W447" i="575" s="1"/>
  <c r="N447" i="575"/>
  <c r="K447" i="575" a="1"/>
  <c r="K447" i="575" s="1"/>
  <c r="M447" i="575" s="1"/>
  <c r="J447" i="575" a="1"/>
  <c r="J447" i="575" s="1"/>
  <c r="H447" i="575"/>
  <c r="V446" i="575"/>
  <c r="W446" i="575" s="1"/>
  <c r="N446" i="575"/>
  <c r="K446" i="575" a="1"/>
  <c r="K446" i="575" s="1"/>
  <c r="M446" i="575" s="1"/>
  <c r="J446" i="575" a="1"/>
  <c r="J446" i="575" s="1"/>
  <c r="H446" i="575"/>
  <c r="V445" i="575"/>
  <c r="W445" i="575" s="1"/>
  <c r="N445" i="575"/>
  <c r="K445" i="575"/>
  <c r="M445" i="575" s="1"/>
  <c r="K445" i="575" a="1"/>
  <c r="J445" i="575"/>
  <c r="J445" i="575" a="1"/>
  <c r="H445" i="575"/>
  <c r="V444" i="575"/>
  <c r="W444" i="575" s="1"/>
  <c r="N444" i="575"/>
  <c r="K444" i="575" a="1"/>
  <c r="K444" i="575" s="1"/>
  <c r="M444" i="575" s="1"/>
  <c r="J444" i="575" a="1"/>
  <c r="J444" i="575" s="1"/>
  <c r="H444" i="575"/>
  <c r="V443" i="575"/>
  <c r="W443" i="575" s="1"/>
  <c r="N443" i="575"/>
  <c r="K443" i="575"/>
  <c r="M443" i="575" s="1"/>
  <c r="K443" i="575" a="1"/>
  <c r="J443" i="575"/>
  <c r="J443" i="575" a="1"/>
  <c r="H443" i="575"/>
  <c r="V442" i="575"/>
  <c r="W442" i="575" s="1"/>
  <c r="N442" i="575"/>
  <c r="K442" i="575" a="1"/>
  <c r="K442" i="575" s="1"/>
  <c r="M442" i="575" s="1"/>
  <c r="J442" i="575" a="1"/>
  <c r="J442" i="575" s="1"/>
  <c r="H442" i="575"/>
  <c r="W441" i="575"/>
  <c r="V441" i="575"/>
  <c r="N441" i="575"/>
  <c r="K441" i="575" a="1"/>
  <c r="K441" i="575" s="1"/>
  <c r="M441" i="575" s="1"/>
  <c r="J441" i="575" a="1"/>
  <c r="J441" i="575" s="1"/>
  <c r="H441" i="575"/>
  <c r="V440" i="575"/>
  <c r="W440" i="575" s="1"/>
  <c r="N440" i="575"/>
  <c r="K440" i="575" a="1"/>
  <c r="K440" i="575" s="1"/>
  <c r="M440" i="575" s="1"/>
  <c r="J440" i="575" a="1"/>
  <c r="J440" i="575" s="1"/>
  <c r="H440" i="575"/>
  <c r="V439" i="575"/>
  <c r="W439" i="575" s="1"/>
  <c r="N439" i="575"/>
  <c r="K439" i="575"/>
  <c r="M439" i="575" s="1"/>
  <c r="K439" i="575" a="1"/>
  <c r="J439" i="575"/>
  <c r="J439" i="575" a="1"/>
  <c r="H439" i="575"/>
  <c r="V438" i="575"/>
  <c r="W438" i="575" s="1"/>
  <c r="N438" i="575"/>
  <c r="K438" i="575" a="1"/>
  <c r="K438" i="575" s="1"/>
  <c r="M438" i="575" s="1"/>
  <c r="J438" i="575" a="1"/>
  <c r="J438" i="575" s="1"/>
  <c r="H438" i="575"/>
  <c r="W437" i="575"/>
  <c r="V437" i="575"/>
  <c r="N437" i="575"/>
  <c r="K437" i="575" a="1"/>
  <c r="K437" i="575" s="1"/>
  <c r="M437" i="575" s="1"/>
  <c r="J437" i="575" a="1"/>
  <c r="J437" i="575" s="1"/>
  <c r="H437" i="575"/>
  <c r="N436" i="575"/>
  <c r="K436" i="575" a="1"/>
  <c r="K436" i="575" s="1"/>
  <c r="M436" i="575" s="1"/>
  <c r="H436" i="575"/>
  <c r="W435" i="575"/>
  <c r="V435" i="575"/>
  <c r="N435" i="575"/>
  <c r="K435" i="575" a="1"/>
  <c r="K435" i="575" s="1"/>
  <c r="M435" i="575" s="1"/>
  <c r="J435" i="575" a="1"/>
  <c r="J435" i="575" s="1"/>
  <c r="H435" i="575"/>
  <c r="V434" i="575"/>
  <c r="W434" i="575" s="1"/>
  <c r="N434" i="575"/>
  <c r="K434" i="575" a="1"/>
  <c r="K434" i="575" s="1"/>
  <c r="M434" i="575" s="1"/>
  <c r="J434" i="575" a="1"/>
  <c r="J434" i="575" s="1"/>
  <c r="H434" i="575"/>
  <c r="V433" i="575"/>
  <c r="W433" i="575" s="1"/>
  <c r="N433" i="575"/>
  <c r="K433" i="575"/>
  <c r="M433" i="575" s="1"/>
  <c r="K433" i="575" a="1"/>
  <c r="J433" i="575"/>
  <c r="J433" i="575" a="1"/>
  <c r="H433" i="575"/>
  <c r="V432" i="575"/>
  <c r="W432" i="575" s="1"/>
  <c r="N432" i="575"/>
  <c r="K432" i="575" a="1"/>
  <c r="K432" i="575" s="1"/>
  <c r="M432" i="575" s="1"/>
  <c r="J432" i="575" a="1"/>
  <c r="J432" i="575" s="1"/>
  <c r="H432" i="575"/>
  <c r="W431" i="575"/>
  <c r="V431" i="575"/>
  <c r="N431" i="575"/>
  <c r="K431" i="575" a="1"/>
  <c r="K431" i="575" s="1"/>
  <c r="M431" i="575" s="1"/>
  <c r="J431" i="575" a="1"/>
  <c r="J431" i="575" s="1"/>
  <c r="H431" i="575"/>
  <c r="V430" i="575"/>
  <c r="W430" i="575" s="1"/>
  <c r="N430" i="575"/>
  <c r="K430" i="575" a="1"/>
  <c r="K430" i="575" s="1"/>
  <c r="M430" i="575" s="1"/>
  <c r="J430" i="575" a="1"/>
  <c r="J430" i="575" s="1"/>
  <c r="H430" i="575"/>
  <c r="W429" i="575"/>
  <c r="V429" i="575"/>
  <c r="V463" i="575" s="1"/>
  <c r="W463" i="575" s="1"/>
  <c r="N429" i="575"/>
  <c r="K429" i="575"/>
  <c r="K429" i="575" a="1"/>
  <c r="J429" i="575" a="1"/>
  <c r="J429" i="575" s="1"/>
  <c r="H429" i="575"/>
  <c r="AA428" i="575"/>
  <c r="Z428" i="575"/>
  <c r="Y428" i="575"/>
  <c r="X428" i="575"/>
  <c r="U428" i="575"/>
  <c r="T428" i="575"/>
  <c r="S428" i="575"/>
  <c r="R428" i="575"/>
  <c r="Q428" i="575"/>
  <c r="P428" i="575"/>
  <c r="O428" i="575"/>
  <c r="I428" i="575"/>
  <c r="G428" i="575"/>
  <c r="J428" i="575" s="1" a="1"/>
  <c r="J428" i="575" s="1"/>
  <c r="K427" i="575" a="1"/>
  <c r="K427" i="575" s="1"/>
  <c r="M427" i="575" s="1"/>
  <c r="H427" i="575"/>
  <c r="K426" i="575" a="1"/>
  <c r="K426" i="575" s="1"/>
  <c r="M426" i="575" s="1"/>
  <c r="H426" i="575"/>
  <c r="K425" i="575" a="1"/>
  <c r="K425" i="575" s="1"/>
  <c r="M425" i="575" s="1"/>
  <c r="H425" i="575"/>
  <c r="M424" i="575"/>
  <c r="K424" i="575" a="1"/>
  <c r="K424" i="575" s="1"/>
  <c r="H424" i="575"/>
  <c r="K423" i="575" a="1"/>
  <c r="K423" i="575" s="1"/>
  <c r="M423" i="575" s="1"/>
  <c r="H423" i="575"/>
  <c r="K422" i="575" a="1"/>
  <c r="K422" i="575" s="1"/>
  <c r="M422" i="575" s="1"/>
  <c r="H422" i="575"/>
  <c r="K421" i="575" a="1"/>
  <c r="K421" i="575" s="1"/>
  <c r="M421" i="575" s="1"/>
  <c r="H421" i="575"/>
  <c r="M420" i="575"/>
  <c r="K420" i="575" a="1"/>
  <c r="K420" i="575" s="1"/>
  <c r="H420" i="575"/>
  <c r="K419" i="575" a="1"/>
  <c r="K419" i="575" s="1"/>
  <c r="M419" i="575" s="1"/>
  <c r="H419" i="575"/>
  <c r="K418" i="575" a="1"/>
  <c r="K418" i="575" s="1"/>
  <c r="M418" i="575" s="1"/>
  <c r="H418" i="575"/>
  <c r="W417" i="575"/>
  <c r="V417" i="575"/>
  <c r="N417" i="575"/>
  <c r="K417" i="575" a="1"/>
  <c r="K417" i="575" s="1"/>
  <c r="M417" i="575" s="1"/>
  <c r="J417" i="575" a="1"/>
  <c r="J417" i="575" s="1"/>
  <c r="H417" i="575"/>
  <c r="V416" i="575"/>
  <c r="W416" i="575" s="1"/>
  <c r="N416" i="575"/>
  <c r="K416" i="575" a="1"/>
  <c r="K416" i="575" s="1"/>
  <c r="M416" i="575" s="1"/>
  <c r="J416" i="575" a="1"/>
  <c r="J416" i="575" s="1"/>
  <c r="H416" i="575"/>
  <c r="V415" i="575"/>
  <c r="W415" i="575" s="1"/>
  <c r="N415" i="575"/>
  <c r="K415" i="575"/>
  <c r="M415" i="575" s="1"/>
  <c r="K415" i="575" a="1"/>
  <c r="J415" i="575"/>
  <c r="J415" i="575" a="1"/>
  <c r="H415" i="575"/>
  <c r="V414" i="575"/>
  <c r="W414" i="575" s="1"/>
  <c r="N414" i="575"/>
  <c r="K414" i="575" a="1"/>
  <c r="K414" i="575" s="1"/>
  <c r="M414" i="575" s="1"/>
  <c r="J414" i="575" a="1"/>
  <c r="J414" i="575" s="1"/>
  <c r="H414" i="575"/>
  <c r="H413" i="575"/>
  <c r="V412" i="575"/>
  <c r="W412" i="575" s="1"/>
  <c r="N412" i="575"/>
  <c r="K412" i="575" a="1"/>
  <c r="K412" i="575" s="1"/>
  <c r="M412" i="575" s="1"/>
  <c r="J412" i="575" a="1"/>
  <c r="J412" i="575" s="1"/>
  <c r="H412" i="575"/>
  <c r="W411" i="575"/>
  <c r="V411" i="575"/>
  <c r="N411" i="575"/>
  <c r="K411" i="575" a="1"/>
  <c r="K411" i="575" s="1"/>
  <c r="M411" i="575" s="1"/>
  <c r="J411" i="575" a="1"/>
  <c r="J411" i="575" s="1"/>
  <c r="H411" i="575"/>
  <c r="H410" i="575"/>
  <c r="K409" i="575" a="1"/>
  <c r="K409" i="575" s="1"/>
  <c r="H409" i="575"/>
  <c r="V408" i="575"/>
  <c r="W408" i="575" s="1"/>
  <c r="N408" i="575"/>
  <c r="K408" i="575" a="1"/>
  <c r="K408" i="575" s="1"/>
  <c r="M408" i="575" s="1"/>
  <c r="J408" i="575" a="1"/>
  <c r="J408" i="575" s="1"/>
  <c r="H408" i="575"/>
  <c r="V407" i="575"/>
  <c r="W407" i="575" s="1"/>
  <c r="N407" i="575"/>
  <c r="K407" i="575"/>
  <c r="M407" i="575" s="1"/>
  <c r="K407" i="575" a="1"/>
  <c r="J407" i="575"/>
  <c r="J407" i="575" a="1"/>
  <c r="H407" i="575"/>
  <c r="V406" i="575"/>
  <c r="W406" i="575" s="1"/>
  <c r="N406" i="575"/>
  <c r="K406" i="575" a="1"/>
  <c r="K406" i="575" s="1"/>
  <c r="M406" i="575" s="1"/>
  <c r="J406" i="575" a="1"/>
  <c r="J406" i="575" s="1"/>
  <c r="H406" i="575"/>
  <c r="W405" i="575"/>
  <c r="V405" i="575"/>
  <c r="N405" i="575"/>
  <c r="K405" i="575" a="1"/>
  <c r="K405" i="575" s="1"/>
  <c r="M405" i="575" s="1"/>
  <c r="J405" i="575" a="1"/>
  <c r="J405" i="575" s="1"/>
  <c r="H405" i="575"/>
  <c r="V404" i="575"/>
  <c r="W404" i="575" s="1"/>
  <c r="N404" i="575"/>
  <c r="K404" i="575" a="1"/>
  <c r="K404" i="575" s="1"/>
  <c r="M404" i="575" s="1"/>
  <c r="J404" i="575" a="1"/>
  <c r="J404" i="575" s="1"/>
  <c r="H404" i="575"/>
  <c r="V403" i="575"/>
  <c r="W403" i="575" s="1"/>
  <c r="N403" i="575"/>
  <c r="K403" i="575"/>
  <c r="M403" i="575" s="1"/>
  <c r="K403" i="575" a="1"/>
  <c r="J403" i="575"/>
  <c r="J403" i="575" a="1"/>
  <c r="H403" i="575"/>
  <c r="V402" i="575"/>
  <c r="W402" i="575" s="1"/>
  <c r="N402" i="575"/>
  <c r="K402" i="575" a="1"/>
  <c r="K402" i="575" s="1"/>
  <c r="M402" i="575" s="1"/>
  <c r="J402" i="575" a="1"/>
  <c r="J402" i="575" s="1"/>
  <c r="H402" i="575"/>
  <c r="W401" i="575"/>
  <c r="V401" i="575"/>
  <c r="N401" i="575"/>
  <c r="K401" i="575" a="1"/>
  <c r="K401" i="575" s="1"/>
  <c r="M401" i="575" s="1"/>
  <c r="J401" i="575" a="1"/>
  <c r="J401" i="575" s="1"/>
  <c r="H401" i="575"/>
  <c r="V400" i="575"/>
  <c r="W400" i="575" s="1"/>
  <c r="N400" i="575"/>
  <c r="K400" i="575" a="1"/>
  <c r="K400" i="575" s="1"/>
  <c r="M400" i="575" s="1"/>
  <c r="J400" i="575" a="1"/>
  <c r="J400" i="575" s="1"/>
  <c r="H400" i="575"/>
  <c r="V399" i="575"/>
  <c r="W399" i="575" s="1"/>
  <c r="N399" i="575"/>
  <c r="K399" i="575" a="1"/>
  <c r="K399" i="575" s="1"/>
  <c r="M399" i="575" s="1"/>
  <c r="J399" i="575" a="1"/>
  <c r="J399" i="575" s="1"/>
  <c r="H399" i="575"/>
  <c r="K398" i="575" a="1"/>
  <c r="K398" i="575" s="1"/>
  <c r="M398" i="575" s="1"/>
  <c r="H398" i="575"/>
  <c r="K397" i="575" a="1"/>
  <c r="K397" i="575" s="1"/>
  <c r="M397" i="575" s="1"/>
  <c r="H397" i="575"/>
  <c r="K396" i="575" a="1"/>
  <c r="K396" i="575" s="1"/>
  <c r="M396" i="575" s="1"/>
  <c r="H396" i="575"/>
  <c r="K395" i="575" a="1"/>
  <c r="K395" i="575" s="1"/>
  <c r="M395" i="575" s="1"/>
  <c r="H395" i="575"/>
  <c r="N394" i="575"/>
  <c r="K394" i="575"/>
  <c r="M394" i="575" s="1"/>
  <c r="K394" i="575" a="1"/>
  <c r="H394" i="575"/>
  <c r="N393" i="575"/>
  <c r="K393" i="575" a="1"/>
  <c r="K393" i="575" s="1"/>
  <c r="M393" i="575" s="1"/>
  <c r="H393" i="575"/>
  <c r="N392" i="575"/>
  <c r="K392" i="575" a="1"/>
  <c r="K392" i="575" s="1"/>
  <c r="M392" i="575" s="1"/>
  <c r="H392" i="575"/>
  <c r="N391" i="575"/>
  <c r="K391" i="575" a="1"/>
  <c r="K391" i="575" s="1"/>
  <c r="M391" i="575" s="1"/>
  <c r="H391" i="575"/>
  <c r="V390" i="575"/>
  <c r="W390" i="575" s="1"/>
  <c r="N390" i="575"/>
  <c r="K390" i="575"/>
  <c r="M390" i="575" s="1"/>
  <c r="K390" i="575" a="1"/>
  <c r="J390" i="575"/>
  <c r="J390" i="575" a="1"/>
  <c r="H390" i="575"/>
  <c r="V389" i="575"/>
  <c r="W389" i="575" s="1"/>
  <c r="N389" i="575"/>
  <c r="K389" i="575" a="1"/>
  <c r="K389" i="575" s="1"/>
  <c r="M389" i="575" s="1"/>
  <c r="J389" i="575" a="1"/>
  <c r="J389" i="575" s="1"/>
  <c r="H389" i="575"/>
  <c r="V388" i="575"/>
  <c r="W388" i="575" s="1"/>
  <c r="N388" i="575"/>
  <c r="K388" i="575" a="1"/>
  <c r="K388" i="575" s="1"/>
  <c r="M388" i="575" s="1"/>
  <c r="J388" i="575" a="1"/>
  <c r="J388" i="575" s="1"/>
  <c r="H388" i="575"/>
  <c r="V387" i="575"/>
  <c r="W387" i="575" s="1"/>
  <c r="N387" i="575"/>
  <c r="K387" i="575" a="1"/>
  <c r="K387" i="575" s="1"/>
  <c r="M387" i="575" s="1"/>
  <c r="J387" i="575" a="1"/>
  <c r="J387" i="575" s="1"/>
  <c r="H387" i="575"/>
  <c r="V386" i="575"/>
  <c r="W386" i="575" s="1"/>
  <c r="N386" i="575"/>
  <c r="K386" i="575"/>
  <c r="M386" i="575" s="1"/>
  <c r="K386" i="575" a="1"/>
  <c r="J386" i="575"/>
  <c r="J386" i="575" a="1"/>
  <c r="H386" i="575"/>
  <c r="V385" i="575"/>
  <c r="W385" i="575" s="1"/>
  <c r="N385" i="575"/>
  <c r="K385" i="575" a="1"/>
  <c r="K385" i="575" s="1"/>
  <c r="M385" i="575" s="1"/>
  <c r="J385" i="575" a="1"/>
  <c r="J385" i="575" s="1"/>
  <c r="H385" i="575"/>
  <c r="W384" i="575"/>
  <c r="V384" i="575"/>
  <c r="N384" i="575"/>
  <c r="K384" i="575" a="1"/>
  <c r="K384" i="575" s="1"/>
  <c r="M384" i="575" s="1"/>
  <c r="J384" i="575" a="1"/>
  <c r="J384" i="575" s="1"/>
  <c r="H384" i="575"/>
  <c r="V383" i="575"/>
  <c r="W383" i="575" s="1"/>
  <c r="N383" i="575"/>
  <c r="K383" i="575" a="1"/>
  <c r="K383" i="575" s="1"/>
  <c r="M383" i="575" s="1"/>
  <c r="J383" i="575" a="1"/>
  <c r="J383" i="575" s="1"/>
  <c r="H383" i="575"/>
  <c r="V382" i="575"/>
  <c r="W382" i="575" s="1"/>
  <c r="N382" i="575"/>
  <c r="K382" i="575"/>
  <c r="M382" i="575" s="1"/>
  <c r="K382" i="575" a="1"/>
  <c r="J382" i="575"/>
  <c r="J382" i="575" a="1"/>
  <c r="H382" i="575"/>
  <c r="V381" i="575"/>
  <c r="W381" i="575" s="1"/>
  <c r="N381" i="575"/>
  <c r="K381" i="575" a="1"/>
  <c r="K381" i="575" s="1"/>
  <c r="M381" i="575" s="1"/>
  <c r="J381" i="575" a="1"/>
  <c r="J381" i="575" s="1"/>
  <c r="H381" i="575"/>
  <c r="V380" i="575"/>
  <c r="W380" i="575" s="1"/>
  <c r="N380" i="575"/>
  <c r="K380" i="575" a="1"/>
  <c r="K380" i="575" s="1"/>
  <c r="M380" i="575" s="1"/>
  <c r="J380" i="575" a="1"/>
  <c r="J380" i="575" s="1"/>
  <c r="H380" i="575"/>
  <c r="V379" i="575"/>
  <c r="W379" i="575" s="1"/>
  <c r="N379" i="575"/>
  <c r="K379" i="575" a="1"/>
  <c r="K379" i="575" s="1"/>
  <c r="M379" i="575" s="1"/>
  <c r="J379" i="575" a="1"/>
  <c r="J379" i="575" s="1"/>
  <c r="H379" i="575"/>
  <c r="K378" i="575" a="1"/>
  <c r="K378" i="575" s="1"/>
  <c r="M378" i="575" s="1"/>
  <c r="H378" i="575"/>
  <c r="K377" i="575" a="1"/>
  <c r="K377" i="575" s="1"/>
  <c r="M377" i="575" s="1"/>
  <c r="H377" i="575"/>
  <c r="K376" i="575" a="1"/>
  <c r="K376" i="575" s="1"/>
  <c r="M376" i="575" s="1"/>
  <c r="H376" i="575"/>
  <c r="W375" i="575"/>
  <c r="V375" i="575"/>
  <c r="N375" i="575"/>
  <c r="K375" i="575" a="1"/>
  <c r="K375" i="575" s="1"/>
  <c r="M375" i="575" s="1"/>
  <c r="J375" i="575" a="1"/>
  <c r="J375" i="575" s="1"/>
  <c r="H375" i="575"/>
  <c r="V374" i="575"/>
  <c r="W374" i="575" s="1"/>
  <c r="N374" i="575"/>
  <c r="K374" i="575" a="1"/>
  <c r="K374" i="575" s="1"/>
  <c r="M374" i="575" s="1"/>
  <c r="J374" i="575" a="1"/>
  <c r="J374" i="575" s="1"/>
  <c r="H374" i="575"/>
  <c r="V373" i="575"/>
  <c r="W373" i="575" s="1"/>
  <c r="N373" i="575"/>
  <c r="K373" i="575"/>
  <c r="M373" i="575" s="1"/>
  <c r="K373" i="575" a="1"/>
  <c r="J373" i="575"/>
  <c r="J373" i="575" a="1"/>
  <c r="H373" i="575"/>
  <c r="K372" i="575" a="1"/>
  <c r="K372" i="575" s="1"/>
  <c r="H372" i="575"/>
  <c r="V371" i="575"/>
  <c r="W371" i="575" s="1"/>
  <c r="N371" i="575"/>
  <c r="N428" i="575" s="1"/>
  <c r="K371" i="575" a="1"/>
  <c r="K371" i="575" s="1"/>
  <c r="M371" i="575" s="1"/>
  <c r="J371" i="575" a="1"/>
  <c r="J371" i="575" s="1"/>
  <c r="H371" i="575"/>
  <c r="H428" i="575" s="1"/>
  <c r="AA370" i="575"/>
  <c r="AA507" i="575" s="1"/>
  <c r="Z370" i="575"/>
  <c r="Z507" i="575" s="1"/>
  <c r="Y370" i="575"/>
  <c r="Y507" i="575" s="1"/>
  <c r="X370" i="575"/>
  <c r="X507" i="575" s="1"/>
  <c r="U370" i="575"/>
  <c r="U507" i="575" s="1"/>
  <c r="T370" i="575"/>
  <c r="T507" i="575" s="1"/>
  <c r="S370" i="575"/>
  <c r="S507" i="575" s="1"/>
  <c r="R370" i="575"/>
  <c r="R507" i="575" s="1"/>
  <c r="Q370" i="575"/>
  <c r="Q507" i="575" s="1"/>
  <c r="P370" i="575"/>
  <c r="P507" i="575" s="1"/>
  <c r="O370" i="575"/>
  <c r="I370" i="575"/>
  <c r="I507" i="575" s="1"/>
  <c r="B515" i="575" s="1"/>
  <c r="G370" i="575"/>
  <c r="G507" i="575" s="1"/>
  <c r="V369" i="575"/>
  <c r="W369" i="575" s="1"/>
  <c r="N369" i="575"/>
  <c r="K369" i="575" a="1"/>
  <c r="K369" i="575" s="1"/>
  <c r="M369" i="575" s="1"/>
  <c r="J369" i="575" a="1"/>
  <c r="J369" i="575" s="1"/>
  <c r="H369" i="575"/>
  <c r="V368" i="575"/>
  <c r="W368" i="575" s="1"/>
  <c r="N368" i="575"/>
  <c r="K368" i="575" a="1"/>
  <c r="K368" i="575" s="1"/>
  <c r="M368" i="575" s="1"/>
  <c r="J368" i="575" a="1"/>
  <c r="J368" i="575" s="1"/>
  <c r="H368" i="575"/>
  <c r="K367" i="575" a="1"/>
  <c r="K367" i="575" s="1"/>
  <c r="M367" i="575" s="1"/>
  <c r="H367" i="575"/>
  <c r="K366" i="575" a="1"/>
  <c r="K366" i="575" s="1"/>
  <c r="M366" i="575" s="1"/>
  <c r="H366" i="575"/>
  <c r="K365" i="575" a="1"/>
  <c r="K365" i="575" s="1"/>
  <c r="M365" i="575" s="1"/>
  <c r="H365" i="575"/>
  <c r="K364" i="575" a="1"/>
  <c r="K364" i="575" s="1"/>
  <c r="M364" i="575" s="1"/>
  <c r="H364" i="575"/>
  <c r="W363" i="575"/>
  <c r="V363" i="575"/>
  <c r="N363" i="575"/>
  <c r="K363" i="575" a="1"/>
  <c r="K363" i="575" s="1"/>
  <c r="M363" i="575" s="1"/>
  <c r="J363" i="575" a="1"/>
  <c r="J363" i="575" s="1"/>
  <c r="H363" i="575"/>
  <c r="V362" i="575"/>
  <c r="W362" i="575" s="1"/>
  <c r="N362" i="575"/>
  <c r="K362" i="575" a="1"/>
  <c r="K362" i="575" s="1"/>
  <c r="M362" i="575" s="1"/>
  <c r="J362" i="575" a="1"/>
  <c r="J362" i="575" s="1"/>
  <c r="H362" i="575"/>
  <c r="V361" i="575"/>
  <c r="W361" i="575" s="1"/>
  <c r="N361" i="575"/>
  <c r="K361" i="575"/>
  <c r="M361" i="575" s="1"/>
  <c r="K361" i="575" a="1"/>
  <c r="J361" i="575"/>
  <c r="J361" i="575" a="1"/>
  <c r="H361" i="575"/>
  <c r="H360" i="575"/>
  <c r="H359" i="575"/>
  <c r="V358" i="575"/>
  <c r="W358" i="575" s="1"/>
  <c r="N358" i="575"/>
  <c r="K358" i="575" a="1"/>
  <c r="K358" i="575" s="1"/>
  <c r="M358" i="575" s="1"/>
  <c r="J358" i="575" a="1"/>
  <c r="J358" i="575" s="1"/>
  <c r="H358" i="575"/>
  <c r="W357" i="575"/>
  <c r="V357" i="575"/>
  <c r="N357" i="575"/>
  <c r="K357" i="575" a="1"/>
  <c r="K357" i="575" s="1"/>
  <c r="M357" i="575" s="1"/>
  <c r="J357" i="575" a="1"/>
  <c r="J357" i="575" s="1"/>
  <c r="H357" i="575"/>
  <c r="K356" i="575"/>
  <c r="M356" i="575" s="1"/>
  <c r="K356" i="575" a="1"/>
  <c r="H356" i="575"/>
  <c r="K355" i="575" a="1"/>
  <c r="K355" i="575" s="1"/>
  <c r="M355" i="575" s="1"/>
  <c r="H355" i="575"/>
  <c r="V354" i="575"/>
  <c r="W354" i="575" s="1"/>
  <c r="N354" i="575"/>
  <c r="K354" i="575" a="1"/>
  <c r="K354" i="575" s="1"/>
  <c r="M354" i="575" s="1"/>
  <c r="J354" i="575" a="1"/>
  <c r="J354" i="575" s="1"/>
  <c r="H354" i="575"/>
  <c r="V353" i="575"/>
  <c r="W353" i="575" s="1"/>
  <c r="N353" i="575"/>
  <c r="K353" i="575"/>
  <c r="M353" i="575" s="1"/>
  <c r="K353" i="575" a="1"/>
  <c r="J353" i="575"/>
  <c r="J353" i="575" a="1"/>
  <c r="H353" i="575"/>
  <c r="V352" i="575"/>
  <c r="W352" i="575" s="1"/>
  <c r="N352" i="575"/>
  <c r="K352" i="575" a="1"/>
  <c r="K352" i="575" s="1"/>
  <c r="M352" i="575" s="1"/>
  <c r="J352" i="575" a="1"/>
  <c r="J352" i="575" s="1"/>
  <c r="H352" i="575"/>
  <c r="W351" i="575"/>
  <c r="V351" i="575"/>
  <c r="N351" i="575"/>
  <c r="K351" i="575" a="1"/>
  <c r="K351" i="575" s="1"/>
  <c r="M351" i="575" s="1"/>
  <c r="J351" i="575" a="1"/>
  <c r="J351" i="575" s="1"/>
  <c r="H351" i="575"/>
  <c r="V350" i="575"/>
  <c r="N350" i="575"/>
  <c r="K350" i="575" a="1"/>
  <c r="K350" i="575" s="1"/>
  <c r="M350" i="575" s="1"/>
  <c r="J350" i="575" a="1"/>
  <c r="J350" i="575" s="1"/>
  <c r="H350" i="575"/>
  <c r="V349" i="575"/>
  <c r="W349" i="575" s="1"/>
  <c r="N349" i="575"/>
  <c r="K349" i="575"/>
  <c r="K349" i="575" a="1"/>
  <c r="J349" i="575"/>
  <c r="J349" i="575" a="1"/>
  <c r="H349" i="575"/>
  <c r="H370" i="575" s="1"/>
  <c r="X343" i="575"/>
  <c r="X342" i="575"/>
  <c r="X341" i="575"/>
  <c r="G341" i="575"/>
  <c r="C341" i="575"/>
  <c r="X340" i="575"/>
  <c r="I340" i="575"/>
  <c r="E340" i="575"/>
  <c r="K340" i="575" s="1"/>
  <c r="M340" i="575" s="1"/>
  <c r="I339" i="575"/>
  <c r="E339" i="575"/>
  <c r="K339" i="575" s="1"/>
  <c r="M339" i="575" s="1"/>
  <c r="I338" i="575"/>
  <c r="E338" i="575"/>
  <c r="K338" i="575" s="1"/>
  <c r="M338" i="575" s="1"/>
  <c r="X337" i="575"/>
  <c r="I337" i="575"/>
  <c r="I341" i="575" s="1"/>
  <c r="E337" i="575"/>
  <c r="K337" i="575" s="1"/>
  <c r="AA334" i="575"/>
  <c r="Z334" i="575"/>
  <c r="Y334" i="575"/>
  <c r="X334" i="575"/>
  <c r="U334" i="575"/>
  <c r="T334" i="575"/>
  <c r="S334" i="575"/>
  <c r="R334" i="575"/>
  <c r="Q334" i="575"/>
  <c r="P334" i="575"/>
  <c r="R342" i="575" s="1"/>
  <c r="O334" i="575"/>
  <c r="I334" i="575"/>
  <c r="G334" i="575"/>
  <c r="K333" i="575" a="1"/>
  <c r="K333" i="575" s="1"/>
  <c r="H333" i="575"/>
  <c r="K332" i="575" a="1"/>
  <c r="K332" i="575" s="1"/>
  <c r="H332" i="575"/>
  <c r="K331" i="575"/>
  <c r="K331" i="575" a="1"/>
  <c r="H331" i="575"/>
  <c r="V330" i="575"/>
  <c r="W330" i="575" s="1"/>
  <c r="N330" i="575"/>
  <c r="K330" i="575" a="1"/>
  <c r="K330" i="575" s="1"/>
  <c r="H330" i="575"/>
  <c r="D330" i="575"/>
  <c r="H329" i="575"/>
  <c r="K328" i="575" a="1"/>
  <c r="K328" i="575" s="1"/>
  <c r="H328" i="575"/>
  <c r="H327" i="575"/>
  <c r="V326" i="575"/>
  <c r="W326" i="575" s="1"/>
  <c r="N326" i="575"/>
  <c r="K326" i="575" a="1"/>
  <c r="K326" i="575" s="1"/>
  <c r="M326" i="575" s="1"/>
  <c r="J326" i="575" a="1"/>
  <c r="J326" i="575" s="1"/>
  <c r="H326" i="575"/>
  <c r="W325" i="575"/>
  <c r="V325" i="575"/>
  <c r="N325" i="575"/>
  <c r="K325" i="575" a="1"/>
  <c r="K325" i="575" s="1"/>
  <c r="M325" i="575" s="1"/>
  <c r="J325" i="575" a="1"/>
  <c r="J325" i="575" s="1"/>
  <c r="H325" i="575"/>
  <c r="H324" i="575"/>
  <c r="V323" i="575"/>
  <c r="W323" i="575" s="1"/>
  <c r="N323" i="575"/>
  <c r="K323" i="575"/>
  <c r="M323" i="575" s="1"/>
  <c r="K323" i="575" a="1"/>
  <c r="J323" i="575"/>
  <c r="J323" i="575" a="1"/>
  <c r="H323" i="575"/>
  <c r="V322" i="575"/>
  <c r="W322" i="575" s="1"/>
  <c r="N322" i="575"/>
  <c r="K322" i="575" a="1"/>
  <c r="K322" i="575" s="1"/>
  <c r="M322" i="575" s="1"/>
  <c r="J322" i="575" a="1"/>
  <c r="J322" i="575" s="1"/>
  <c r="H322" i="575"/>
  <c r="V321" i="575"/>
  <c r="W321" i="575" s="1"/>
  <c r="N321" i="575"/>
  <c r="K321" i="575" a="1"/>
  <c r="K321" i="575" s="1"/>
  <c r="M321" i="575" s="1"/>
  <c r="J321" i="575" a="1"/>
  <c r="J321" i="575" s="1"/>
  <c r="H321" i="575"/>
  <c r="V320" i="575"/>
  <c r="V334" i="575" s="1"/>
  <c r="N320" i="575"/>
  <c r="N334" i="575" s="1"/>
  <c r="K320" i="575" a="1"/>
  <c r="K320" i="575" s="1"/>
  <c r="J320" i="575" a="1"/>
  <c r="J320" i="575" s="1"/>
  <c r="H320" i="575"/>
  <c r="H334" i="575" s="1"/>
  <c r="AA319" i="575"/>
  <c r="Z319" i="575"/>
  <c r="Y319" i="575"/>
  <c r="X319" i="575"/>
  <c r="U319" i="575"/>
  <c r="T319" i="575"/>
  <c r="S319" i="575"/>
  <c r="Q319" i="575"/>
  <c r="P319" i="575"/>
  <c r="O319" i="575"/>
  <c r="R341" i="575" s="1"/>
  <c r="I319" i="575"/>
  <c r="G319" i="575"/>
  <c r="V318" i="575"/>
  <c r="W318" i="575" s="1"/>
  <c r="N318" i="575"/>
  <c r="K318" i="575" a="1"/>
  <c r="K318" i="575" s="1"/>
  <c r="M318" i="575" s="1"/>
  <c r="J318" i="575" a="1"/>
  <c r="J318" i="575" s="1"/>
  <c r="H318" i="575"/>
  <c r="H317" i="575"/>
  <c r="H316" i="575"/>
  <c r="H315" i="575"/>
  <c r="H314" i="575"/>
  <c r="W313" i="575"/>
  <c r="V313" i="575"/>
  <c r="N313" i="575"/>
  <c r="K313" i="575" a="1"/>
  <c r="K313" i="575" s="1"/>
  <c r="M313" i="575" s="1"/>
  <c r="J313" i="575" a="1"/>
  <c r="J313" i="575" s="1"/>
  <c r="H313" i="575"/>
  <c r="V312" i="575"/>
  <c r="W312" i="575" s="1"/>
  <c r="N312" i="575"/>
  <c r="K312" i="575" a="1"/>
  <c r="K312" i="575" s="1"/>
  <c r="M312" i="575" s="1"/>
  <c r="J312" i="575" a="1"/>
  <c r="J312" i="575" s="1"/>
  <c r="H312" i="575"/>
  <c r="V311" i="575"/>
  <c r="W311" i="575" s="1"/>
  <c r="N311" i="575"/>
  <c r="K311" i="575"/>
  <c r="M311" i="575" s="1"/>
  <c r="K311" i="575" a="1"/>
  <c r="J311" i="575"/>
  <c r="J311" i="575" a="1"/>
  <c r="H311" i="575"/>
  <c r="V310" i="575"/>
  <c r="W310" i="575" s="1"/>
  <c r="N310" i="575"/>
  <c r="K310" i="575" a="1"/>
  <c r="K310" i="575" s="1"/>
  <c r="M310" i="575" s="1"/>
  <c r="J310" i="575" a="1"/>
  <c r="J310" i="575" s="1"/>
  <c r="H310" i="575"/>
  <c r="W309" i="575"/>
  <c r="V309" i="575"/>
  <c r="N309" i="575"/>
  <c r="N319" i="575" s="1"/>
  <c r="K309" i="575" a="1"/>
  <c r="K309" i="575" s="1"/>
  <c r="J309" i="575" a="1"/>
  <c r="J309" i="575" s="1"/>
  <c r="H309" i="575"/>
  <c r="AA308" i="575"/>
  <c r="Z308" i="575"/>
  <c r="Y308" i="575"/>
  <c r="X308" i="575"/>
  <c r="U308" i="575"/>
  <c r="T308" i="575"/>
  <c r="S308" i="575"/>
  <c r="Q308" i="575"/>
  <c r="P308" i="575"/>
  <c r="O308" i="575"/>
  <c r="R340" i="575" s="1"/>
  <c r="I308" i="575"/>
  <c r="G308" i="575"/>
  <c r="V307" i="575"/>
  <c r="W307" i="575" s="1"/>
  <c r="N307" i="575"/>
  <c r="K307" i="575" a="1"/>
  <c r="K307" i="575" s="1"/>
  <c r="M307" i="575" s="1"/>
  <c r="J307" i="575" a="1"/>
  <c r="J307" i="575" s="1"/>
  <c r="H307" i="575"/>
  <c r="V306" i="575"/>
  <c r="W306" i="575" s="1"/>
  <c r="N306" i="575"/>
  <c r="K306" i="575" a="1"/>
  <c r="K306" i="575" s="1"/>
  <c r="M306" i="575" s="1"/>
  <c r="J306" i="575" a="1"/>
  <c r="J306" i="575" s="1"/>
  <c r="H306" i="575"/>
  <c r="V305" i="575"/>
  <c r="W305" i="575" s="1"/>
  <c r="N305" i="575"/>
  <c r="K305" i="575" a="1"/>
  <c r="K305" i="575" s="1"/>
  <c r="M305" i="575" s="1"/>
  <c r="J305" i="575" a="1"/>
  <c r="J305" i="575" s="1"/>
  <c r="H305" i="575"/>
  <c r="V304" i="575"/>
  <c r="W304" i="575" s="1"/>
  <c r="N304" i="575"/>
  <c r="K304" i="575" a="1"/>
  <c r="K304" i="575" s="1"/>
  <c r="M304" i="575" s="1"/>
  <c r="J304" i="575" a="1"/>
  <c r="J304" i="575" s="1"/>
  <c r="H304" i="575"/>
  <c r="V303" i="575"/>
  <c r="W303" i="575" s="1"/>
  <c r="N303" i="575"/>
  <c r="K303" i="575" a="1"/>
  <c r="K303" i="575" s="1"/>
  <c r="M303" i="575" s="1"/>
  <c r="J303" i="575" a="1"/>
  <c r="J303" i="575" s="1"/>
  <c r="H303" i="575"/>
  <c r="V302" i="575"/>
  <c r="W302" i="575" s="1"/>
  <c r="N302" i="575"/>
  <c r="K302" i="575" a="1"/>
  <c r="K302" i="575" s="1"/>
  <c r="M302" i="575" s="1"/>
  <c r="J302" i="575" a="1"/>
  <c r="J302" i="575" s="1"/>
  <c r="H302" i="575"/>
  <c r="V301" i="575"/>
  <c r="W301" i="575" s="1"/>
  <c r="N301" i="575"/>
  <c r="K301" i="575" a="1"/>
  <c r="K301" i="575" s="1"/>
  <c r="M301" i="575" s="1"/>
  <c r="J301" i="575" a="1"/>
  <c r="J301" i="575" s="1"/>
  <c r="H301" i="575"/>
  <c r="V300" i="575"/>
  <c r="W300" i="575" s="1"/>
  <c r="N300" i="575"/>
  <c r="K300" i="575" a="1"/>
  <c r="K300" i="575" s="1"/>
  <c r="M300" i="575" s="1"/>
  <c r="J300" i="575" a="1"/>
  <c r="J300" i="575" s="1"/>
  <c r="H300" i="575"/>
  <c r="V299" i="575"/>
  <c r="W299" i="575" s="1"/>
  <c r="N299" i="575"/>
  <c r="K299" i="575" a="1"/>
  <c r="K299" i="575" s="1"/>
  <c r="M299" i="575" s="1"/>
  <c r="J299" i="575" a="1"/>
  <c r="J299" i="575" s="1"/>
  <c r="H299" i="575"/>
  <c r="V298" i="575"/>
  <c r="W298" i="575" s="1"/>
  <c r="N298" i="575"/>
  <c r="K298" i="575" a="1"/>
  <c r="K298" i="575" s="1"/>
  <c r="M298" i="575" s="1"/>
  <c r="J298" i="575" a="1"/>
  <c r="J298" i="575" s="1"/>
  <c r="H298" i="575"/>
  <c r="V297" i="575"/>
  <c r="W297" i="575" s="1"/>
  <c r="N297" i="575"/>
  <c r="K297" i="575" a="1"/>
  <c r="K297" i="575" s="1"/>
  <c r="M297" i="575" s="1"/>
  <c r="J297" i="575" a="1"/>
  <c r="J297" i="575" s="1"/>
  <c r="H297" i="575"/>
  <c r="V296" i="575"/>
  <c r="W296" i="575" s="1"/>
  <c r="N296" i="575"/>
  <c r="K296" i="575" a="1"/>
  <c r="K296" i="575" s="1"/>
  <c r="M296" i="575" s="1"/>
  <c r="J296" i="575" a="1"/>
  <c r="J296" i="575" s="1"/>
  <c r="H296" i="575"/>
  <c r="V295" i="575"/>
  <c r="W295" i="575" s="1"/>
  <c r="N295" i="575"/>
  <c r="K295" i="575" a="1"/>
  <c r="K295" i="575" s="1"/>
  <c r="M295" i="575" s="1"/>
  <c r="J295" i="575" a="1"/>
  <c r="J295" i="575" s="1"/>
  <c r="H295" i="575"/>
  <c r="V294" i="575"/>
  <c r="W294" i="575" s="1"/>
  <c r="N294" i="575"/>
  <c r="K294" i="575" a="1"/>
  <c r="K294" i="575" s="1"/>
  <c r="M294" i="575" s="1"/>
  <c r="J294" i="575" a="1"/>
  <c r="J294" i="575" s="1"/>
  <c r="H294" i="575"/>
  <c r="V293" i="575"/>
  <c r="N293" i="575"/>
  <c r="M293" i="575"/>
  <c r="K293" i="575" a="1"/>
  <c r="K293" i="575" s="1"/>
  <c r="J293" i="575" a="1"/>
  <c r="J293" i="575" s="1"/>
  <c r="H293" i="575"/>
  <c r="H308" i="575" s="1"/>
  <c r="AA292" i="575"/>
  <c r="Z292" i="575"/>
  <c r="Y292" i="575"/>
  <c r="X292" i="575"/>
  <c r="U292" i="575"/>
  <c r="T292" i="575"/>
  <c r="S292" i="575"/>
  <c r="R292" i="575"/>
  <c r="Q292" i="575"/>
  <c r="P292" i="575"/>
  <c r="O292" i="575"/>
  <c r="R339" i="575" s="1"/>
  <c r="G292" i="575"/>
  <c r="V291" i="575"/>
  <c r="W291" i="575" s="1"/>
  <c r="N291" i="575"/>
  <c r="M291" i="575"/>
  <c r="K291" i="575" a="1"/>
  <c r="K291" i="575" s="1"/>
  <c r="J291" i="575" a="1"/>
  <c r="J291" i="575" s="1"/>
  <c r="H291" i="575"/>
  <c r="W290" i="575"/>
  <c r="V290" i="575"/>
  <c r="N290" i="575"/>
  <c r="K290" i="575" a="1"/>
  <c r="K290" i="575" s="1"/>
  <c r="M290" i="575" s="1"/>
  <c r="J290" i="575" a="1"/>
  <c r="J290" i="575" s="1"/>
  <c r="H290" i="575"/>
  <c r="V289" i="575"/>
  <c r="W289" i="575" s="1"/>
  <c r="N289" i="575"/>
  <c r="K289" i="575" a="1"/>
  <c r="K289" i="575" s="1"/>
  <c r="M289" i="575" s="1"/>
  <c r="J289" i="575" a="1"/>
  <c r="J289" i="575" s="1"/>
  <c r="H289" i="575"/>
  <c r="H288" i="575"/>
  <c r="H287" i="575"/>
  <c r="H286" i="575"/>
  <c r="V285" i="575"/>
  <c r="W285" i="575" s="1"/>
  <c r="N285" i="575"/>
  <c r="K285" i="575" a="1"/>
  <c r="K285" i="575" s="1"/>
  <c r="M285" i="575" s="1"/>
  <c r="J285" i="575" a="1"/>
  <c r="J285" i="575" s="1"/>
  <c r="H285" i="575"/>
  <c r="V284" i="575"/>
  <c r="W284" i="575" s="1"/>
  <c r="N284" i="575"/>
  <c r="K284" i="575"/>
  <c r="M284" i="575" s="1"/>
  <c r="K284" i="575" a="1"/>
  <c r="J284" i="575" a="1"/>
  <c r="J284" i="575" s="1"/>
  <c r="H284" i="575"/>
  <c r="N283" i="575"/>
  <c r="K283" i="575" a="1"/>
  <c r="K283" i="575" s="1"/>
  <c r="M283" i="575" s="1"/>
  <c r="H283" i="575"/>
  <c r="N282" i="575"/>
  <c r="K282" i="575" a="1"/>
  <c r="K282" i="575" s="1"/>
  <c r="M282" i="575" s="1"/>
  <c r="H282" i="575"/>
  <c r="N281" i="575"/>
  <c r="K281" i="575" a="1"/>
  <c r="K281" i="575" s="1"/>
  <c r="M281" i="575" s="1"/>
  <c r="H281" i="575"/>
  <c r="N280" i="575"/>
  <c r="K280" i="575" a="1"/>
  <c r="K280" i="575" s="1"/>
  <c r="M280" i="575" s="1"/>
  <c r="H280" i="575"/>
  <c r="N279" i="575"/>
  <c r="K279" i="575" a="1"/>
  <c r="K279" i="575" s="1"/>
  <c r="M279" i="575" s="1"/>
  <c r="H279" i="575"/>
  <c r="N278" i="575"/>
  <c r="K278" i="575" a="1"/>
  <c r="K278" i="575" s="1"/>
  <c r="M278" i="575" s="1"/>
  <c r="H278" i="575"/>
  <c r="V277" i="575"/>
  <c r="W277" i="575" s="1"/>
  <c r="N277" i="575"/>
  <c r="K277" i="575" a="1"/>
  <c r="K277" i="575" s="1"/>
  <c r="M277" i="575" s="1"/>
  <c r="J277" i="575" a="1"/>
  <c r="J277" i="575" s="1"/>
  <c r="H277" i="575"/>
  <c r="V276" i="575"/>
  <c r="W276" i="575" s="1"/>
  <c r="N276" i="575"/>
  <c r="K276" i="575" a="1"/>
  <c r="K276" i="575" s="1"/>
  <c r="M276" i="575" s="1"/>
  <c r="J276" i="575" a="1"/>
  <c r="J276" i="575" s="1"/>
  <c r="H276" i="575"/>
  <c r="V275" i="575"/>
  <c r="W275" i="575" s="1"/>
  <c r="N275" i="575"/>
  <c r="K275" i="575" a="1"/>
  <c r="K275" i="575" s="1"/>
  <c r="M275" i="575" s="1"/>
  <c r="J275" i="575" a="1"/>
  <c r="J275" i="575" s="1"/>
  <c r="H275" i="575"/>
  <c r="V274" i="575"/>
  <c r="W274" i="575" s="1"/>
  <c r="N274" i="575"/>
  <c r="K274" i="575"/>
  <c r="M274" i="575" s="1"/>
  <c r="K274" i="575" a="1"/>
  <c r="J274" i="575"/>
  <c r="J274" i="575" a="1"/>
  <c r="H274" i="575"/>
  <c r="V273" i="575"/>
  <c r="W273" i="575" s="1"/>
  <c r="N273" i="575"/>
  <c r="K273" i="575" a="1"/>
  <c r="K273" i="575" s="1"/>
  <c r="M273" i="575" s="1"/>
  <c r="J273" i="575" a="1"/>
  <c r="J273" i="575" s="1"/>
  <c r="H273" i="575"/>
  <c r="V272" i="575"/>
  <c r="W272" i="575" s="1"/>
  <c r="N272" i="575"/>
  <c r="K272" i="575"/>
  <c r="M272" i="575" s="1"/>
  <c r="K272" i="575" a="1"/>
  <c r="J272" i="575"/>
  <c r="J272" i="575" a="1"/>
  <c r="H272" i="575"/>
  <c r="V271" i="575"/>
  <c r="W271" i="575" s="1"/>
  <c r="N271" i="575"/>
  <c r="K271" i="575" a="1"/>
  <c r="K271" i="575" s="1"/>
  <c r="M271" i="575" s="1"/>
  <c r="J271" i="575" a="1"/>
  <c r="J271" i="575" s="1"/>
  <c r="H271" i="575"/>
  <c r="W270" i="575"/>
  <c r="V270" i="575"/>
  <c r="N270" i="575"/>
  <c r="K270" i="575" a="1"/>
  <c r="K270" i="575" s="1"/>
  <c r="M270" i="575" s="1"/>
  <c r="J270" i="575" a="1"/>
  <c r="J270" i="575" s="1"/>
  <c r="H270" i="575"/>
  <c r="V269" i="575"/>
  <c r="W269" i="575" s="1"/>
  <c r="N269" i="575"/>
  <c r="K269" i="575" a="1"/>
  <c r="K269" i="575" s="1"/>
  <c r="M269" i="575" s="1"/>
  <c r="J269" i="575" a="1"/>
  <c r="J269" i="575" s="1"/>
  <c r="H269" i="575"/>
  <c r="V268" i="575"/>
  <c r="W268" i="575" s="1"/>
  <c r="N268" i="575"/>
  <c r="K268" i="575"/>
  <c r="M268" i="575" s="1"/>
  <c r="K268" i="575" a="1"/>
  <c r="J268" i="575"/>
  <c r="J268" i="575" a="1"/>
  <c r="H268" i="575"/>
  <c r="V267" i="575"/>
  <c r="W267" i="575" s="1"/>
  <c r="N267" i="575"/>
  <c r="K267" i="575" a="1"/>
  <c r="K267" i="575" s="1"/>
  <c r="M267" i="575" s="1"/>
  <c r="J267" i="575" a="1"/>
  <c r="J267" i="575" s="1"/>
  <c r="H267" i="575"/>
  <c r="W266" i="575"/>
  <c r="V266" i="575"/>
  <c r="N266" i="575"/>
  <c r="K266" i="575" a="1"/>
  <c r="K266" i="575" s="1"/>
  <c r="M266" i="575" s="1"/>
  <c r="J266" i="575" a="1"/>
  <c r="J266" i="575" s="1"/>
  <c r="H266" i="575"/>
  <c r="N265" i="575"/>
  <c r="K265" i="575" a="1"/>
  <c r="K265" i="575" s="1"/>
  <c r="M265" i="575" s="1"/>
  <c r="H265" i="575"/>
  <c r="V264" i="575"/>
  <c r="W264" i="575" s="1"/>
  <c r="N264" i="575"/>
  <c r="K264" i="575"/>
  <c r="M264" i="575" s="1"/>
  <c r="K264" i="575" a="1"/>
  <c r="J264" i="575"/>
  <c r="J264" i="575" a="1"/>
  <c r="H264" i="575"/>
  <c r="V263" i="575"/>
  <c r="W263" i="575" s="1"/>
  <c r="N263" i="575"/>
  <c r="K263" i="575" a="1"/>
  <c r="K263" i="575" s="1"/>
  <c r="M263" i="575" s="1"/>
  <c r="J263" i="575" a="1"/>
  <c r="J263" i="575" s="1"/>
  <c r="H263" i="575"/>
  <c r="W262" i="575"/>
  <c r="V262" i="575"/>
  <c r="N262" i="575"/>
  <c r="K262" i="575" a="1"/>
  <c r="K262" i="575" s="1"/>
  <c r="M262" i="575" s="1"/>
  <c r="J262" i="575" a="1"/>
  <c r="J262" i="575" s="1"/>
  <c r="H262" i="575"/>
  <c r="V261" i="575"/>
  <c r="W261" i="575" s="1"/>
  <c r="N261" i="575"/>
  <c r="K261" i="575" a="1"/>
  <c r="K261" i="575" s="1"/>
  <c r="M261" i="575" s="1"/>
  <c r="J261" i="575" a="1"/>
  <c r="J261" i="575" s="1"/>
  <c r="H261" i="575"/>
  <c r="V260" i="575"/>
  <c r="W260" i="575" s="1"/>
  <c r="N260" i="575"/>
  <c r="K260" i="575"/>
  <c r="M260" i="575" s="1"/>
  <c r="K260" i="575" a="1"/>
  <c r="J260" i="575"/>
  <c r="J260" i="575" a="1"/>
  <c r="H260" i="575"/>
  <c r="V259" i="575"/>
  <c r="W259" i="575" s="1"/>
  <c r="N259" i="575"/>
  <c r="K259" i="575" a="1"/>
  <c r="K259" i="575" s="1"/>
  <c r="M259" i="575" s="1"/>
  <c r="J259" i="575" a="1"/>
  <c r="J259" i="575" s="1"/>
  <c r="H259" i="575"/>
  <c r="W258" i="575"/>
  <c r="V258" i="575"/>
  <c r="N258" i="575"/>
  <c r="N292" i="575" s="1"/>
  <c r="K258" i="575" a="1"/>
  <c r="K258" i="575" s="1"/>
  <c r="M258" i="575" s="1"/>
  <c r="J258" i="575" a="1"/>
  <c r="J258" i="575" s="1"/>
  <c r="H258" i="575"/>
  <c r="H292" i="575" s="1"/>
  <c r="AA257" i="575"/>
  <c r="Z257" i="575"/>
  <c r="Y257" i="575"/>
  <c r="X257" i="575"/>
  <c r="U257" i="575"/>
  <c r="T257" i="575"/>
  <c r="S257" i="575"/>
  <c r="R257" i="575"/>
  <c r="Q257" i="575"/>
  <c r="P257" i="575"/>
  <c r="O257" i="575"/>
  <c r="I257" i="575"/>
  <c r="G257" i="575"/>
  <c r="H256" i="575"/>
  <c r="H255" i="575"/>
  <c r="H254" i="575"/>
  <c r="H253" i="575"/>
  <c r="H252" i="575"/>
  <c r="H251" i="575"/>
  <c r="K250" i="575" a="1"/>
  <c r="K250" i="575" s="1"/>
  <c r="M250" i="575" s="1"/>
  <c r="H250" i="575"/>
  <c r="K249" i="575" a="1"/>
  <c r="K249" i="575" s="1"/>
  <c r="M249" i="575" s="1"/>
  <c r="H249" i="575"/>
  <c r="K248" i="575" a="1"/>
  <c r="K248" i="575" s="1"/>
  <c r="M248" i="575" s="1"/>
  <c r="H248" i="575"/>
  <c r="K247" i="575" a="1"/>
  <c r="K247" i="575" s="1"/>
  <c r="M247" i="575" s="1"/>
  <c r="H247" i="575"/>
  <c r="V246" i="575"/>
  <c r="W246" i="575" s="1"/>
  <c r="N246" i="575"/>
  <c r="K246" i="575" a="1"/>
  <c r="K246" i="575" s="1"/>
  <c r="M246" i="575" s="1"/>
  <c r="J246" i="575" a="1"/>
  <c r="J246" i="575" s="1"/>
  <c r="H246" i="575"/>
  <c r="V245" i="575"/>
  <c r="W245" i="575" s="1"/>
  <c r="N245" i="575"/>
  <c r="K245" i="575" a="1"/>
  <c r="K245" i="575" s="1"/>
  <c r="M245" i="575" s="1"/>
  <c r="J245" i="575" a="1"/>
  <c r="J245" i="575" s="1"/>
  <c r="H245" i="575"/>
  <c r="V244" i="575"/>
  <c r="W244" i="575" s="1"/>
  <c r="N244" i="575"/>
  <c r="K244" i="575"/>
  <c r="M244" i="575" s="1"/>
  <c r="K244" i="575" a="1"/>
  <c r="J244" i="575"/>
  <c r="J244" i="575" a="1"/>
  <c r="H244" i="575"/>
  <c r="V243" i="575"/>
  <c r="W243" i="575" s="1"/>
  <c r="N243" i="575"/>
  <c r="K243" i="575" a="1"/>
  <c r="K243" i="575" s="1"/>
  <c r="M243" i="575" s="1"/>
  <c r="J243" i="575" a="1"/>
  <c r="J243" i="575" s="1"/>
  <c r="H243" i="575"/>
  <c r="M242" i="575"/>
  <c r="H242" i="575"/>
  <c r="W241" i="575"/>
  <c r="V241" i="575"/>
  <c r="N241" i="575"/>
  <c r="K241" i="575" a="1"/>
  <c r="K241" i="575" s="1"/>
  <c r="M241" i="575" s="1"/>
  <c r="J241" i="575" a="1"/>
  <c r="J241" i="575" s="1"/>
  <c r="H241" i="575"/>
  <c r="V240" i="575"/>
  <c r="W240" i="575" s="1"/>
  <c r="N240" i="575"/>
  <c r="K240" i="575" a="1"/>
  <c r="K240" i="575" s="1"/>
  <c r="M240" i="575" s="1"/>
  <c r="J240" i="575" a="1"/>
  <c r="J240" i="575" s="1"/>
  <c r="H240" i="575"/>
  <c r="K239" i="575" a="1"/>
  <c r="K239" i="575" s="1"/>
  <c r="M239" i="575" s="1"/>
  <c r="H239" i="575"/>
  <c r="H238" i="575"/>
  <c r="V237" i="575"/>
  <c r="W237" i="575" s="1"/>
  <c r="N237" i="575"/>
  <c r="K237" i="575" a="1"/>
  <c r="K237" i="575" s="1"/>
  <c r="M237" i="575" s="1"/>
  <c r="J237" i="575" a="1"/>
  <c r="J237" i="575" s="1"/>
  <c r="H237" i="575"/>
  <c r="W236" i="575"/>
  <c r="V236" i="575"/>
  <c r="N236" i="575"/>
  <c r="K236" i="575" a="1"/>
  <c r="K236" i="575" s="1"/>
  <c r="M236" i="575" s="1"/>
  <c r="J236" i="575" a="1"/>
  <c r="J236" i="575" s="1"/>
  <c r="H236" i="575"/>
  <c r="V235" i="575"/>
  <c r="W235" i="575" s="1"/>
  <c r="N235" i="575"/>
  <c r="K235" i="575" a="1"/>
  <c r="K235" i="575" s="1"/>
  <c r="M235" i="575" s="1"/>
  <c r="J235" i="575" a="1"/>
  <c r="J235" i="575" s="1"/>
  <c r="H235" i="575"/>
  <c r="V234" i="575"/>
  <c r="W234" i="575" s="1"/>
  <c r="N234" i="575"/>
  <c r="K234" i="575"/>
  <c r="M234" i="575" s="1"/>
  <c r="K234" i="575" a="1"/>
  <c r="J234" i="575"/>
  <c r="J234" i="575" a="1"/>
  <c r="H234" i="575"/>
  <c r="V233" i="575"/>
  <c r="W233" i="575" s="1"/>
  <c r="N233" i="575"/>
  <c r="K233" i="575" a="1"/>
  <c r="K233" i="575" s="1"/>
  <c r="M233" i="575" s="1"/>
  <c r="J233" i="575" a="1"/>
  <c r="J233" i="575" s="1"/>
  <c r="H233" i="575"/>
  <c r="W232" i="575"/>
  <c r="V232" i="575"/>
  <c r="N232" i="575"/>
  <c r="K232" i="575" a="1"/>
  <c r="K232" i="575" s="1"/>
  <c r="M232" i="575" s="1"/>
  <c r="J232" i="575" a="1"/>
  <c r="J232" i="575" s="1"/>
  <c r="H232" i="575"/>
  <c r="V231" i="575"/>
  <c r="W231" i="575" s="1"/>
  <c r="N231" i="575"/>
  <c r="K231" i="575" a="1"/>
  <c r="K231" i="575" s="1"/>
  <c r="M231" i="575" s="1"/>
  <c r="J231" i="575" a="1"/>
  <c r="J231" i="575" s="1"/>
  <c r="H231" i="575"/>
  <c r="V230" i="575"/>
  <c r="W230" i="575" s="1"/>
  <c r="N230" i="575"/>
  <c r="K230" i="575"/>
  <c r="M230" i="575" s="1"/>
  <c r="K230" i="575" a="1"/>
  <c r="J230" i="575"/>
  <c r="J230" i="575" a="1"/>
  <c r="H230" i="575"/>
  <c r="V229" i="575"/>
  <c r="W229" i="575" s="1"/>
  <c r="N229" i="575"/>
  <c r="K229" i="575" a="1"/>
  <c r="K229" i="575" s="1"/>
  <c r="M229" i="575" s="1"/>
  <c r="J229" i="575" a="1"/>
  <c r="J229" i="575" s="1"/>
  <c r="H229" i="575"/>
  <c r="W228" i="575"/>
  <c r="V228" i="575"/>
  <c r="N228" i="575"/>
  <c r="K228" i="575" a="1"/>
  <c r="K228" i="575" s="1"/>
  <c r="M228" i="575" s="1"/>
  <c r="J228" i="575" a="1"/>
  <c r="J228" i="575" s="1"/>
  <c r="H228" i="575"/>
  <c r="N227" i="575"/>
  <c r="K227" i="575" a="1"/>
  <c r="K227" i="575" s="1"/>
  <c r="M227" i="575" s="1"/>
  <c r="H227" i="575"/>
  <c r="N226" i="575"/>
  <c r="K226" i="575"/>
  <c r="M226" i="575" s="1"/>
  <c r="K226" i="575" a="1"/>
  <c r="H226" i="575"/>
  <c r="N225" i="575"/>
  <c r="K225" i="575" a="1"/>
  <c r="K225" i="575" s="1"/>
  <c r="M225" i="575" s="1"/>
  <c r="H225" i="575"/>
  <c r="N224" i="575"/>
  <c r="K224" i="575" a="1"/>
  <c r="K224" i="575" s="1"/>
  <c r="M224" i="575" s="1"/>
  <c r="H224" i="575"/>
  <c r="N223" i="575"/>
  <c r="K223" i="575" a="1"/>
  <c r="K223" i="575" s="1"/>
  <c r="M223" i="575" s="1"/>
  <c r="H223" i="575"/>
  <c r="N222" i="575"/>
  <c r="K222" i="575"/>
  <c r="M222" i="575" s="1"/>
  <c r="K222" i="575" a="1"/>
  <c r="H222" i="575"/>
  <c r="N221" i="575"/>
  <c r="K221" i="575" a="1"/>
  <c r="K221" i="575" s="1"/>
  <c r="M221" i="575" s="1"/>
  <c r="H221" i="575"/>
  <c r="N220" i="575"/>
  <c r="K220" i="575" a="1"/>
  <c r="K220" i="575" s="1"/>
  <c r="M220" i="575" s="1"/>
  <c r="H220" i="575"/>
  <c r="V219" i="575"/>
  <c r="W219" i="575" s="1"/>
  <c r="N219" i="575"/>
  <c r="K219" i="575" a="1"/>
  <c r="K219" i="575" s="1"/>
  <c r="M219" i="575" s="1"/>
  <c r="J219" i="575" a="1"/>
  <c r="J219" i="575" s="1"/>
  <c r="H219" i="575"/>
  <c r="V218" i="575"/>
  <c r="W218" i="575" s="1"/>
  <c r="N218" i="575"/>
  <c r="K218" i="575"/>
  <c r="M218" i="575" s="1"/>
  <c r="K218" i="575" a="1"/>
  <c r="J218" i="575"/>
  <c r="J218" i="575" a="1"/>
  <c r="H218" i="575"/>
  <c r="V217" i="575"/>
  <c r="W217" i="575" s="1"/>
  <c r="N217" i="575"/>
  <c r="K217" i="575" a="1"/>
  <c r="K217" i="575" s="1"/>
  <c r="M217" i="575" s="1"/>
  <c r="J217" i="575" a="1"/>
  <c r="J217" i="575" s="1"/>
  <c r="H217" i="575"/>
  <c r="V216" i="575"/>
  <c r="W216" i="575" s="1"/>
  <c r="N216" i="575"/>
  <c r="K216" i="575" a="1"/>
  <c r="K216" i="575" s="1"/>
  <c r="M216" i="575" s="1"/>
  <c r="J216" i="575" a="1"/>
  <c r="J216" i="575" s="1"/>
  <c r="H216" i="575"/>
  <c r="V215" i="575"/>
  <c r="W215" i="575" s="1"/>
  <c r="N215" i="575"/>
  <c r="K215" i="575" a="1"/>
  <c r="K215" i="575" s="1"/>
  <c r="M215" i="575" s="1"/>
  <c r="J215" i="575" a="1"/>
  <c r="J215" i="575" s="1"/>
  <c r="H215" i="575"/>
  <c r="V214" i="575"/>
  <c r="W214" i="575" s="1"/>
  <c r="N214" i="575"/>
  <c r="K214" i="575"/>
  <c r="M214" i="575" s="1"/>
  <c r="K214" i="575" a="1"/>
  <c r="J214" i="575"/>
  <c r="J214" i="575" a="1"/>
  <c r="H214" i="575"/>
  <c r="V213" i="575"/>
  <c r="W213" i="575" s="1"/>
  <c r="N213" i="575"/>
  <c r="K213" i="575" a="1"/>
  <c r="K213" i="575" s="1"/>
  <c r="M213" i="575" s="1"/>
  <c r="J213" i="575" a="1"/>
  <c r="J213" i="575" s="1"/>
  <c r="H213" i="575"/>
  <c r="V212" i="575"/>
  <c r="W212" i="575" s="1"/>
  <c r="N212" i="575"/>
  <c r="K212" i="575" a="1"/>
  <c r="K212" i="575" s="1"/>
  <c r="M212" i="575" s="1"/>
  <c r="J212" i="575" a="1"/>
  <c r="J212" i="575" s="1"/>
  <c r="H212" i="575"/>
  <c r="V211" i="575"/>
  <c r="W211" i="575" s="1"/>
  <c r="N211" i="575"/>
  <c r="K211" i="575" a="1"/>
  <c r="K211" i="575" s="1"/>
  <c r="M211" i="575" s="1"/>
  <c r="J211" i="575" a="1"/>
  <c r="J211" i="575" s="1"/>
  <c r="H211" i="575"/>
  <c r="V210" i="575"/>
  <c r="W210" i="575" s="1"/>
  <c r="N210" i="575"/>
  <c r="K210" i="575"/>
  <c r="M210" i="575" s="1"/>
  <c r="K210" i="575" a="1"/>
  <c r="J210" i="575"/>
  <c r="J210" i="575" a="1"/>
  <c r="H210" i="575"/>
  <c r="V209" i="575"/>
  <c r="W209" i="575" s="1"/>
  <c r="N209" i="575"/>
  <c r="K209" i="575" a="1"/>
  <c r="K209" i="575" s="1"/>
  <c r="M209" i="575" s="1"/>
  <c r="J209" i="575" a="1"/>
  <c r="J209" i="575" s="1"/>
  <c r="H209" i="575"/>
  <c r="V208" i="575"/>
  <c r="W208" i="575" s="1"/>
  <c r="N208" i="575"/>
  <c r="K208" i="575" a="1"/>
  <c r="K208" i="575" s="1"/>
  <c r="M208" i="575" s="1"/>
  <c r="J208" i="575" a="1"/>
  <c r="J208" i="575" s="1"/>
  <c r="H208" i="575"/>
  <c r="H207" i="575"/>
  <c r="H206" i="575"/>
  <c r="H205" i="575"/>
  <c r="V204" i="575"/>
  <c r="W204" i="575" s="1"/>
  <c r="N204" i="575"/>
  <c r="K204" i="575" a="1"/>
  <c r="K204" i="575" s="1"/>
  <c r="M204" i="575" s="1"/>
  <c r="J204" i="575" a="1"/>
  <c r="J204" i="575" s="1"/>
  <c r="H204" i="575"/>
  <c r="W203" i="575"/>
  <c r="V203" i="575"/>
  <c r="N203" i="575"/>
  <c r="K203" i="575" a="1"/>
  <c r="K203" i="575" s="1"/>
  <c r="M203" i="575" s="1"/>
  <c r="J203" i="575" a="1"/>
  <c r="J203" i="575" s="1"/>
  <c r="H203" i="575"/>
  <c r="V202" i="575"/>
  <c r="W202" i="575" s="1"/>
  <c r="N202" i="575"/>
  <c r="K202" i="575" a="1"/>
  <c r="K202" i="575" s="1"/>
  <c r="M202" i="575" s="1"/>
  <c r="J202" i="575" a="1"/>
  <c r="J202" i="575" s="1"/>
  <c r="H202" i="575"/>
  <c r="H201" i="575"/>
  <c r="V200" i="575"/>
  <c r="V257" i="575" s="1"/>
  <c r="W257" i="575" s="1"/>
  <c r="N200" i="575"/>
  <c r="N257" i="575" s="1"/>
  <c r="K200" i="575" a="1"/>
  <c r="K200" i="575" s="1"/>
  <c r="J200" i="575" a="1"/>
  <c r="J200" i="575" s="1"/>
  <c r="H200" i="575"/>
  <c r="H257" i="575" s="1"/>
  <c r="AA199" i="575"/>
  <c r="AA335" i="575" s="1"/>
  <c r="Z199" i="575"/>
  <c r="Z335" i="575" s="1"/>
  <c r="Y199" i="575"/>
  <c r="Y335" i="575" s="1"/>
  <c r="X199" i="575"/>
  <c r="X335" i="575" s="1"/>
  <c r="U199" i="575"/>
  <c r="U335" i="575" s="1"/>
  <c r="T199" i="575"/>
  <c r="T335" i="575" s="1"/>
  <c r="S199" i="575"/>
  <c r="S335" i="575" s="1"/>
  <c r="R199" i="575"/>
  <c r="R335" i="575" s="1"/>
  <c r="Q199" i="575"/>
  <c r="Q335" i="575" s="1"/>
  <c r="P199" i="575"/>
  <c r="O199" i="575"/>
  <c r="I199" i="575"/>
  <c r="I335" i="575" s="1"/>
  <c r="B343" i="575" s="1"/>
  <c r="G199" i="575"/>
  <c r="G335" i="575" s="1"/>
  <c r="V198" i="575"/>
  <c r="W198" i="575" s="1"/>
  <c r="N198" i="575"/>
  <c r="K198" i="575" a="1"/>
  <c r="K198" i="575" s="1"/>
  <c r="M198" i="575" s="1"/>
  <c r="J198" i="575" a="1"/>
  <c r="J198" i="575" s="1"/>
  <c r="H198" i="575"/>
  <c r="V197" i="575"/>
  <c r="W197" i="575" s="1"/>
  <c r="N197" i="575"/>
  <c r="K197" i="575"/>
  <c r="M197" i="575" s="1"/>
  <c r="K197" i="575" a="1"/>
  <c r="J197" i="575"/>
  <c r="J197" i="575" a="1"/>
  <c r="H197" i="575"/>
  <c r="K196" i="575" a="1"/>
  <c r="K196" i="575" s="1"/>
  <c r="M196" i="575" s="1"/>
  <c r="H196" i="575"/>
  <c r="K195" i="575"/>
  <c r="M195" i="575" s="1"/>
  <c r="K195" i="575" a="1"/>
  <c r="H195" i="575"/>
  <c r="K194" i="575" a="1"/>
  <c r="K194" i="575" s="1"/>
  <c r="M194" i="575" s="1"/>
  <c r="H194" i="575"/>
  <c r="K193" i="575"/>
  <c r="M193" i="575" s="1"/>
  <c r="K193" i="575" a="1"/>
  <c r="H193" i="575"/>
  <c r="V192" i="575"/>
  <c r="W192" i="575" s="1"/>
  <c r="N192" i="575"/>
  <c r="K192" i="575" a="1"/>
  <c r="K192" i="575" s="1"/>
  <c r="M192" i="575" s="1"/>
  <c r="J192" i="575" a="1"/>
  <c r="J192" i="575" s="1"/>
  <c r="H192" i="575"/>
  <c r="W191" i="575"/>
  <c r="V191" i="575"/>
  <c r="N191" i="575"/>
  <c r="K191" i="575" a="1"/>
  <c r="K191" i="575" s="1"/>
  <c r="M191" i="575" s="1"/>
  <c r="J191" i="575" a="1"/>
  <c r="J191" i="575" s="1"/>
  <c r="H191" i="575"/>
  <c r="V190" i="575"/>
  <c r="W190" i="575" s="1"/>
  <c r="N190" i="575"/>
  <c r="K190" i="575" a="1"/>
  <c r="K190" i="575" s="1"/>
  <c r="M190" i="575" s="1"/>
  <c r="J190" i="575" a="1"/>
  <c r="J190" i="575" s="1"/>
  <c r="H190" i="575"/>
  <c r="N189" i="575"/>
  <c r="K189" i="575"/>
  <c r="M189" i="575" s="1"/>
  <c r="K189" i="575" a="1"/>
  <c r="J189" i="575"/>
  <c r="J189" i="575" a="1"/>
  <c r="H189" i="575"/>
  <c r="N188" i="575"/>
  <c r="K188" i="575" a="1"/>
  <c r="K188" i="575" s="1"/>
  <c r="M188" i="575" s="1"/>
  <c r="J188" i="575" a="1"/>
  <c r="J188" i="575" s="1"/>
  <c r="H188" i="575"/>
  <c r="V187" i="575"/>
  <c r="W187" i="575" s="1"/>
  <c r="N187" i="575"/>
  <c r="K187" i="575"/>
  <c r="M187" i="575" s="1"/>
  <c r="K187" i="575" a="1"/>
  <c r="J187" i="575"/>
  <c r="J187" i="575" a="1"/>
  <c r="H187" i="575"/>
  <c r="V186" i="575"/>
  <c r="W186" i="575" s="1"/>
  <c r="N186" i="575"/>
  <c r="K186" i="575" a="1"/>
  <c r="K186" i="575" s="1"/>
  <c r="M186" i="575" s="1"/>
  <c r="J186" i="575" a="1"/>
  <c r="J186" i="575" s="1"/>
  <c r="H186" i="575"/>
  <c r="N185" i="575"/>
  <c r="K185" i="575" a="1"/>
  <c r="K185" i="575" s="1"/>
  <c r="M185" i="575" s="1"/>
  <c r="H185" i="575"/>
  <c r="N184" i="575"/>
  <c r="K184" i="575" a="1"/>
  <c r="K184" i="575" s="1"/>
  <c r="M184" i="575" s="1"/>
  <c r="H184" i="575"/>
  <c r="V183" i="575"/>
  <c r="W183" i="575" s="1"/>
  <c r="N183" i="575"/>
  <c r="K183" i="575" a="1"/>
  <c r="K183" i="575" s="1"/>
  <c r="M183" i="575" s="1"/>
  <c r="J183" i="575" a="1"/>
  <c r="J183" i="575" s="1"/>
  <c r="H183" i="575"/>
  <c r="V182" i="575"/>
  <c r="W182" i="575" s="1"/>
  <c r="N182" i="575"/>
  <c r="K182" i="575" a="1"/>
  <c r="K182" i="575" s="1"/>
  <c r="M182" i="575" s="1"/>
  <c r="J182" i="575" a="1"/>
  <c r="J182" i="575" s="1"/>
  <c r="H182" i="575"/>
  <c r="V181" i="575"/>
  <c r="W181" i="575" s="1"/>
  <c r="N181" i="575"/>
  <c r="K181" i="575"/>
  <c r="M181" i="575" s="1"/>
  <c r="K181" i="575" a="1"/>
  <c r="J181" i="575"/>
  <c r="J181" i="575" a="1"/>
  <c r="H181" i="575"/>
  <c r="V180" i="575"/>
  <c r="W180" i="575" s="1"/>
  <c r="N180" i="575"/>
  <c r="K180" i="575" a="1"/>
  <c r="K180" i="575" s="1"/>
  <c r="M180" i="575" s="1"/>
  <c r="J180" i="575" a="1"/>
  <c r="J180" i="575" s="1"/>
  <c r="H180" i="575"/>
  <c r="V179" i="575"/>
  <c r="W179" i="575" s="1"/>
  <c r="N179" i="575"/>
  <c r="K179" i="575" a="1"/>
  <c r="K179" i="575" s="1"/>
  <c r="M179" i="575" s="1"/>
  <c r="J179" i="575" a="1"/>
  <c r="J179" i="575" s="1"/>
  <c r="H179" i="575"/>
  <c r="V178" i="575"/>
  <c r="V199" i="575" s="1"/>
  <c r="N178" i="575"/>
  <c r="N199" i="575" s="1"/>
  <c r="K178" i="575" a="1"/>
  <c r="K178" i="575" s="1"/>
  <c r="J178" i="575" a="1"/>
  <c r="J178" i="575" s="1"/>
  <c r="H178" i="575"/>
  <c r="H199" i="575" s="1"/>
  <c r="X171" i="575"/>
  <c r="Q529" i="575" s="1"/>
  <c r="X170" i="575"/>
  <c r="Q528" i="575" s="1"/>
  <c r="G170" i="575"/>
  <c r="C170" i="575"/>
  <c r="X169" i="575"/>
  <c r="Q527" i="575" s="1"/>
  <c r="I169" i="575"/>
  <c r="E169" i="575"/>
  <c r="K169" i="575" s="1"/>
  <c r="M169" i="575" s="1"/>
  <c r="I168" i="575"/>
  <c r="E168" i="575"/>
  <c r="K168" i="575" s="1"/>
  <c r="M168" i="575" s="1"/>
  <c r="I167" i="575"/>
  <c r="E167" i="575"/>
  <c r="K167" i="575" s="1"/>
  <c r="M167" i="575" s="1"/>
  <c r="X166" i="575"/>
  <c r="Q524" i="575" s="1"/>
  <c r="I166" i="575"/>
  <c r="I170" i="575" s="1"/>
  <c r="E166" i="575"/>
  <c r="E170" i="575" s="1"/>
  <c r="AA163" i="575"/>
  <c r="Z163" i="575"/>
  <c r="Y163" i="575"/>
  <c r="X163" i="575"/>
  <c r="U163" i="575"/>
  <c r="T163" i="575"/>
  <c r="S163" i="575"/>
  <c r="R163" i="575"/>
  <c r="Q163" i="575"/>
  <c r="P163" i="575"/>
  <c r="O163" i="575"/>
  <c r="R171" i="575" s="1"/>
  <c r="I163" i="575"/>
  <c r="G163" i="575"/>
  <c r="C529" i="575" s="1"/>
  <c r="H162" i="575"/>
  <c r="H161" i="575"/>
  <c r="H160" i="575"/>
  <c r="V159" i="575"/>
  <c r="W159" i="575" s="1"/>
  <c r="N159" i="575"/>
  <c r="K159" i="575"/>
  <c r="K159" i="575" a="1"/>
  <c r="J159" i="575" a="1"/>
  <c r="J159" i="575" s="1"/>
  <c r="H159" i="575"/>
  <c r="D159" i="575"/>
  <c r="V158" i="575"/>
  <c r="W158" i="575" s="1"/>
  <c r="N158" i="575"/>
  <c r="K158" i="575" a="1"/>
  <c r="K158" i="575" s="1"/>
  <c r="M158" i="575" s="1"/>
  <c r="J158" i="575" a="1"/>
  <c r="J158" i="575" s="1"/>
  <c r="H158" i="575"/>
  <c r="H157" i="575"/>
  <c r="H156" i="575"/>
  <c r="V155" i="575"/>
  <c r="W155" i="575" s="1"/>
  <c r="N155" i="575"/>
  <c r="K155" i="575" a="1"/>
  <c r="K155" i="575" s="1"/>
  <c r="M155" i="575" s="1"/>
  <c r="J155" i="575" a="1"/>
  <c r="J155" i="575" s="1"/>
  <c r="H155" i="575"/>
  <c r="V154" i="575"/>
  <c r="W154" i="575" s="1"/>
  <c r="N154" i="575"/>
  <c r="K154" i="575"/>
  <c r="M154" i="575" s="1"/>
  <c r="K154" i="575" a="1"/>
  <c r="J154" i="575"/>
  <c r="J154" i="575" a="1"/>
  <c r="H154" i="575"/>
  <c r="H153" i="575"/>
  <c r="W152" i="575"/>
  <c r="V152" i="575"/>
  <c r="N152" i="575"/>
  <c r="K152" i="575" a="1"/>
  <c r="K152" i="575" s="1"/>
  <c r="M152" i="575" s="1"/>
  <c r="J152" i="575" a="1"/>
  <c r="J152" i="575" s="1"/>
  <c r="H152" i="575"/>
  <c r="V151" i="575"/>
  <c r="W151" i="575" s="1"/>
  <c r="N151" i="575"/>
  <c r="K151" i="575" a="1"/>
  <c r="K151" i="575" s="1"/>
  <c r="M151" i="575" s="1"/>
  <c r="J151" i="575" a="1"/>
  <c r="J151" i="575" s="1"/>
  <c r="H151" i="575"/>
  <c r="V150" i="575"/>
  <c r="W150" i="575" s="1"/>
  <c r="N150" i="575"/>
  <c r="K150" i="575"/>
  <c r="M150" i="575" s="1"/>
  <c r="K150" i="575" a="1"/>
  <c r="J150" i="575"/>
  <c r="J150" i="575" a="1"/>
  <c r="H150" i="575"/>
  <c r="V149" i="575"/>
  <c r="W149" i="575" s="1"/>
  <c r="N149" i="575"/>
  <c r="N163" i="575" s="1"/>
  <c r="K149" i="575" a="1"/>
  <c r="K149" i="575" s="1"/>
  <c r="J149" i="575" a="1"/>
  <c r="J149" i="575" s="1"/>
  <c r="H149" i="575"/>
  <c r="H163" i="575" s="1"/>
  <c r="AA148" i="575"/>
  <c r="Z148" i="575"/>
  <c r="Y148" i="575"/>
  <c r="X148" i="575"/>
  <c r="U148" i="575"/>
  <c r="T148" i="575"/>
  <c r="S148" i="575"/>
  <c r="Q148" i="575"/>
  <c r="P148" i="575"/>
  <c r="O148" i="575"/>
  <c r="R170" i="575" s="1"/>
  <c r="I148" i="575"/>
  <c r="G148" i="575"/>
  <c r="C528" i="575" s="1"/>
  <c r="V147" i="575"/>
  <c r="W147" i="575" s="1"/>
  <c r="N147" i="575"/>
  <c r="K147" i="575" a="1"/>
  <c r="K147" i="575" s="1"/>
  <c r="M147" i="575" s="1"/>
  <c r="J147" i="575" a="1"/>
  <c r="J147" i="575" s="1"/>
  <c r="H147" i="575"/>
  <c r="K146" i="575" a="1"/>
  <c r="K146" i="575" s="1"/>
  <c r="H146" i="575"/>
  <c r="K145" i="575" a="1"/>
  <c r="K145" i="575" s="1"/>
  <c r="H145" i="575"/>
  <c r="K144" i="575" a="1"/>
  <c r="K144" i="575" s="1"/>
  <c r="H144" i="575"/>
  <c r="K143" i="575" a="1"/>
  <c r="K143" i="575" s="1"/>
  <c r="H143" i="575"/>
  <c r="V142" i="575"/>
  <c r="W142" i="575" s="1"/>
  <c r="N142" i="575"/>
  <c r="K142" i="575" a="1"/>
  <c r="K142" i="575" s="1"/>
  <c r="M142" i="575" s="1"/>
  <c r="J142" i="575" a="1"/>
  <c r="J142" i="575" s="1"/>
  <c r="H142" i="575"/>
  <c r="V141" i="575"/>
  <c r="W141" i="575" s="1"/>
  <c r="N141" i="575"/>
  <c r="K141" i="575"/>
  <c r="M141" i="575" s="1"/>
  <c r="K141" i="575" a="1"/>
  <c r="J141" i="575"/>
  <c r="J141" i="575" a="1"/>
  <c r="H141" i="575"/>
  <c r="V140" i="575"/>
  <c r="W140" i="575" s="1"/>
  <c r="N140" i="575"/>
  <c r="K140" i="575" a="1"/>
  <c r="K140" i="575" s="1"/>
  <c r="M140" i="575" s="1"/>
  <c r="J140" i="575" a="1"/>
  <c r="J140" i="575" s="1"/>
  <c r="H140" i="575"/>
  <c r="W139" i="575"/>
  <c r="V139" i="575"/>
  <c r="N139" i="575"/>
  <c r="K139" i="575" a="1"/>
  <c r="K139" i="575" s="1"/>
  <c r="M139" i="575" s="1"/>
  <c r="J139" i="575" a="1"/>
  <c r="J139" i="575" s="1"/>
  <c r="H139" i="575"/>
  <c r="V138" i="575"/>
  <c r="V148" i="575" s="1"/>
  <c r="W148" i="575" s="1"/>
  <c r="N138" i="575"/>
  <c r="N148" i="575" s="1"/>
  <c r="K138" i="575" a="1"/>
  <c r="K138" i="575" s="1"/>
  <c r="J138" i="575" a="1"/>
  <c r="J138" i="575" s="1"/>
  <c r="H138" i="575"/>
  <c r="H148" i="575" s="1"/>
  <c r="AA137" i="575"/>
  <c r="Z137" i="575"/>
  <c r="Y137" i="575"/>
  <c r="X137" i="575"/>
  <c r="U137" i="575"/>
  <c r="T137" i="575"/>
  <c r="S137" i="575"/>
  <c r="Q137" i="575"/>
  <c r="P137" i="575"/>
  <c r="O137" i="575"/>
  <c r="R169" i="575" s="1"/>
  <c r="I137" i="575"/>
  <c r="G137" i="575"/>
  <c r="C527" i="575" s="1"/>
  <c r="V136" i="575"/>
  <c r="W136" i="575" s="1"/>
  <c r="N136" i="575"/>
  <c r="K136" i="575" a="1"/>
  <c r="K136" i="575" s="1"/>
  <c r="M136" i="575" s="1"/>
  <c r="J136" i="575" a="1"/>
  <c r="J136" i="575" s="1"/>
  <c r="H136" i="575"/>
  <c r="V135" i="575"/>
  <c r="W135" i="575" s="1"/>
  <c r="N135" i="575"/>
  <c r="K135" i="575" a="1"/>
  <c r="K135" i="575" s="1"/>
  <c r="M135" i="575" s="1"/>
  <c r="J135" i="575" a="1"/>
  <c r="J135" i="575" s="1"/>
  <c r="H135" i="575"/>
  <c r="V134" i="575"/>
  <c r="W134" i="575" s="1"/>
  <c r="N134" i="575"/>
  <c r="K134" i="575" a="1"/>
  <c r="K134" i="575" s="1"/>
  <c r="M134" i="575" s="1"/>
  <c r="J134" i="575" a="1"/>
  <c r="J134" i="575" s="1"/>
  <c r="H134" i="575"/>
  <c r="V133" i="575"/>
  <c r="W133" i="575" s="1"/>
  <c r="N133" i="575"/>
  <c r="K133" i="575" a="1"/>
  <c r="K133" i="575" s="1"/>
  <c r="M133" i="575" s="1"/>
  <c r="J133" i="575" a="1"/>
  <c r="J133" i="575" s="1"/>
  <c r="H133" i="575"/>
  <c r="V132" i="575"/>
  <c r="W132" i="575" s="1"/>
  <c r="N132" i="575"/>
  <c r="K132" i="575" a="1"/>
  <c r="K132" i="575" s="1"/>
  <c r="M132" i="575" s="1"/>
  <c r="J132" i="575" a="1"/>
  <c r="J132" i="575" s="1"/>
  <c r="H132" i="575"/>
  <c r="V131" i="575"/>
  <c r="W131" i="575" s="1"/>
  <c r="N131" i="575"/>
  <c r="K131" i="575" a="1"/>
  <c r="K131" i="575" s="1"/>
  <c r="M131" i="575" s="1"/>
  <c r="J131" i="575" a="1"/>
  <c r="J131" i="575" s="1"/>
  <c r="H131" i="575"/>
  <c r="V130" i="575"/>
  <c r="W130" i="575" s="1"/>
  <c r="N130" i="575"/>
  <c r="K130" i="575" a="1"/>
  <c r="K130" i="575" s="1"/>
  <c r="M130" i="575" s="1"/>
  <c r="J130" i="575" a="1"/>
  <c r="J130" i="575" s="1"/>
  <c r="H130" i="575"/>
  <c r="V129" i="575"/>
  <c r="W129" i="575" s="1"/>
  <c r="N129" i="575"/>
  <c r="K129" i="575" a="1"/>
  <c r="K129" i="575" s="1"/>
  <c r="M129" i="575" s="1"/>
  <c r="J129" i="575" a="1"/>
  <c r="J129" i="575" s="1"/>
  <c r="H129" i="575"/>
  <c r="V128" i="575"/>
  <c r="W128" i="575" s="1"/>
  <c r="N128" i="575"/>
  <c r="K128" i="575" a="1"/>
  <c r="K128" i="575" s="1"/>
  <c r="M128" i="575" s="1"/>
  <c r="J128" i="575" a="1"/>
  <c r="J128" i="575" s="1"/>
  <c r="H128" i="575"/>
  <c r="V127" i="575"/>
  <c r="W127" i="575" s="1"/>
  <c r="N127" i="575"/>
  <c r="K127" i="575" a="1"/>
  <c r="K127" i="575" s="1"/>
  <c r="M127" i="575" s="1"/>
  <c r="J127" i="575" a="1"/>
  <c r="J127" i="575" s="1"/>
  <c r="H127" i="575"/>
  <c r="V126" i="575"/>
  <c r="W126" i="575" s="1"/>
  <c r="N126" i="575"/>
  <c r="K126" i="575" a="1"/>
  <c r="K126" i="575" s="1"/>
  <c r="M126" i="575" s="1"/>
  <c r="J126" i="575" a="1"/>
  <c r="J126" i="575" s="1"/>
  <c r="H126" i="575"/>
  <c r="V125" i="575"/>
  <c r="W125" i="575" s="1"/>
  <c r="N125" i="575"/>
  <c r="K125" i="575" a="1"/>
  <c r="K125" i="575" s="1"/>
  <c r="M125" i="575" s="1"/>
  <c r="J125" i="575" a="1"/>
  <c r="J125" i="575" s="1"/>
  <c r="H125" i="575"/>
  <c r="V124" i="575"/>
  <c r="W124" i="575" s="1"/>
  <c r="N124" i="575"/>
  <c r="K124" i="575" a="1"/>
  <c r="K124" i="575" s="1"/>
  <c r="M124" i="575" s="1"/>
  <c r="J124" i="575" a="1"/>
  <c r="J124" i="575" s="1"/>
  <c r="H124" i="575"/>
  <c r="V123" i="575"/>
  <c r="W123" i="575" s="1"/>
  <c r="N123" i="575"/>
  <c r="K123" i="575" a="1"/>
  <c r="K123" i="575" s="1"/>
  <c r="M123" i="575" s="1"/>
  <c r="J123" i="575" a="1"/>
  <c r="J123" i="575" s="1"/>
  <c r="H123" i="575"/>
  <c r="V122" i="575"/>
  <c r="N122" i="575"/>
  <c r="K122" i="575" a="1"/>
  <c r="K122" i="575" s="1"/>
  <c r="J122" i="575" a="1"/>
  <c r="J122" i="575" s="1"/>
  <c r="H122" i="575"/>
  <c r="AA121" i="575"/>
  <c r="Z121" i="575"/>
  <c r="Y121" i="575"/>
  <c r="X121" i="575"/>
  <c r="U121" i="575"/>
  <c r="T121" i="575"/>
  <c r="S121" i="575"/>
  <c r="R121" i="575"/>
  <c r="Q121" i="575"/>
  <c r="P121" i="575"/>
  <c r="O121" i="575"/>
  <c r="I121" i="575"/>
  <c r="G121" i="575"/>
  <c r="C526" i="575" s="1"/>
  <c r="V120" i="575"/>
  <c r="W120" i="575" s="1"/>
  <c r="N120" i="575"/>
  <c r="K120" i="575" a="1"/>
  <c r="K120" i="575" s="1"/>
  <c r="M120" i="575" s="1"/>
  <c r="J120" i="575" a="1"/>
  <c r="J120" i="575" s="1"/>
  <c r="H120" i="575"/>
  <c r="V119" i="575"/>
  <c r="W119" i="575" s="1"/>
  <c r="N119" i="575"/>
  <c r="K119" i="575" a="1"/>
  <c r="K119" i="575" s="1"/>
  <c r="M119" i="575" s="1"/>
  <c r="J119" i="575" a="1"/>
  <c r="J119" i="575" s="1"/>
  <c r="H119" i="575"/>
  <c r="V118" i="575"/>
  <c r="W118" i="575" s="1"/>
  <c r="N118" i="575"/>
  <c r="K118" i="575" a="1"/>
  <c r="K118" i="575" s="1"/>
  <c r="M118" i="575" s="1"/>
  <c r="J118" i="575" a="1"/>
  <c r="J118" i="575" s="1"/>
  <c r="H118" i="575"/>
  <c r="K117" i="575" a="1"/>
  <c r="K117" i="575" s="1"/>
  <c r="H117" i="575"/>
  <c r="K116" i="575" a="1"/>
  <c r="K116" i="575" s="1"/>
  <c r="H116" i="575"/>
  <c r="K115" i="575" a="1"/>
  <c r="K115" i="575" s="1"/>
  <c r="H115" i="575"/>
  <c r="V114" i="575"/>
  <c r="W114" i="575" s="1"/>
  <c r="N114" i="575"/>
  <c r="K114" i="575" a="1"/>
  <c r="K114" i="575" s="1"/>
  <c r="M114" i="575" s="1"/>
  <c r="J114" i="575" a="1"/>
  <c r="J114" i="575" s="1"/>
  <c r="H114" i="575"/>
  <c r="V113" i="575"/>
  <c r="W113" i="575" s="1"/>
  <c r="N113" i="575"/>
  <c r="K113" i="575" a="1"/>
  <c r="K113" i="575" s="1"/>
  <c r="M113" i="575" s="1"/>
  <c r="J113" i="575" a="1"/>
  <c r="J113" i="575" s="1"/>
  <c r="H113" i="575"/>
  <c r="N112" i="575"/>
  <c r="K112" i="575" a="1"/>
  <c r="K112" i="575" s="1"/>
  <c r="M112" i="575" s="1"/>
  <c r="H112" i="575"/>
  <c r="N111" i="575"/>
  <c r="K111" i="575" a="1"/>
  <c r="K111" i="575" s="1"/>
  <c r="M111" i="575" s="1"/>
  <c r="H111" i="575"/>
  <c r="N110" i="575"/>
  <c r="K110" i="575" a="1"/>
  <c r="K110" i="575" s="1"/>
  <c r="M110" i="575" s="1"/>
  <c r="H110" i="575"/>
  <c r="N109" i="575"/>
  <c r="K109" i="575" a="1"/>
  <c r="K109" i="575" s="1"/>
  <c r="M109" i="575" s="1"/>
  <c r="H109" i="575"/>
  <c r="N108" i="575"/>
  <c r="K108" i="575" a="1"/>
  <c r="K108" i="575" s="1"/>
  <c r="M108" i="575" s="1"/>
  <c r="H108" i="575"/>
  <c r="N107" i="575"/>
  <c r="K107" i="575" a="1"/>
  <c r="K107" i="575" s="1"/>
  <c r="M107" i="575" s="1"/>
  <c r="H107" i="575"/>
  <c r="V106" i="575"/>
  <c r="W106" i="575" s="1"/>
  <c r="N106" i="575"/>
  <c r="K106" i="575" a="1"/>
  <c r="K106" i="575" s="1"/>
  <c r="M106" i="575" s="1"/>
  <c r="J106" i="575" a="1"/>
  <c r="J106" i="575" s="1"/>
  <c r="H106" i="575"/>
  <c r="V105" i="575"/>
  <c r="W105" i="575" s="1"/>
  <c r="N105" i="575"/>
  <c r="K105" i="575" a="1"/>
  <c r="K105" i="575" s="1"/>
  <c r="M105" i="575" s="1"/>
  <c r="J105" i="575" a="1"/>
  <c r="J105" i="575" s="1"/>
  <c r="H105" i="575"/>
  <c r="V104" i="575"/>
  <c r="W104" i="575" s="1"/>
  <c r="N104" i="575"/>
  <c r="K104" i="575" a="1"/>
  <c r="K104" i="575" s="1"/>
  <c r="M104" i="575" s="1"/>
  <c r="J104" i="575" a="1"/>
  <c r="J104" i="575" s="1"/>
  <c r="H104" i="575"/>
  <c r="V103" i="575"/>
  <c r="W103" i="575" s="1"/>
  <c r="N103" i="575"/>
  <c r="K103" i="575" a="1"/>
  <c r="K103" i="575" s="1"/>
  <c r="M103" i="575" s="1"/>
  <c r="J103" i="575" a="1"/>
  <c r="J103" i="575" s="1"/>
  <c r="H103" i="575"/>
  <c r="V102" i="575"/>
  <c r="W102" i="575" s="1"/>
  <c r="N102" i="575"/>
  <c r="K102" i="575" a="1"/>
  <c r="K102" i="575" s="1"/>
  <c r="M102" i="575" s="1"/>
  <c r="J102" i="575" a="1"/>
  <c r="J102" i="575" s="1"/>
  <c r="H102" i="575"/>
  <c r="V101" i="575"/>
  <c r="W101" i="575" s="1"/>
  <c r="N101" i="575"/>
  <c r="K101" i="575" a="1"/>
  <c r="K101" i="575" s="1"/>
  <c r="M101" i="575" s="1"/>
  <c r="J101" i="575" a="1"/>
  <c r="J101" i="575" s="1"/>
  <c r="H101" i="575"/>
  <c r="V100" i="575"/>
  <c r="W100" i="575" s="1"/>
  <c r="N100" i="575"/>
  <c r="K100" i="575" a="1"/>
  <c r="K100" i="575" s="1"/>
  <c r="M100" i="575" s="1"/>
  <c r="J100" i="575" a="1"/>
  <c r="J100" i="575" s="1"/>
  <c r="H100" i="575"/>
  <c r="V99" i="575"/>
  <c r="W99" i="575" s="1"/>
  <c r="N99" i="575"/>
  <c r="K99" i="575" a="1"/>
  <c r="K99" i="575" s="1"/>
  <c r="M99" i="575" s="1"/>
  <c r="J99" i="575" a="1"/>
  <c r="J99" i="575" s="1"/>
  <c r="H99" i="575"/>
  <c r="V98" i="575"/>
  <c r="W98" i="575" s="1"/>
  <c r="N98" i="575"/>
  <c r="K98" i="575" a="1"/>
  <c r="K98" i="575" s="1"/>
  <c r="M98" i="575" s="1"/>
  <c r="J98" i="575" a="1"/>
  <c r="J98" i="575" s="1"/>
  <c r="H98" i="575"/>
  <c r="V97" i="575"/>
  <c r="W97" i="575" s="1"/>
  <c r="N97" i="575"/>
  <c r="K97" i="575" a="1"/>
  <c r="K97" i="575" s="1"/>
  <c r="M97" i="575" s="1"/>
  <c r="J97" i="575" a="1"/>
  <c r="J97" i="575" s="1"/>
  <c r="H97" i="575"/>
  <c r="V96" i="575"/>
  <c r="W96" i="575" s="1"/>
  <c r="N96" i="575"/>
  <c r="K96" i="575"/>
  <c r="M96" i="575" s="1"/>
  <c r="K96" i="575" a="1"/>
  <c r="J96" i="575"/>
  <c r="J96" i="575" a="1"/>
  <c r="H96" i="575"/>
  <c r="V95" i="575"/>
  <c r="W95" i="575" s="1"/>
  <c r="N95" i="575"/>
  <c r="K95" i="575" a="1"/>
  <c r="K95" i="575" s="1"/>
  <c r="M95" i="575" s="1"/>
  <c r="J95" i="575" a="1"/>
  <c r="J95" i="575" s="1"/>
  <c r="H95" i="575"/>
  <c r="K94" i="575" a="1"/>
  <c r="K94" i="575" s="1"/>
  <c r="M94" i="575" s="1"/>
  <c r="H94" i="575"/>
  <c r="W93" i="575"/>
  <c r="V93" i="575"/>
  <c r="N93" i="575"/>
  <c r="K93" i="575" a="1"/>
  <c r="K93" i="575" s="1"/>
  <c r="M93" i="575" s="1"/>
  <c r="J93" i="575" a="1"/>
  <c r="J93" i="575" s="1"/>
  <c r="H93" i="575"/>
  <c r="V92" i="575"/>
  <c r="W92" i="575" s="1"/>
  <c r="N92" i="575"/>
  <c r="K92" i="575" a="1"/>
  <c r="K92" i="575" s="1"/>
  <c r="M92" i="575" s="1"/>
  <c r="J92" i="575" a="1"/>
  <c r="J92" i="575" s="1"/>
  <c r="H92" i="575"/>
  <c r="V91" i="575"/>
  <c r="W91" i="575" s="1"/>
  <c r="N91" i="575"/>
  <c r="K91" i="575" a="1"/>
  <c r="K91" i="575" s="1"/>
  <c r="M91" i="575" s="1"/>
  <c r="J91" i="575" a="1"/>
  <c r="J91" i="575" s="1"/>
  <c r="H91" i="575"/>
  <c r="V90" i="575"/>
  <c r="W90" i="575" s="1"/>
  <c r="N90" i="575"/>
  <c r="K90" i="575" a="1"/>
  <c r="K90" i="575" s="1"/>
  <c r="M90" i="575" s="1"/>
  <c r="J90" i="575" a="1"/>
  <c r="J90" i="575" s="1"/>
  <c r="H90" i="575"/>
  <c r="V89" i="575"/>
  <c r="W89" i="575" s="1"/>
  <c r="N89" i="575"/>
  <c r="K89" i="575" a="1"/>
  <c r="K89" i="575" s="1"/>
  <c r="M89" i="575" s="1"/>
  <c r="J89" i="575" a="1"/>
  <c r="J89" i="575" s="1"/>
  <c r="H89" i="575"/>
  <c r="V88" i="575"/>
  <c r="W88" i="575" s="1"/>
  <c r="N88" i="575"/>
  <c r="K88" i="575" a="1"/>
  <c r="K88" i="575" s="1"/>
  <c r="M88" i="575" s="1"/>
  <c r="J88" i="575" a="1"/>
  <c r="J88" i="575" s="1"/>
  <c r="H88" i="575"/>
  <c r="V87" i="575"/>
  <c r="V121" i="575" s="1"/>
  <c r="W121" i="575" s="1"/>
  <c r="N87" i="575"/>
  <c r="K87" i="575" a="1"/>
  <c r="K87" i="575" s="1"/>
  <c r="M87" i="575" s="1"/>
  <c r="J87" i="575" a="1"/>
  <c r="J87" i="575" s="1"/>
  <c r="H87" i="575"/>
  <c r="H121" i="575" s="1"/>
  <c r="AA86" i="575"/>
  <c r="Z86" i="575"/>
  <c r="Y86" i="575"/>
  <c r="X86" i="575"/>
  <c r="U86" i="575"/>
  <c r="T86" i="575"/>
  <c r="S86" i="575"/>
  <c r="R86" i="575"/>
  <c r="Q86" i="575"/>
  <c r="P86" i="575"/>
  <c r="O86" i="575"/>
  <c r="I86" i="575"/>
  <c r="G86" i="575"/>
  <c r="C525" i="575" s="1"/>
  <c r="K85" i="575" a="1"/>
  <c r="K85" i="575" s="1"/>
  <c r="H85" i="575"/>
  <c r="K84" i="575"/>
  <c r="K84" i="575" a="1"/>
  <c r="H84" i="575"/>
  <c r="K83" i="575" a="1"/>
  <c r="K83" i="575" s="1"/>
  <c r="H83" i="575"/>
  <c r="K82" i="575" a="1"/>
  <c r="K82" i="575" s="1"/>
  <c r="H82" i="575"/>
  <c r="K81" i="575" a="1"/>
  <c r="K81" i="575" s="1"/>
  <c r="H81" i="575"/>
  <c r="K80" i="575" a="1"/>
  <c r="K80" i="575" s="1"/>
  <c r="H80" i="575"/>
  <c r="K79" i="575" a="1"/>
  <c r="K79" i="575" s="1"/>
  <c r="M79" i="575" s="1"/>
  <c r="H79" i="575"/>
  <c r="K78" i="575"/>
  <c r="M78" i="575" s="1"/>
  <c r="K78" i="575" a="1"/>
  <c r="H78" i="575"/>
  <c r="K77" i="575" a="1"/>
  <c r="K77" i="575" s="1"/>
  <c r="M77" i="575" s="1"/>
  <c r="H77" i="575"/>
  <c r="K76" i="575" a="1"/>
  <c r="K76" i="575" s="1"/>
  <c r="M76" i="575" s="1"/>
  <c r="H76" i="575"/>
  <c r="V75" i="575"/>
  <c r="W75" i="575" s="1"/>
  <c r="N75" i="575"/>
  <c r="K75" i="575" a="1"/>
  <c r="K75" i="575" s="1"/>
  <c r="M75" i="575" s="1"/>
  <c r="J75" i="575" a="1"/>
  <c r="J75" i="575" s="1"/>
  <c r="H75" i="575"/>
  <c r="V74" i="575"/>
  <c r="W74" i="575" s="1"/>
  <c r="N74" i="575"/>
  <c r="K74" i="575" a="1"/>
  <c r="K74" i="575" s="1"/>
  <c r="M74" i="575" s="1"/>
  <c r="J74" i="575" a="1"/>
  <c r="J74" i="575" s="1"/>
  <c r="H74" i="575"/>
  <c r="V73" i="575"/>
  <c r="W73" i="575" s="1"/>
  <c r="N73" i="575"/>
  <c r="K73" i="575" a="1"/>
  <c r="K73" i="575" s="1"/>
  <c r="M73" i="575" s="1"/>
  <c r="J73" i="575" a="1"/>
  <c r="J73" i="575" s="1"/>
  <c r="H73" i="575"/>
  <c r="V72" i="575"/>
  <c r="W72" i="575" s="1"/>
  <c r="N72" i="575"/>
  <c r="K72" i="575" a="1"/>
  <c r="K72" i="575" s="1"/>
  <c r="M72" i="575" s="1"/>
  <c r="J72" i="575" a="1"/>
  <c r="J72" i="575" s="1"/>
  <c r="H72" i="575"/>
  <c r="H71" i="575"/>
  <c r="V70" i="575"/>
  <c r="W70" i="575" s="1"/>
  <c r="N70" i="575"/>
  <c r="K70" i="575" a="1"/>
  <c r="K70" i="575" s="1"/>
  <c r="M70" i="575" s="1"/>
  <c r="J70" i="575" a="1"/>
  <c r="J70" i="575" s="1"/>
  <c r="H70" i="575"/>
  <c r="V69" i="575"/>
  <c r="W69" i="575" s="1"/>
  <c r="N69" i="575"/>
  <c r="K69" i="575" a="1"/>
  <c r="K69" i="575" s="1"/>
  <c r="M69" i="575" s="1"/>
  <c r="J69" i="575" a="1"/>
  <c r="J69" i="575" s="1"/>
  <c r="H69" i="575"/>
  <c r="K68" i="575" a="1"/>
  <c r="K68" i="575" s="1"/>
  <c r="H68" i="575"/>
  <c r="K67" i="575" a="1"/>
  <c r="K67" i="575" s="1"/>
  <c r="H67" i="575"/>
  <c r="V66" i="575"/>
  <c r="W66" i="575" s="1"/>
  <c r="N66" i="575"/>
  <c r="K66" i="575" a="1"/>
  <c r="K66" i="575" s="1"/>
  <c r="M66" i="575" s="1"/>
  <c r="J66" i="575" a="1"/>
  <c r="J66" i="575" s="1"/>
  <c r="H66" i="575"/>
  <c r="V65" i="575"/>
  <c r="W65" i="575" s="1"/>
  <c r="N65" i="575"/>
  <c r="K65" i="575" a="1"/>
  <c r="K65" i="575" s="1"/>
  <c r="M65" i="575" s="1"/>
  <c r="J65" i="575" a="1"/>
  <c r="J65" i="575" s="1"/>
  <c r="H65" i="575"/>
  <c r="V64" i="575"/>
  <c r="W64" i="575" s="1"/>
  <c r="N64" i="575"/>
  <c r="K64" i="575" a="1"/>
  <c r="K64" i="575" s="1"/>
  <c r="M64" i="575" s="1"/>
  <c r="J64" i="575" a="1"/>
  <c r="J64" i="575" s="1"/>
  <c r="H64" i="575"/>
  <c r="V63" i="575"/>
  <c r="W63" i="575" s="1"/>
  <c r="N63" i="575"/>
  <c r="K63" i="575" a="1"/>
  <c r="K63" i="575" s="1"/>
  <c r="M63" i="575" s="1"/>
  <c r="J63" i="575" a="1"/>
  <c r="J63" i="575" s="1"/>
  <c r="H63" i="575"/>
  <c r="V62" i="575"/>
  <c r="W62" i="575" s="1"/>
  <c r="N62" i="575"/>
  <c r="K62" i="575" a="1"/>
  <c r="K62" i="575" s="1"/>
  <c r="M62" i="575" s="1"/>
  <c r="J62" i="575" a="1"/>
  <c r="J62" i="575" s="1"/>
  <c r="H62" i="575"/>
  <c r="V61" i="575"/>
  <c r="W61" i="575" s="1"/>
  <c r="N61" i="575"/>
  <c r="K61" i="575" a="1"/>
  <c r="K61" i="575" s="1"/>
  <c r="M61" i="575" s="1"/>
  <c r="J61" i="575" a="1"/>
  <c r="J61" i="575" s="1"/>
  <c r="H61" i="575"/>
  <c r="V60" i="575"/>
  <c r="W60" i="575" s="1"/>
  <c r="N60" i="575"/>
  <c r="K60" i="575" a="1"/>
  <c r="K60" i="575" s="1"/>
  <c r="M60" i="575" s="1"/>
  <c r="J60" i="575" a="1"/>
  <c r="J60" i="575" s="1"/>
  <c r="H60" i="575"/>
  <c r="V59" i="575"/>
  <c r="W59" i="575" s="1"/>
  <c r="N59" i="575"/>
  <c r="K59" i="575" a="1"/>
  <c r="K59" i="575" s="1"/>
  <c r="M59" i="575" s="1"/>
  <c r="J59" i="575" a="1"/>
  <c r="J59" i="575" s="1"/>
  <c r="H59" i="575"/>
  <c r="V58" i="575"/>
  <c r="W58" i="575" s="1"/>
  <c r="N58" i="575"/>
  <c r="K58" i="575" a="1"/>
  <c r="K58" i="575" s="1"/>
  <c r="M58" i="575" s="1"/>
  <c r="J58" i="575" a="1"/>
  <c r="J58" i="575" s="1"/>
  <c r="H58" i="575"/>
  <c r="V57" i="575"/>
  <c r="W57" i="575" s="1"/>
  <c r="N57" i="575"/>
  <c r="K57" i="575" a="1"/>
  <c r="K57" i="575" s="1"/>
  <c r="M57" i="575" s="1"/>
  <c r="J57" i="575" a="1"/>
  <c r="J57" i="575" s="1"/>
  <c r="H57" i="575"/>
  <c r="K56" i="575" a="1"/>
  <c r="K56" i="575" s="1"/>
  <c r="M56" i="575" s="1"/>
  <c r="H56" i="575"/>
  <c r="K55" i="575" a="1"/>
  <c r="K55" i="575" s="1"/>
  <c r="M55" i="575" s="1"/>
  <c r="H55" i="575"/>
  <c r="K54" i="575" a="1"/>
  <c r="K54" i="575" s="1"/>
  <c r="M54" i="575" s="1"/>
  <c r="H54" i="575"/>
  <c r="K53" i="575" a="1"/>
  <c r="K53" i="575" s="1"/>
  <c r="M53" i="575" s="1"/>
  <c r="H53" i="575"/>
  <c r="N52" i="575"/>
  <c r="K52" i="575" a="1"/>
  <c r="K52" i="575" s="1"/>
  <c r="M52" i="575" s="1"/>
  <c r="H52" i="575"/>
  <c r="N51" i="575"/>
  <c r="K51" i="575" a="1"/>
  <c r="K51" i="575" s="1"/>
  <c r="M51" i="575" s="1"/>
  <c r="H51" i="575"/>
  <c r="N50" i="575"/>
  <c r="K50" i="575" a="1"/>
  <c r="K50" i="575" s="1"/>
  <c r="M50" i="575" s="1"/>
  <c r="H50" i="575"/>
  <c r="N49" i="575"/>
  <c r="K49" i="575" a="1"/>
  <c r="K49" i="575" s="1"/>
  <c r="M49" i="575" s="1"/>
  <c r="H49" i="575"/>
  <c r="V48" i="575"/>
  <c r="W48" i="575" s="1"/>
  <c r="N48" i="575"/>
  <c r="K48" i="575" a="1"/>
  <c r="K48" i="575" s="1"/>
  <c r="M48" i="575" s="1"/>
  <c r="J48" i="575" a="1"/>
  <c r="J48" i="575" s="1"/>
  <c r="H48" i="575"/>
  <c r="V47" i="575"/>
  <c r="W47" i="575" s="1"/>
  <c r="N47" i="575"/>
  <c r="K47" i="575" a="1"/>
  <c r="K47" i="575" s="1"/>
  <c r="M47" i="575" s="1"/>
  <c r="J47" i="575" a="1"/>
  <c r="J47" i="575" s="1"/>
  <c r="H47" i="575"/>
  <c r="W46" i="575"/>
  <c r="V46" i="575"/>
  <c r="N46" i="575"/>
  <c r="K46" i="575" a="1"/>
  <c r="K46" i="575" s="1"/>
  <c r="M46" i="575" s="1"/>
  <c r="J46" i="575" a="1"/>
  <c r="J46" i="575" s="1"/>
  <c r="H46" i="575"/>
  <c r="V45" i="575"/>
  <c r="W45" i="575" s="1"/>
  <c r="N45" i="575"/>
  <c r="K45" i="575" a="1"/>
  <c r="K45" i="575" s="1"/>
  <c r="M45" i="575" s="1"/>
  <c r="J45" i="575" a="1"/>
  <c r="J45" i="575" s="1"/>
  <c r="H45" i="575"/>
  <c r="V44" i="575"/>
  <c r="W44" i="575" s="1"/>
  <c r="N44" i="575"/>
  <c r="K44" i="575" a="1"/>
  <c r="K44" i="575" s="1"/>
  <c r="M44" i="575" s="1"/>
  <c r="J44" i="575" a="1"/>
  <c r="J44" i="575" s="1"/>
  <c r="H44" i="575"/>
  <c r="V43" i="575"/>
  <c r="W43" i="575" s="1"/>
  <c r="N43" i="575"/>
  <c r="K43" i="575" a="1"/>
  <c r="K43" i="575" s="1"/>
  <c r="M43" i="575" s="1"/>
  <c r="J43" i="575" a="1"/>
  <c r="J43" i="575" s="1"/>
  <c r="H43" i="575"/>
  <c r="V42" i="575"/>
  <c r="W42" i="575" s="1"/>
  <c r="N42" i="575"/>
  <c r="K42" i="575" a="1"/>
  <c r="K42" i="575" s="1"/>
  <c r="M42" i="575" s="1"/>
  <c r="J42" i="575" a="1"/>
  <c r="J42" i="575" s="1"/>
  <c r="H42" i="575"/>
  <c r="V41" i="575"/>
  <c r="W41" i="575" s="1"/>
  <c r="N41" i="575"/>
  <c r="K41" i="575" a="1"/>
  <c r="K41" i="575" s="1"/>
  <c r="M41" i="575" s="1"/>
  <c r="J41" i="575" a="1"/>
  <c r="J41" i="575" s="1"/>
  <c r="H41" i="575"/>
  <c r="W40" i="575"/>
  <c r="V40" i="575"/>
  <c r="N40" i="575"/>
  <c r="K40" i="575" a="1"/>
  <c r="K40" i="575" s="1"/>
  <c r="M40" i="575" s="1"/>
  <c r="J40" i="575" a="1"/>
  <c r="J40" i="575" s="1"/>
  <c r="H40" i="575"/>
  <c r="V39" i="575"/>
  <c r="W39" i="575" s="1"/>
  <c r="N39" i="575"/>
  <c r="K39" i="575" a="1"/>
  <c r="K39" i="575" s="1"/>
  <c r="M39" i="575" s="1"/>
  <c r="J39" i="575" a="1"/>
  <c r="J39" i="575" s="1"/>
  <c r="H39" i="575"/>
  <c r="V38" i="575"/>
  <c r="W38" i="575" s="1"/>
  <c r="N38" i="575"/>
  <c r="K38" i="575" a="1"/>
  <c r="K38" i="575" s="1"/>
  <c r="M38" i="575" s="1"/>
  <c r="J38" i="575" a="1"/>
  <c r="J38" i="575" s="1"/>
  <c r="H38" i="575"/>
  <c r="V37" i="575"/>
  <c r="W37" i="575" s="1"/>
  <c r="N37" i="575"/>
  <c r="K37" i="575" a="1"/>
  <c r="K37" i="575" s="1"/>
  <c r="M37" i="575" s="1"/>
  <c r="J37" i="575" a="1"/>
  <c r="J37" i="575" s="1"/>
  <c r="H37" i="575"/>
  <c r="H36" i="575"/>
  <c r="H35" i="575"/>
  <c r="H34" i="575"/>
  <c r="V33" i="575"/>
  <c r="W33" i="575" s="1"/>
  <c r="N33" i="575"/>
  <c r="K33" i="575" a="1"/>
  <c r="K33" i="575" s="1"/>
  <c r="M33" i="575" s="1"/>
  <c r="J33" i="575" a="1"/>
  <c r="J33" i="575" s="1"/>
  <c r="H33" i="575"/>
  <c r="V32" i="575"/>
  <c r="W32" i="575" s="1"/>
  <c r="N32" i="575"/>
  <c r="K32" i="575" a="1"/>
  <c r="K32" i="575" s="1"/>
  <c r="M32" i="575" s="1"/>
  <c r="J32" i="575" a="1"/>
  <c r="J32" i="575" s="1"/>
  <c r="H32" i="575"/>
  <c r="V31" i="575"/>
  <c r="W31" i="575" s="1"/>
  <c r="N31" i="575"/>
  <c r="K31" i="575" a="1"/>
  <c r="K31" i="575" s="1"/>
  <c r="M31" i="575" s="1"/>
  <c r="J31" i="575" a="1"/>
  <c r="J31" i="575" s="1"/>
  <c r="H31" i="575"/>
  <c r="K30" i="575" a="1"/>
  <c r="K30" i="575" s="1"/>
  <c r="H30" i="575"/>
  <c r="V29" i="575"/>
  <c r="N29" i="575"/>
  <c r="N86" i="575" s="1"/>
  <c r="K29" i="575" a="1"/>
  <c r="K29" i="575" s="1"/>
  <c r="J29" i="575" a="1"/>
  <c r="J29" i="575" s="1"/>
  <c r="H29" i="575"/>
  <c r="AA28" i="575"/>
  <c r="AA164" i="575" s="1"/>
  <c r="Z28" i="575"/>
  <c r="Z164" i="575" s="1"/>
  <c r="Y28" i="575"/>
  <c r="Y164" i="575" s="1"/>
  <c r="X28" i="575"/>
  <c r="X164" i="575" s="1"/>
  <c r="U28" i="575"/>
  <c r="U164" i="575" s="1"/>
  <c r="T28" i="575"/>
  <c r="T164" i="575" s="1"/>
  <c r="S28" i="575"/>
  <c r="S164" i="575" s="1"/>
  <c r="R28" i="575"/>
  <c r="R164" i="575" s="1"/>
  <c r="Q28" i="575"/>
  <c r="Q164" i="575" s="1"/>
  <c r="P28" i="575"/>
  <c r="X167" i="575" s="1"/>
  <c r="O28" i="575"/>
  <c r="O164" i="575" s="1"/>
  <c r="I28" i="575"/>
  <c r="I164" i="575" s="1"/>
  <c r="B172" i="575" s="1"/>
  <c r="G28" i="575"/>
  <c r="V27" i="575"/>
  <c r="W27" i="575" s="1"/>
  <c r="N27" i="575"/>
  <c r="K27" i="575" a="1"/>
  <c r="K27" i="575" s="1"/>
  <c r="M27" i="575" s="1"/>
  <c r="J27" i="575" a="1"/>
  <c r="J27" i="575" s="1"/>
  <c r="H27" i="575"/>
  <c r="V26" i="575"/>
  <c r="W26" i="575" s="1"/>
  <c r="N26" i="575"/>
  <c r="K26" i="575" a="1"/>
  <c r="K26" i="575" s="1"/>
  <c r="M26" i="575" s="1"/>
  <c r="J26" i="575" a="1"/>
  <c r="J26" i="575" s="1"/>
  <c r="H26" i="575"/>
  <c r="K25" i="575" a="1"/>
  <c r="K25" i="575" s="1"/>
  <c r="M25" i="575" s="1"/>
  <c r="J25" i="575" a="1"/>
  <c r="J25" i="575" s="1"/>
  <c r="H25" i="575"/>
  <c r="K24" i="575" a="1"/>
  <c r="K24" i="575" s="1"/>
  <c r="M24" i="575" s="1"/>
  <c r="J24" i="575" a="1"/>
  <c r="J24" i="575" s="1"/>
  <c r="H24" i="575"/>
  <c r="K23" i="575" a="1"/>
  <c r="K23" i="575" s="1"/>
  <c r="M23" i="575" s="1"/>
  <c r="J23" i="575" a="1"/>
  <c r="J23" i="575" s="1"/>
  <c r="H23" i="575"/>
  <c r="K22" i="575" a="1"/>
  <c r="K22" i="575" s="1"/>
  <c r="M22" i="575" s="1"/>
  <c r="J22" i="575" a="1"/>
  <c r="J22" i="575" s="1"/>
  <c r="H22" i="575"/>
  <c r="V21" i="575"/>
  <c r="W21" i="575" s="1"/>
  <c r="N21" i="575"/>
  <c r="K21" i="575" a="1"/>
  <c r="K21" i="575" s="1"/>
  <c r="M21" i="575" s="1"/>
  <c r="J21" i="575" a="1"/>
  <c r="J21" i="575" s="1"/>
  <c r="H21" i="575"/>
  <c r="V20" i="575"/>
  <c r="W20" i="575" s="1"/>
  <c r="N20" i="575"/>
  <c r="K20" i="575" a="1"/>
  <c r="K20" i="575" s="1"/>
  <c r="M20" i="575" s="1"/>
  <c r="J20" i="575" a="1"/>
  <c r="J20" i="575" s="1"/>
  <c r="H20" i="575"/>
  <c r="V19" i="575"/>
  <c r="W19" i="575" s="1"/>
  <c r="N19" i="575"/>
  <c r="K19" i="575" a="1"/>
  <c r="K19" i="575" s="1"/>
  <c r="M19" i="575" s="1"/>
  <c r="J19" i="575" a="1"/>
  <c r="J19" i="575" s="1"/>
  <c r="H19" i="575"/>
  <c r="N18" i="575"/>
  <c r="K18" i="575" a="1"/>
  <c r="K18" i="575" s="1"/>
  <c r="M18" i="575" s="1"/>
  <c r="J18" i="575" a="1"/>
  <c r="J18" i="575" s="1"/>
  <c r="H18" i="575"/>
  <c r="N17" i="575"/>
  <c r="K17" i="575" a="1"/>
  <c r="K17" i="575" s="1"/>
  <c r="M17" i="575" s="1"/>
  <c r="J17" i="575" a="1"/>
  <c r="J17" i="575" s="1"/>
  <c r="H17" i="575"/>
  <c r="V16" i="575"/>
  <c r="W16" i="575" s="1"/>
  <c r="N16" i="575"/>
  <c r="K16" i="575" a="1"/>
  <c r="K16" i="575" s="1"/>
  <c r="M16" i="575" s="1"/>
  <c r="J16" i="575" a="1"/>
  <c r="J16" i="575" s="1"/>
  <c r="H16" i="575"/>
  <c r="V15" i="575"/>
  <c r="W15" i="575" s="1"/>
  <c r="N15" i="575"/>
  <c r="K15" i="575" a="1"/>
  <c r="K15" i="575" s="1"/>
  <c r="M15" i="575" s="1"/>
  <c r="J15" i="575" a="1"/>
  <c r="J15" i="575" s="1"/>
  <c r="H15" i="575"/>
  <c r="N14" i="575"/>
  <c r="K14" i="575" a="1"/>
  <c r="K14" i="575" s="1"/>
  <c r="M14" i="575" s="1"/>
  <c r="H14" i="575"/>
  <c r="N13" i="575"/>
  <c r="K13" i="575" a="1"/>
  <c r="K13" i="575" s="1"/>
  <c r="M13" i="575" s="1"/>
  <c r="H13" i="575"/>
  <c r="V12" i="575"/>
  <c r="W12" i="575" s="1"/>
  <c r="N12" i="575"/>
  <c r="K12" i="575" a="1"/>
  <c r="K12" i="575" s="1"/>
  <c r="M12" i="575" s="1"/>
  <c r="J12" i="575" a="1"/>
  <c r="J12" i="575" s="1"/>
  <c r="H12" i="575"/>
  <c r="V11" i="575"/>
  <c r="W11" i="575" s="1"/>
  <c r="N11" i="575"/>
  <c r="K11" i="575" a="1"/>
  <c r="K11" i="575" s="1"/>
  <c r="M11" i="575" s="1"/>
  <c r="J11" i="575" a="1"/>
  <c r="J11" i="575" s="1"/>
  <c r="H11" i="575"/>
  <c r="V10" i="575"/>
  <c r="W10" i="575" s="1"/>
  <c r="N10" i="575"/>
  <c r="K10" i="575" a="1"/>
  <c r="K10" i="575" s="1"/>
  <c r="M10" i="575" s="1"/>
  <c r="J10" i="575" a="1"/>
  <c r="J10" i="575" s="1"/>
  <c r="H10" i="575"/>
  <c r="V9" i="575"/>
  <c r="W9" i="575" s="1"/>
  <c r="N9" i="575"/>
  <c r="K9" i="575" a="1"/>
  <c r="K9" i="575" s="1"/>
  <c r="M9" i="575" s="1"/>
  <c r="J9" i="575" a="1"/>
  <c r="J9" i="575" s="1"/>
  <c r="H9" i="575"/>
  <c r="V8" i="575"/>
  <c r="W8" i="575" s="1"/>
  <c r="N8" i="575"/>
  <c r="K8" i="575" a="1"/>
  <c r="K8" i="575" s="1"/>
  <c r="M8" i="575" s="1"/>
  <c r="J8" i="575" a="1"/>
  <c r="J8" i="575" s="1"/>
  <c r="H8" i="575"/>
  <c r="V7" i="575"/>
  <c r="W7" i="575" s="1"/>
  <c r="N7" i="575"/>
  <c r="K7" i="575" a="1"/>
  <c r="K7" i="575" s="1"/>
  <c r="J7" i="575" a="1"/>
  <c r="J7" i="575" s="1"/>
  <c r="H7" i="575"/>
  <c r="E530" i="577" l="1"/>
  <c r="I343" i="577"/>
  <c r="M343" i="577" s="1"/>
  <c r="G520" i="577"/>
  <c r="M528" i="577"/>
  <c r="M525" i="577"/>
  <c r="M529" i="577"/>
  <c r="M527" i="577"/>
  <c r="M526" i="577"/>
  <c r="K521" i="577"/>
  <c r="O521" i="577" s="1" a="1"/>
  <c r="O521" i="577" s="1"/>
  <c r="S527" i="577"/>
  <c r="S529" i="577"/>
  <c r="S528" i="577"/>
  <c r="S524" i="577" a="1"/>
  <c r="S524" i="577" s="1"/>
  <c r="S530" i="577" s="1"/>
  <c r="Z510" i="576"/>
  <c r="T340" i="576"/>
  <c r="T339" i="576"/>
  <c r="T341" i="576"/>
  <c r="E530" i="576"/>
  <c r="Q530" i="576"/>
  <c r="I516" i="576"/>
  <c r="M516" i="576" s="1" a="1"/>
  <c r="M516" i="576" s="1"/>
  <c r="W507" i="576"/>
  <c r="T515" i="576"/>
  <c r="T511" i="576"/>
  <c r="T510" i="576"/>
  <c r="T513" i="576"/>
  <c r="T512" i="576"/>
  <c r="L164" i="576"/>
  <c r="I171" i="576" s="1"/>
  <c r="E343" i="576"/>
  <c r="I343" i="576" s="1"/>
  <c r="M343" i="576" s="1"/>
  <c r="L335" i="576"/>
  <c r="I342" i="576" s="1"/>
  <c r="K521" i="576"/>
  <c r="O521" i="576" s="1" a="1"/>
  <c r="O521" i="576" s="1"/>
  <c r="M173" i="576" a="1"/>
  <c r="M173" i="576" s="1"/>
  <c r="K530" i="576"/>
  <c r="T172" i="576"/>
  <c r="T167" i="576"/>
  <c r="T169" i="576"/>
  <c r="T170" i="576"/>
  <c r="T171" i="576"/>
  <c r="T168" i="576"/>
  <c r="M524" i="576" a="1"/>
  <c r="M524" i="576" s="1"/>
  <c r="E515" i="576"/>
  <c r="I515" i="576" s="1"/>
  <c r="M515" i="576" s="1"/>
  <c r="L507" i="576"/>
  <c r="I514" i="576" s="1"/>
  <c r="G520" i="576"/>
  <c r="K520" i="576" s="1"/>
  <c r="O520" i="576" s="1"/>
  <c r="I172" i="576"/>
  <c r="M172" i="576" s="1"/>
  <c r="K519" i="576"/>
  <c r="O519" i="576" a="1"/>
  <c r="O519" i="576" s="1"/>
  <c r="T343" i="576"/>
  <c r="T338" i="576"/>
  <c r="Z515" i="576"/>
  <c r="Z514" i="576"/>
  <c r="Z511" i="576"/>
  <c r="Z512" i="576"/>
  <c r="Z513" i="576"/>
  <c r="T514" i="576"/>
  <c r="J257" i="575" a="1"/>
  <c r="J257" i="575" s="1"/>
  <c r="J308" i="575" a="1"/>
  <c r="J308" i="575" s="1"/>
  <c r="J319" i="575" a="1"/>
  <c r="J319" i="575" s="1"/>
  <c r="J463" i="575" a="1"/>
  <c r="J463" i="575" s="1"/>
  <c r="T535" i="575" a="1"/>
  <c r="T535" i="575" s="1"/>
  <c r="C535" i="508"/>
  <c r="J535" i="575"/>
  <c r="Q535" i="575" s="1"/>
  <c r="C534" i="508"/>
  <c r="T533" i="575" a="1"/>
  <c r="T533" i="575" s="1"/>
  <c r="C536" i="575"/>
  <c r="T536" i="575" s="1" a="1"/>
  <c r="T536" i="575" s="1"/>
  <c r="C533" i="508"/>
  <c r="J533" i="575"/>
  <c r="K479" i="575"/>
  <c r="N490" i="575"/>
  <c r="N479" i="575"/>
  <c r="W464" i="575"/>
  <c r="H490" i="575"/>
  <c r="N463" i="575"/>
  <c r="H463" i="575"/>
  <c r="M428" i="575"/>
  <c r="K370" i="575"/>
  <c r="V370" i="575"/>
  <c r="J370" i="575" a="1"/>
  <c r="J370" i="575" s="1"/>
  <c r="N370" i="575"/>
  <c r="J506" i="575" a="1"/>
  <c r="J506" i="575" s="1"/>
  <c r="W320" i="575"/>
  <c r="W334" i="575" s="1"/>
  <c r="K319" i="575"/>
  <c r="N28" i="575"/>
  <c r="R167" i="575"/>
  <c r="H137" i="575"/>
  <c r="V137" i="575"/>
  <c r="W137" i="575" s="1"/>
  <c r="H319" i="575"/>
  <c r="H335" i="575" s="1"/>
  <c r="E342" i="575" s="1"/>
  <c r="M308" i="575"/>
  <c r="K308" i="575"/>
  <c r="M292" i="575"/>
  <c r="J148" i="575" a="1"/>
  <c r="J148" i="575" s="1"/>
  <c r="J163" i="575" a="1"/>
  <c r="J163" i="575" s="1"/>
  <c r="M121" i="575"/>
  <c r="R168" i="575"/>
  <c r="N137" i="575"/>
  <c r="N121" i="575"/>
  <c r="W87" i="575"/>
  <c r="N164" i="575"/>
  <c r="B173" i="575" s="1"/>
  <c r="H86" i="575"/>
  <c r="V86" i="575"/>
  <c r="W86" i="575" s="1"/>
  <c r="H28" i="575"/>
  <c r="H164" i="575" s="1"/>
  <c r="E171" i="575" s="1"/>
  <c r="K28" i="575"/>
  <c r="C520" i="575"/>
  <c r="Q525" i="575"/>
  <c r="M29" i="575"/>
  <c r="M86" i="575" s="1"/>
  <c r="K86" i="575"/>
  <c r="K525" i="575"/>
  <c r="M122" i="575"/>
  <c r="M137" i="575" s="1"/>
  <c r="K137" i="575"/>
  <c r="K527" i="575"/>
  <c r="K148" i="575"/>
  <c r="M138" i="575"/>
  <c r="M148" i="575" s="1"/>
  <c r="K199" i="575"/>
  <c r="M178" i="575"/>
  <c r="M199" i="575" s="1"/>
  <c r="E173" i="575"/>
  <c r="M7" i="575"/>
  <c r="M28" i="575" s="1"/>
  <c r="V28" i="575"/>
  <c r="C524" i="575"/>
  <c r="G164" i="575"/>
  <c r="J28" i="575" a="1"/>
  <c r="J28" i="575" s="1"/>
  <c r="K526" i="575"/>
  <c r="K528" i="575"/>
  <c r="K163" i="575"/>
  <c r="M149" i="575"/>
  <c r="M163" i="575" s="1"/>
  <c r="K529" i="575"/>
  <c r="K257" i="575"/>
  <c r="M200" i="575"/>
  <c r="M257" i="575" s="1"/>
  <c r="W29" i="575"/>
  <c r="J86" i="575" a="1"/>
  <c r="J86" i="575" s="1"/>
  <c r="J121" i="575" a="1"/>
  <c r="J121" i="575" s="1"/>
  <c r="K121" i="575"/>
  <c r="W122" i="575"/>
  <c r="J137" i="575" a="1"/>
  <c r="J137" i="575" s="1"/>
  <c r="V163" i="575"/>
  <c r="W163" i="575" s="1"/>
  <c r="P164" i="575"/>
  <c r="X168" i="575" s="1"/>
  <c r="X173" i="575" s="1"/>
  <c r="K166" i="575"/>
  <c r="R166" i="575"/>
  <c r="B342" i="575"/>
  <c r="J335" i="575" a="1"/>
  <c r="J335" i="575" s="1"/>
  <c r="M342" i="575" s="1"/>
  <c r="R337" i="575"/>
  <c r="O335" i="575"/>
  <c r="R338" i="575"/>
  <c r="V292" i="575"/>
  <c r="W292" i="575" s="1"/>
  <c r="J292" i="575" a="1"/>
  <c r="J292" i="575" s="1"/>
  <c r="N308" i="575"/>
  <c r="N335" i="575" s="1"/>
  <c r="B344" i="575" s="1"/>
  <c r="K334" i="575"/>
  <c r="K341" i="575"/>
  <c r="M337" i="575"/>
  <c r="W138" i="575"/>
  <c r="W178" i="575"/>
  <c r="W199" i="575" s="1"/>
  <c r="J199" i="575" a="1"/>
  <c r="J199" i="575" s="1"/>
  <c r="X338" i="575"/>
  <c r="P335" i="575"/>
  <c r="X339" i="575" s="1"/>
  <c r="W200" i="575"/>
  <c r="K292" i="575"/>
  <c r="W293" i="575"/>
  <c r="V308" i="575"/>
  <c r="W308" i="575" s="1"/>
  <c r="V319" i="575"/>
  <c r="W319" i="575" s="1"/>
  <c r="E341" i="575"/>
  <c r="M349" i="575"/>
  <c r="M370" i="575" s="1"/>
  <c r="W350" i="575"/>
  <c r="W370" i="575" s="1"/>
  <c r="B514" i="575"/>
  <c r="J507" i="575" a="1"/>
  <c r="J507" i="575" s="1"/>
  <c r="M514" i="575" s="1"/>
  <c r="R509" i="575"/>
  <c r="X509" i="575"/>
  <c r="O507" i="575"/>
  <c r="X510" i="575" s="1"/>
  <c r="V428" i="575"/>
  <c r="W428" i="575" s="1"/>
  <c r="M309" i="575"/>
  <c r="M319" i="575" s="1"/>
  <c r="M320" i="575"/>
  <c r="M334" i="575" s="1"/>
  <c r="K428" i="575"/>
  <c r="K463" i="575"/>
  <c r="K490" i="575"/>
  <c r="M480" i="575"/>
  <c r="M490" i="575" s="1"/>
  <c r="K506" i="575"/>
  <c r="M491" i="575"/>
  <c r="M506" i="575" s="1"/>
  <c r="R510" i="575"/>
  <c r="M429" i="575"/>
  <c r="M463" i="575" s="1"/>
  <c r="R511" i="575"/>
  <c r="M464" i="575"/>
  <c r="M479" i="575" s="1"/>
  <c r="R512" i="575"/>
  <c r="W480" i="575"/>
  <c r="R513" i="575"/>
  <c r="H506" i="575"/>
  <c r="H507" i="575" s="1"/>
  <c r="E514" i="575" s="1"/>
  <c r="N506" i="575"/>
  <c r="N507" i="575" s="1"/>
  <c r="B516" i="575" s="1"/>
  <c r="E516" i="575" s="1"/>
  <c r="W491" i="575"/>
  <c r="W506" i="575" s="1"/>
  <c r="S534" i="575" a="1"/>
  <c r="S534" i="575" s="1"/>
  <c r="M509" i="575"/>
  <c r="G493" i="574"/>
  <c r="G491" i="574"/>
  <c r="G494" i="574"/>
  <c r="G429" i="574"/>
  <c r="G330" i="574"/>
  <c r="G186" i="574"/>
  <c r="G294" i="574"/>
  <c r="G287" i="574"/>
  <c r="G124" i="574"/>
  <c r="G51" i="574"/>
  <c r="G40" i="574"/>
  <c r="G146" i="574"/>
  <c r="G108" i="574"/>
  <c r="G107" i="574"/>
  <c r="P536" i="574"/>
  <c r="O536" i="574"/>
  <c r="N536" i="574"/>
  <c r="M536" i="574"/>
  <c r="L536" i="574"/>
  <c r="K536" i="574"/>
  <c r="I536" i="574"/>
  <c r="H536" i="574"/>
  <c r="G536" i="574"/>
  <c r="F536" i="574"/>
  <c r="E536" i="574"/>
  <c r="D536" i="574"/>
  <c r="C535" i="574"/>
  <c r="J535" i="574" s="1"/>
  <c r="Q535" i="574" s="1"/>
  <c r="C534" i="574"/>
  <c r="J534" i="574" s="1"/>
  <c r="Q534" i="574" s="1"/>
  <c r="C533" i="574"/>
  <c r="J533" i="574" s="1"/>
  <c r="G517" i="574"/>
  <c r="N517" i="574" s="1"/>
  <c r="X515" i="574"/>
  <c r="X514" i="574"/>
  <c r="X513" i="574"/>
  <c r="G513" i="574"/>
  <c r="C513" i="574"/>
  <c r="X512" i="574"/>
  <c r="I512" i="574"/>
  <c r="E512" i="574"/>
  <c r="K512" i="574" s="1"/>
  <c r="M512" i="574" s="1"/>
  <c r="X511" i="574"/>
  <c r="I511" i="574"/>
  <c r="E511" i="574"/>
  <c r="K511" i="574" s="1"/>
  <c r="M511" i="574" s="1"/>
  <c r="I510" i="574"/>
  <c r="E510" i="574"/>
  <c r="K510" i="574" s="1"/>
  <c r="M510" i="574" s="1"/>
  <c r="I509" i="574"/>
  <c r="I513" i="574" s="1"/>
  <c r="E509" i="574"/>
  <c r="K509" i="574" s="1"/>
  <c r="AA506" i="574"/>
  <c r="Z506" i="574"/>
  <c r="Y506" i="574"/>
  <c r="X506" i="574"/>
  <c r="U506" i="574"/>
  <c r="T506" i="574"/>
  <c r="S506" i="574"/>
  <c r="R506" i="574"/>
  <c r="Q506" i="574"/>
  <c r="P506" i="574"/>
  <c r="O506" i="574"/>
  <c r="R514" i="574" s="1"/>
  <c r="I506" i="574"/>
  <c r="G506" i="574"/>
  <c r="H505" i="574"/>
  <c r="H504" i="574"/>
  <c r="H503" i="574"/>
  <c r="D502" i="574"/>
  <c r="H502" i="574" s="1"/>
  <c r="V501" i="574"/>
  <c r="W501" i="574" s="1"/>
  <c r="N501" i="574"/>
  <c r="K501" i="574" a="1"/>
  <c r="K501" i="574" s="1"/>
  <c r="M501" i="574" s="1"/>
  <c r="J501" i="574" a="1"/>
  <c r="J501" i="574" s="1"/>
  <c r="H501" i="574"/>
  <c r="H500" i="574"/>
  <c r="H499" i="574"/>
  <c r="W498" i="574"/>
  <c r="V498" i="574"/>
  <c r="N498" i="574"/>
  <c r="K498" i="574" a="1"/>
  <c r="K498" i="574" s="1"/>
  <c r="M498" i="574" s="1"/>
  <c r="J498" i="574" a="1"/>
  <c r="J498" i="574" s="1"/>
  <c r="H498" i="574"/>
  <c r="V497" i="574"/>
  <c r="W497" i="574" s="1"/>
  <c r="N497" i="574"/>
  <c r="K497" i="574" a="1"/>
  <c r="K497" i="574" s="1"/>
  <c r="M497" i="574" s="1"/>
  <c r="J497" i="574" a="1"/>
  <c r="J497" i="574" s="1"/>
  <c r="H497" i="574"/>
  <c r="H496" i="574"/>
  <c r="H495" i="574"/>
  <c r="W494" i="574"/>
  <c r="V494" i="574"/>
  <c r="N494" i="574"/>
  <c r="K494" i="574" a="1"/>
  <c r="K494" i="574" s="1"/>
  <c r="M494" i="574" s="1"/>
  <c r="J494" i="574" a="1"/>
  <c r="J494" i="574" s="1"/>
  <c r="H494" i="574"/>
  <c r="V493" i="574"/>
  <c r="W493" i="574" s="1"/>
  <c r="N493" i="574"/>
  <c r="K493" i="574" a="1"/>
  <c r="K493" i="574" s="1"/>
  <c r="M493" i="574" s="1"/>
  <c r="J493" i="574" a="1"/>
  <c r="J493" i="574" s="1"/>
  <c r="H493" i="574"/>
  <c r="W492" i="574"/>
  <c r="V492" i="574"/>
  <c r="N492" i="574"/>
  <c r="K492" i="574" a="1"/>
  <c r="K492" i="574" s="1"/>
  <c r="M492" i="574" s="1"/>
  <c r="J492" i="574" a="1"/>
  <c r="J492" i="574" s="1"/>
  <c r="H492" i="574"/>
  <c r="V491" i="574"/>
  <c r="V506" i="574" s="1"/>
  <c r="N491" i="574"/>
  <c r="N506" i="574" s="1"/>
  <c r="K491" i="574" a="1"/>
  <c r="K491" i="574" s="1"/>
  <c r="J491" i="574" a="1"/>
  <c r="J491" i="574" s="1"/>
  <c r="H491" i="574"/>
  <c r="AA490" i="574"/>
  <c r="Z490" i="574"/>
  <c r="Y490" i="574"/>
  <c r="X490" i="574"/>
  <c r="U490" i="574"/>
  <c r="T490" i="574"/>
  <c r="S490" i="574"/>
  <c r="Q490" i="574"/>
  <c r="P490" i="574"/>
  <c r="O490" i="574"/>
  <c r="I490" i="574"/>
  <c r="G490" i="574"/>
  <c r="J490" i="574" s="1" a="1"/>
  <c r="J490" i="574" s="1"/>
  <c r="V489" i="574"/>
  <c r="W489" i="574" s="1"/>
  <c r="N489" i="574"/>
  <c r="K489" i="574" a="1"/>
  <c r="K489" i="574" s="1"/>
  <c r="M489" i="574" s="1"/>
  <c r="J489" i="574" a="1"/>
  <c r="J489" i="574" s="1"/>
  <c r="H489" i="574"/>
  <c r="H488" i="574"/>
  <c r="H487" i="574"/>
  <c r="H486" i="574"/>
  <c r="H485" i="574"/>
  <c r="V484" i="574"/>
  <c r="W484" i="574" s="1"/>
  <c r="N484" i="574"/>
  <c r="K484" i="574" a="1"/>
  <c r="K484" i="574" s="1"/>
  <c r="M484" i="574" s="1"/>
  <c r="J484" i="574" a="1"/>
  <c r="J484" i="574" s="1"/>
  <c r="H484" i="574"/>
  <c r="V483" i="574"/>
  <c r="W483" i="574" s="1"/>
  <c r="N483" i="574"/>
  <c r="K483" i="574"/>
  <c r="M483" i="574" s="1"/>
  <c r="K483" i="574" a="1"/>
  <c r="J483" i="574"/>
  <c r="J483" i="574" a="1"/>
  <c r="H483" i="574"/>
  <c r="V482" i="574"/>
  <c r="W482" i="574" s="1"/>
  <c r="N482" i="574"/>
  <c r="K482" i="574" a="1"/>
  <c r="K482" i="574" s="1"/>
  <c r="M482" i="574" s="1"/>
  <c r="J482" i="574" a="1"/>
  <c r="J482" i="574" s="1"/>
  <c r="H482" i="574"/>
  <c r="W481" i="574"/>
  <c r="V481" i="574"/>
  <c r="N481" i="574"/>
  <c r="K481" i="574" a="1"/>
  <c r="K481" i="574" s="1"/>
  <c r="M481" i="574" s="1"/>
  <c r="J481" i="574" a="1"/>
  <c r="J481" i="574" s="1"/>
  <c r="H481" i="574"/>
  <c r="V480" i="574"/>
  <c r="V490" i="574" s="1"/>
  <c r="W490" i="574" s="1"/>
  <c r="N480" i="574"/>
  <c r="K480" i="574" a="1"/>
  <c r="K480" i="574" s="1"/>
  <c r="J480" i="574" a="1"/>
  <c r="J480" i="574" s="1"/>
  <c r="H480" i="574"/>
  <c r="AA479" i="574"/>
  <c r="Z479" i="574"/>
  <c r="Y479" i="574"/>
  <c r="X479" i="574"/>
  <c r="U479" i="574"/>
  <c r="T479" i="574"/>
  <c r="S479" i="574"/>
  <c r="Q479" i="574"/>
  <c r="P479" i="574"/>
  <c r="O479" i="574"/>
  <c r="I479" i="574"/>
  <c r="G479" i="574"/>
  <c r="J479" i="574" s="1" a="1"/>
  <c r="J479" i="574" s="1"/>
  <c r="V478" i="574"/>
  <c r="W478" i="574" s="1"/>
  <c r="N478" i="574"/>
  <c r="K478" i="574" a="1"/>
  <c r="K478" i="574" s="1"/>
  <c r="M478" i="574" s="1"/>
  <c r="J478" i="574" a="1"/>
  <c r="J478" i="574" s="1"/>
  <c r="H478" i="574"/>
  <c r="V477" i="574"/>
  <c r="W477" i="574" s="1"/>
  <c r="N477" i="574"/>
  <c r="K477" i="574" a="1"/>
  <c r="K477" i="574" s="1"/>
  <c r="M477" i="574" s="1"/>
  <c r="J477" i="574" a="1"/>
  <c r="J477" i="574" s="1"/>
  <c r="H477" i="574"/>
  <c r="V476" i="574"/>
  <c r="W476" i="574" s="1"/>
  <c r="N476" i="574"/>
  <c r="K476" i="574"/>
  <c r="M476" i="574" s="1"/>
  <c r="K476" i="574" a="1"/>
  <c r="J476" i="574"/>
  <c r="J476" i="574" a="1"/>
  <c r="H476" i="574"/>
  <c r="V475" i="574"/>
  <c r="W475" i="574" s="1"/>
  <c r="N475" i="574"/>
  <c r="K475" i="574" a="1"/>
  <c r="K475" i="574" s="1"/>
  <c r="M475" i="574" s="1"/>
  <c r="J475" i="574" a="1"/>
  <c r="J475" i="574" s="1"/>
  <c r="H475" i="574"/>
  <c r="W474" i="574"/>
  <c r="V474" i="574"/>
  <c r="N474" i="574"/>
  <c r="K474" i="574" a="1"/>
  <c r="K474" i="574" s="1"/>
  <c r="M474" i="574" s="1"/>
  <c r="J474" i="574" a="1"/>
  <c r="J474" i="574" s="1"/>
  <c r="H474" i="574"/>
  <c r="V473" i="574"/>
  <c r="W473" i="574" s="1"/>
  <c r="N473" i="574"/>
  <c r="K473" i="574" a="1"/>
  <c r="K473" i="574" s="1"/>
  <c r="M473" i="574" s="1"/>
  <c r="J473" i="574" a="1"/>
  <c r="J473" i="574" s="1"/>
  <c r="H473" i="574"/>
  <c r="V472" i="574"/>
  <c r="W472" i="574" s="1"/>
  <c r="N472" i="574"/>
  <c r="K472" i="574"/>
  <c r="M472" i="574" s="1"/>
  <c r="K472" i="574" a="1"/>
  <c r="J472" i="574"/>
  <c r="J472" i="574" a="1"/>
  <c r="H472" i="574"/>
  <c r="V471" i="574"/>
  <c r="W471" i="574" s="1"/>
  <c r="N471" i="574"/>
  <c r="K471" i="574" a="1"/>
  <c r="K471" i="574" s="1"/>
  <c r="M471" i="574" s="1"/>
  <c r="J471" i="574" a="1"/>
  <c r="J471" i="574" s="1"/>
  <c r="H471" i="574"/>
  <c r="W470" i="574"/>
  <c r="V470" i="574"/>
  <c r="N470" i="574"/>
  <c r="K470" i="574" a="1"/>
  <c r="K470" i="574" s="1"/>
  <c r="M470" i="574" s="1"/>
  <c r="J470" i="574" a="1"/>
  <c r="J470" i="574" s="1"/>
  <c r="H470" i="574"/>
  <c r="V469" i="574"/>
  <c r="W469" i="574" s="1"/>
  <c r="N469" i="574"/>
  <c r="K469" i="574" a="1"/>
  <c r="K469" i="574" s="1"/>
  <c r="M469" i="574" s="1"/>
  <c r="J469" i="574" a="1"/>
  <c r="J469" i="574" s="1"/>
  <c r="H469" i="574"/>
  <c r="V468" i="574"/>
  <c r="W468" i="574" s="1"/>
  <c r="N468" i="574"/>
  <c r="K468" i="574"/>
  <c r="M468" i="574" s="1"/>
  <c r="K468" i="574" a="1"/>
  <c r="J468" i="574"/>
  <c r="J468" i="574" a="1"/>
  <c r="H468" i="574"/>
  <c r="V467" i="574"/>
  <c r="W467" i="574" s="1"/>
  <c r="N467" i="574"/>
  <c r="K467" i="574" a="1"/>
  <c r="K467" i="574" s="1"/>
  <c r="M467" i="574" s="1"/>
  <c r="J467" i="574" a="1"/>
  <c r="J467" i="574" s="1"/>
  <c r="H467" i="574"/>
  <c r="W466" i="574"/>
  <c r="V466" i="574"/>
  <c r="N466" i="574"/>
  <c r="K466" i="574" a="1"/>
  <c r="K466" i="574" s="1"/>
  <c r="M466" i="574" s="1"/>
  <c r="J466" i="574" a="1"/>
  <c r="J466" i="574" s="1"/>
  <c r="H466" i="574"/>
  <c r="V465" i="574"/>
  <c r="W465" i="574" s="1"/>
  <c r="N465" i="574"/>
  <c r="M465" i="574"/>
  <c r="K465" i="574" a="1"/>
  <c r="K465" i="574" s="1"/>
  <c r="J465" i="574" a="1"/>
  <c r="J465" i="574" s="1"/>
  <c r="H465" i="574"/>
  <c r="W464" i="574"/>
  <c r="V464" i="574"/>
  <c r="N464" i="574"/>
  <c r="N479" i="574" s="1"/>
  <c r="K464" i="574" a="1"/>
  <c r="K464" i="574" s="1"/>
  <c r="J464" i="574" a="1"/>
  <c r="J464" i="574" s="1"/>
  <c r="H464" i="574"/>
  <c r="AA463" i="574"/>
  <c r="Z463" i="574"/>
  <c r="Y463" i="574"/>
  <c r="X463" i="574"/>
  <c r="U463" i="574"/>
  <c r="T463" i="574"/>
  <c r="S463" i="574"/>
  <c r="R463" i="574"/>
  <c r="Q463" i="574"/>
  <c r="P463" i="574"/>
  <c r="O463" i="574"/>
  <c r="I463" i="574"/>
  <c r="G463" i="574"/>
  <c r="V462" i="574"/>
  <c r="W462" i="574" s="1"/>
  <c r="N462" i="574"/>
  <c r="K462" i="574"/>
  <c r="M462" i="574" s="1"/>
  <c r="K462" i="574" a="1"/>
  <c r="J462" i="574"/>
  <c r="J462" i="574" a="1"/>
  <c r="H462" i="574"/>
  <c r="V461" i="574"/>
  <c r="W461" i="574" s="1"/>
  <c r="N461" i="574"/>
  <c r="K461" i="574" a="1"/>
  <c r="K461" i="574" s="1"/>
  <c r="M461" i="574" s="1"/>
  <c r="J461" i="574" a="1"/>
  <c r="J461" i="574" s="1"/>
  <c r="H461" i="574"/>
  <c r="V460" i="574"/>
  <c r="W460" i="574" s="1"/>
  <c r="N460" i="574"/>
  <c r="K460" i="574"/>
  <c r="M460" i="574" s="1"/>
  <c r="K460" i="574" a="1"/>
  <c r="J460" i="574"/>
  <c r="J460" i="574" a="1"/>
  <c r="H460" i="574"/>
  <c r="K459" i="574" a="1"/>
  <c r="K459" i="574" s="1"/>
  <c r="M459" i="574" s="1"/>
  <c r="H459" i="574"/>
  <c r="K458" i="574"/>
  <c r="M458" i="574" s="1"/>
  <c r="K458" i="574" a="1"/>
  <c r="H458" i="574"/>
  <c r="K457" i="574" a="1"/>
  <c r="K457" i="574" s="1"/>
  <c r="M457" i="574" s="1"/>
  <c r="H457" i="574"/>
  <c r="V456" i="574"/>
  <c r="W456" i="574" s="1"/>
  <c r="N456" i="574"/>
  <c r="K456" i="574" a="1"/>
  <c r="K456" i="574" s="1"/>
  <c r="M456" i="574" s="1"/>
  <c r="J456" i="574" a="1"/>
  <c r="J456" i="574" s="1"/>
  <c r="H456" i="574"/>
  <c r="V455" i="574"/>
  <c r="W455" i="574" s="1"/>
  <c r="N455" i="574"/>
  <c r="K455" i="574"/>
  <c r="M455" i="574" s="1"/>
  <c r="K455" i="574" a="1"/>
  <c r="J455" i="574"/>
  <c r="J455" i="574" a="1"/>
  <c r="H455" i="574"/>
  <c r="N454" i="574"/>
  <c r="K454" i="574" a="1"/>
  <c r="K454" i="574" s="1"/>
  <c r="M454" i="574" s="1"/>
  <c r="H454" i="574"/>
  <c r="N453" i="574"/>
  <c r="K453" i="574" a="1"/>
  <c r="K453" i="574" s="1"/>
  <c r="M453" i="574" s="1"/>
  <c r="H453" i="574"/>
  <c r="N452" i="574"/>
  <c r="K452" i="574" a="1"/>
  <c r="K452" i="574" s="1"/>
  <c r="M452" i="574" s="1"/>
  <c r="H452" i="574"/>
  <c r="N451" i="574"/>
  <c r="K451" i="574" a="1"/>
  <c r="K451" i="574" s="1"/>
  <c r="M451" i="574" s="1"/>
  <c r="H451" i="574"/>
  <c r="N450" i="574"/>
  <c r="K450" i="574" a="1"/>
  <c r="K450" i="574" s="1"/>
  <c r="M450" i="574" s="1"/>
  <c r="H450" i="574"/>
  <c r="N449" i="574"/>
  <c r="K449" i="574" a="1"/>
  <c r="K449" i="574" s="1"/>
  <c r="M449" i="574" s="1"/>
  <c r="H449" i="574"/>
  <c r="V448" i="574"/>
  <c r="W448" i="574" s="1"/>
  <c r="N448" i="574"/>
  <c r="K448" i="574" a="1"/>
  <c r="K448" i="574" s="1"/>
  <c r="M448" i="574" s="1"/>
  <c r="J448" i="574" a="1"/>
  <c r="J448" i="574" s="1"/>
  <c r="H448" i="574"/>
  <c r="V447" i="574"/>
  <c r="W447" i="574" s="1"/>
  <c r="N447" i="574"/>
  <c r="K447" i="574"/>
  <c r="M447" i="574" s="1"/>
  <c r="K447" i="574" a="1"/>
  <c r="J447" i="574"/>
  <c r="J447" i="574" a="1"/>
  <c r="H447" i="574"/>
  <c r="V446" i="574"/>
  <c r="W446" i="574" s="1"/>
  <c r="N446" i="574"/>
  <c r="K446" i="574" a="1"/>
  <c r="K446" i="574" s="1"/>
  <c r="M446" i="574" s="1"/>
  <c r="J446" i="574" a="1"/>
  <c r="J446" i="574" s="1"/>
  <c r="H446" i="574"/>
  <c r="V445" i="574"/>
  <c r="W445" i="574" s="1"/>
  <c r="N445" i="574"/>
  <c r="K445" i="574" a="1"/>
  <c r="K445" i="574" s="1"/>
  <c r="M445" i="574" s="1"/>
  <c r="J445" i="574" a="1"/>
  <c r="J445" i="574" s="1"/>
  <c r="H445" i="574"/>
  <c r="V444" i="574"/>
  <c r="W444" i="574" s="1"/>
  <c r="N444" i="574"/>
  <c r="K444" i="574" a="1"/>
  <c r="K444" i="574" s="1"/>
  <c r="M444" i="574" s="1"/>
  <c r="J444" i="574" a="1"/>
  <c r="J444" i="574" s="1"/>
  <c r="H444" i="574"/>
  <c r="V443" i="574"/>
  <c r="W443" i="574" s="1"/>
  <c r="N443" i="574"/>
  <c r="K443" i="574"/>
  <c r="M443" i="574" s="1"/>
  <c r="K443" i="574" a="1"/>
  <c r="J443" i="574"/>
  <c r="J443" i="574" a="1"/>
  <c r="H443" i="574"/>
  <c r="V442" i="574"/>
  <c r="W442" i="574" s="1"/>
  <c r="N442" i="574"/>
  <c r="K442" i="574" a="1"/>
  <c r="K442" i="574" s="1"/>
  <c r="M442" i="574" s="1"/>
  <c r="J442" i="574" a="1"/>
  <c r="J442" i="574" s="1"/>
  <c r="H442" i="574"/>
  <c r="W441" i="574"/>
  <c r="V441" i="574"/>
  <c r="N441" i="574"/>
  <c r="K441" i="574" a="1"/>
  <c r="K441" i="574" s="1"/>
  <c r="M441" i="574" s="1"/>
  <c r="J441" i="574" a="1"/>
  <c r="J441" i="574" s="1"/>
  <c r="H441" i="574"/>
  <c r="V440" i="574"/>
  <c r="W440" i="574" s="1"/>
  <c r="N440" i="574"/>
  <c r="K440" i="574" a="1"/>
  <c r="K440" i="574" s="1"/>
  <c r="M440" i="574" s="1"/>
  <c r="J440" i="574" a="1"/>
  <c r="J440" i="574" s="1"/>
  <c r="H440" i="574"/>
  <c r="V439" i="574"/>
  <c r="W439" i="574" s="1"/>
  <c r="N439" i="574"/>
  <c r="K439" i="574"/>
  <c r="M439" i="574" s="1"/>
  <c r="K439" i="574" a="1"/>
  <c r="J439" i="574"/>
  <c r="J439" i="574" a="1"/>
  <c r="H439" i="574"/>
  <c r="V438" i="574"/>
  <c r="W438" i="574" s="1"/>
  <c r="N438" i="574"/>
  <c r="K438" i="574" a="1"/>
  <c r="K438" i="574" s="1"/>
  <c r="M438" i="574" s="1"/>
  <c r="J438" i="574" a="1"/>
  <c r="J438" i="574" s="1"/>
  <c r="H438" i="574"/>
  <c r="W437" i="574"/>
  <c r="V437" i="574"/>
  <c r="N437" i="574"/>
  <c r="K437" i="574" a="1"/>
  <c r="K437" i="574" s="1"/>
  <c r="M437" i="574" s="1"/>
  <c r="J437" i="574" a="1"/>
  <c r="J437" i="574" s="1"/>
  <c r="H437" i="574"/>
  <c r="N436" i="574"/>
  <c r="K436" i="574" a="1"/>
  <c r="K436" i="574" s="1"/>
  <c r="M436" i="574" s="1"/>
  <c r="H436" i="574"/>
  <c r="V435" i="574"/>
  <c r="W435" i="574" s="1"/>
  <c r="N435" i="574"/>
  <c r="K435" i="574"/>
  <c r="M435" i="574" s="1"/>
  <c r="K435" i="574" a="1"/>
  <c r="J435" i="574"/>
  <c r="J435" i="574" a="1"/>
  <c r="H435" i="574"/>
  <c r="V434" i="574"/>
  <c r="W434" i="574" s="1"/>
  <c r="N434" i="574"/>
  <c r="K434" i="574" a="1"/>
  <c r="K434" i="574" s="1"/>
  <c r="M434" i="574" s="1"/>
  <c r="J434" i="574" a="1"/>
  <c r="J434" i="574" s="1"/>
  <c r="H434" i="574"/>
  <c r="W433" i="574"/>
  <c r="V433" i="574"/>
  <c r="N433" i="574"/>
  <c r="K433" i="574" a="1"/>
  <c r="K433" i="574" s="1"/>
  <c r="M433" i="574" s="1"/>
  <c r="J433" i="574" a="1"/>
  <c r="J433" i="574" s="1"/>
  <c r="H433" i="574"/>
  <c r="V432" i="574"/>
  <c r="W432" i="574" s="1"/>
  <c r="N432" i="574"/>
  <c r="K432" i="574" a="1"/>
  <c r="K432" i="574" s="1"/>
  <c r="M432" i="574" s="1"/>
  <c r="J432" i="574" a="1"/>
  <c r="J432" i="574" s="1"/>
  <c r="H432" i="574"/>
  <c r="V431" i="574"/>
  <c r="W431" i="574" s="1"/>
  <c r="N431" i="574"/>
  <c r="K431" i="574"/>
  <c r="M431" i="574" s="1"/>
  <c r="K431" i="574" a="1"/>
  <c r="J431" i="574"/>
  <c r="J431" i="574" a="1"/>
  <c r="H431" i="574"/>
  <c r="V430" i="574"/>
  <c r="W430" i="574" s="1"/>
  <c r="N430" i="574"/>
  <c r="K430" i="574" a="1"/>
  <c r="K430" i="574" s="1"/>
  <c r="M430" i="574" s="1"/>
  <c r="J430" i="574" a="1"/>
  <c r="J430" i="574" s="1"/>
  <c r="H430" i="574"/>
  <c r="W429" i="574"/>
  <c r="V429" i="574"/>
  <c r="V463" i="574" s="1"/>
  <c r="W463" i="574" s="1"/>
  <c r="N429" i="574"/>
  <c r="N463" i="574" s="1"/>
  <c r="K429" i="574" a="1"/>
  <c r="K429" i="574" s="1"/>
  <c r="J429" i="574" a="1"/>
  <c r="J429" i="574" s="1"/>
  <c r="H429" i="574"/>
  <c r="H463" i="574" s="1"/>
  <c r="AA428" i="574"/>
  <c r="Z428" i="574"/>
  <c r="Y428" i="574"/>
  <c r="X428" i="574"/>
  <c r="U428" i="574"/>
  <c r="T428" i="574"/>
  <c r="S428" i="574"/>
  <c r="R428" i="574"/>
  <c r="Q428" i="574"/>
  <c r="P428" i="574"/>
  <c r="O428" i="574"/>
  <c r="I428" i="574"/>
  <c r="G428" i="574"/>
  <c r="J428" i="574" s="1" a="1"/>
  <c r="J428" i="574" s="1"/>
  <c r="K427" i="574" a="1"/>
  <c r="K427" i="574" s="1"/>
  <c r="M427" i="574" s="1"/>
  <c r="H427" i="574"/>
  <c r="K426" i="574" a="1"/>
  <c r="K426" i="574" s="1"/>
  <c r="M426" i="574" s="1"/>
  <c r="H426" i="574"/>
  <c r="K425" i="574" a="1"/>
  <c r="K425" i="574" s="1"/>
  <c r="M425" i="574" s="1"/>
  <c r="H425" i="574"/>
  <c r="K424" i="574" a="1"/>
  <c r="K424" i="574" s="1"/>
  <c r="M424" i="574" s="1"/>
  <c r="H424" i="574"/>
  <c r="K423" i="574" a="1"/>
  <c r="K423" i="574" s="1"/>
  <c r="M423" i="574" s="1"/>
  <c r="H423" i="574"/>
  <c r="K422" i="574" a="1"/>
  <c r="K422" i="574" s="1"/>
  <c r="M422" i="574" s="1"/>
  <c r="H422" i="574"/>
  <c r="K421" i="574" a="1"/>
  <c r="K421" i="574" s="1"/>
  <c r="M421" i="574" s="1"/>
  <c r="H421" i="574"/>
  <c r="K420" i="574" a="1"/>
  <c r="K420" i="574" s="1"/>
  <c r="M420" i="574" s="1"/>
  <c r="H420" i="574"/>
  <c r="K419" i="574" a="1"/>
  <c r="K419" i="574" s="1"/>
  <c r="M419" i="574" s="1"/>
  <c r="H419" i="574"/>
  <c r="K418" i="574" a="1"/>
  <c r="K418" i="574" s="1"/>
  <c r="M418" i="574" s="1"/>
  <c r="H418" i="574"/>
  <c r="W417" i="574"/>
  <c r="V417" i="574"/>
  <c r="N417" i="574"/>
  <c r="K417" i="574" a="1"/>
  <c r="K417" i="574" s="1"/>
  <c r="M417" i="574" s="1"/>
  <c r="J417" i="574" a="1"/>
  <c r="J417" i="574" s="1"/>
  <c r="H417" i="574"/>
  <c r="V416" i="574"/>
  <c r="W416" i="574" s="1"/>
  <c r="N416" i="574"/>
  <c r="K416" i="574" a="1"/>
  <c r="K416" i="574" s="1"/>
  <c r="M416" i="574" s="1"/>
  <c r="J416" i="574" a="1"/>
  <c r="J416" i="574" s="1"/>
  <c r="H416" i="574"/>
  <c r="V415" i="574"/>
  <c r="W415" i="574" s="1"/>
  <c r="N415" i="574"/>
  <c r="K415" i="574"/>
  <c r="M415" i="574" s="1"/>
  <c r="K415" i="574" a="1"/>
  <c r="J415" i="574"/>
  <c r="J415" i="574" a="1"/>
  <c r="H415" i="574"/>
  <c r="V414" i="574"/>
  <c r="W414" i="574" s="1"/>
  <c r="N414" i="574"/>
  <c r="K414" i="574" a="1"/>
  <c r="K414" i="574" s="1"/>
  <c r="M414" i="574" s="1"/>
  <c r="J414" i="574" a="1"/>
  <c r="J414" i="574" s="1"/>
  <c r="H414" i="574"/>
  <c r="H413" i="574"/>
  <c r="V412" i="574"/>
  <c r="W412" i="574" s="1"/>
  <c r="N412" i="574"/>
  <c r="K412" i="574" a="1"/>
  <c r="K412" i="574" s="1"/>
  <c r="M412" i="574" s="1"/>
  <c r="J412" i="574" a="1"/>
  <c r="J412" i="574" s="1"/>
  <c r="H412" i="574"/>
  <c r="W411" i="574"/>
  <c r="V411" i="574"/>
  <c r="N411" i="574"/>
  <c r="K411" i="574" a="1"/>
  <c r="K411" i="574" s="1"/>
  <c r="M411" i="574" s="1"/>
  <c r="J411" i="574" a="1"/>
  <c r="J411" i="574" s="1"/>
  <c r="H411" i="574"/>
  <c r="H410" i="574"/>
  <c r="K409" i="574" a="1"/>
  <c r="K409" i="574" s="1"/>
  <c r="H409" i="574"/>
  <c r="V408" i="574"/>
  <c r="W408" i="574" s="1"/>
  <c r="N408" i="574"/>
  <c r="K408" i="574" a="1"/>
  <c r="K408" i="574" s="1"/>
  <c r="M408" i="574" s="1"/>
  <c r="J408" i="574" a="1"/>
  <c r="J408" i="574" s="1"/>
  <c r="H408" i="574"/>
  <c r="V407" i="574"/>
  <c r="W407" i="574" s="1"/>
  <c r="N407" i="574"/>
  <c r="K407" i="574"/>
  <c r="M407" i="574" s="1"/>
  <c r="K407" i="574" a="1"/>
  <c r="J407" i="574"/>
  <c r="J407" i="574" a="1"/>
  <c r="H407" i="574"/>
  <c r="V406" i="574"/>
  <c r="W406" i="574" s="1"/>
  <c r="N406" i="574"/>
  <c r="K406" i="574" a="1"/>
  <c r="K406" i="574" s="1"/>
  <c r="M406" i="574" s="1"/>
  <c r="J406" i="574" a="1"/>
  <c r="J406" i="574" s="1"/>
  <c r="H406" i="574"/>
  <c r="W405" i="574"/>
  <c r="V405" i="574"/>
  <c r="N405" i="574"/>
  <c r="K405" i="574" a="1"/>
  <c r="K405" i="574" s="1"/>
  <c r="M405" i="574" s="1"/>
  <c r="J405" i="574" a="1"/>
  <c r="J405" i="574" s="1"/>
  <c r="H405" i="574"/>
  <c r="V404" i="574"/>
  <c r="W404" i="574" s="1"/>
  <c r="N404" i="574"/>
  <c r="K404" i="574" a="1"/>
  <c r="K404" i="574" s="1"/>
  <c r="M404" i="574" s="1"/>
  <c r="J404" i="574" a="1"/>
  <c r="J404" i="574" s="1"/>
  <c r="H404" i="574"/>
  <c r="V403" i="574"/>
  <c r="W403" i="574" s="1"/>
  <c r="N403" i="574"/>
  <c r="K403" i="574"/>
  <c r="M403" i="574" s="1"/>
  <c r="K403" i="574" a="1"/>
  <c r="J403" i="574"/>
  <c r="J403" i="574" a="1"/>
  <c r="H403" i="574"/>
  <c r="V402" i="574"/>
  <c r="W402" i="574" s="1"/>
  <c r="N402" i="574"/>
  <c r="K402" i="574" a="1"/>
  <c r="K402" i="574" s="1"/>
  <c r="M402" i="574" s="1"/>
  <c r="J402" i="574" a="1"/>
  <c r="J402" i="574" s="1"/>
  <c r="H402" i="574"/>
  <c r="W401" i="574"/>
  <c r="V401" i="574"/>
  <c r="N401" i="574"/>
  <c r="K401" i="574" a="1"/>
  <c r="K401" i="574" s="1"/>
  <c r="M401" i="574" s="1"/>
  <c r="J401" i="574" a="1"/>
  <c r="J401" i="574" s="1"/>
  <c r="H401" i="574"/>
  <c r="V400" i="574"/>
  <c r="W400" i="574" s="1"/>
  <c r="N400" i="574"/>
  <c r="K400" i="574" a="1"/>
  <c r="K400" i="574" s="1"/>
  <c r="M400" i="574" s="1"/>
  <c r="J400" i="574" a="1"/>
  <c r="J400" i="574" s="1"/>
  <c r="H400" i="574"/>
  <c r="V399" i="574"/>
  <c r="W399" i="574" s="1"/>
  <c r="N399" i="574"/>
  <c r="K399" i="574"/>
  <c r="M399" i="574" s="1"/>
  <c r="K399" i="574" a="1"/>
  <c r="J399" i="574"/>
  <c r="J399" i="574" a="1"/>
  <c r="H399" i="574"/>
  <c r="K398" i="574" a="1"/>
  <c r="K398" i="574" s="1"/>
  <c r="M398" i="574" s="1"/>
  <c r="H398" i="574"/>
  <c r="K397" i="574"/>
  <c r="M397" i="574" s="1"/>
  <c r="K397" i="574" a="1"/>
  <c r="H397" i="574"/>
  <c r="K396" i="574" a="1"/>
  <c r="K396" i="574" s="1"/>
  <c r="M396" i="574" s="1"/>
  <c r="H396" i="574"/>
  <c r="K395" i="574"/>
  <c r="M395" i="574" s="1"/>
  <c r="K395" i="574" a="1"/>
  <c r="H395" i="574"/>
  <c r="N394" i="574"/>
  <c r="K394" i="574" a="1"/>
  <c r="K394" i="574" s="1"/>
  <c r="M394" i="574" s="1"/>
  <c r="H394" i="574"/>
  <c r="N393" i="574"/>
  <c r="K393" i="574" a="1"/>
  <c r="K393" i="574" s="1"/>
  <c r="M393" i="574" s="1"/>
  <c r="H393" i="574"/>
  <c r="N392" i="574"/>
  <c r="K392" i="574" a="1"/>
  <c r="K392" i="574" s="1"/>
  <c r="M392" i="574" s="1"/>
  <c r="H392" i="574"/>
  <c r="N391" i="574"/>
  <c r="K391" i="574"/>
  <c r="M391" i="574" s="1"/>
  <c r="K391" i="574" a="1"/>
  <c r="H391" i="574"/>
  <c r="V390" i="574"/>
  <c r="W390" i="574" s="1"/>
  <c r="N390" i="574"/>
  <c r="K390" i="574" a="1"/>
  <c r="K390" i="574" s="1"/>
  <c r="M390" i="574" s="1"/>
  <c r="J390" i="574" a="1"/>
  <c r="J390" i="574" s="1"/>
  <c r="H390" i="574"/>
  <c r="W389" i="574"/>
  <c r="V389" i="574"/>
  <c r="N389" i="574"/>
  <c r="K389" i="574" a="1"/>
  <c r="K389" i="574" s="1"/>
  <c r="M389" i="574" s="1"/>
  <c r="J389" i="574" a="1"/>
  <c r="J389" i="574" s="1"/>
  <c r="H389" i="574"/>
  <c r="V388" i="574"/>
  <c r="W388" i="574" s="1"/>
  <c r="N388" i="574"/>
  <c r="K388" i="574" a="1"/>
  <c r="K388" i="574" s="1"/>
  <c r="M388" i="574" s="1"/>
  <c r="J388" i="574" a="1"/>
  <c r="J388" i="574" s="1"/>
  <c r="H388" i="574"/>
  <c r="V387" i="574"/>
  <c r="W387" i="574" s="1"/>
  <c r="N387" i="574"/>
  <c r="K387" i="574"/>
  <c r="M387" i="574" s="1"/>
  <c r="K387" i="574" a="1"/>
  <c r="J387" i="574"/>
  <c r="J387" i="574" a="1"/>
  <c r="H387" i="574"/>
  <c r="V386" i="574"/>
  <c r="W386" i="574" s="1"/>
  <c r="N386" i="574"/>
  <c r="K386" i="574" a="1"/>
  <c r="K386" i="574" s="1"/>
  <c r="M386" i="574" s="1"/>
  <c r="J386" i="574" a="1"/>
  <c r="J386" i="574" s="1"/>
  <c r="H386" i="574"/>
  <c r="W385" i="574"/>
  <c r="V385" i="574"/>
  <c r="N385" i="574"/>
  <c r="K385" i="574" a="1"/>
  <c r="K385" i="574" s="1"/>
  <c r="M385" i="574" s="1"/>
  <c r="J385" i="574" a="1"/>
  <c r="J385" i="574" s="1"/>
  <c r="H385" i="574"/>
  <c r="V384" i="574"/>
  <c r="W384" i="574" s="1"/>
  <c r="N384" i="574"/>
  <c r="K384" i="574" a="1"/>
  <c r="K384" i="574" s="1"/>
  <c r="M384" i="574" s="1"/>
  <c r="J384" i="574" a="1"/>
  <c r="J384" i="574" s="1"/>
  <c r="H384" i="574"/>
  <c r="V383" i="574"/>
  <c r="W383" i="574" s="1"/>
  <c r="N383" i="574"/>
  <c r="K383" i="574"/>
  <c r="M383" i="574" s="1"/>
  <c r="K383" i="574" a="1"/>
  <c r="J383" i="574"/>
  <c r="J383" i="574" a="1"/>
  <c r="H383" i="574"/>
  <c r="V382" i="574"/>
  <c r="W382" i="574" s="1"/>
  <c r="N382" i="574"/>
  <c r="K382" i="574" a="1"/>
  <c r="K382" i="574" s="1"/>
  <c r="M382" i="574" s="1"/>
  <c r="J382" i="574" a="1"/>
  <c r="J382" i="574" s="1"/>
  <c r="H382" i="574"/>
  <c r="W381" i="574"/>
  <c r="V381" i="574"/>
  <c r="N381" i="574"/>
  <c r="K381" i="574" a="1"/>
  <c r="K381" i="574" s="1"/>
  <c r="M381" i="574" s="1"/>
  <c r="J381" i="574" a="1"/>
  <c r="J381" i="574" s="1"/>
  <c r="H381" i="574"/>
  <c r="V380" i="574"/>
  <c r="W380" i="574" s="1"/>
  <c r="N380" i="574"/>
  <c r="K380" i="574" a="1"/>
  <c r="K380" i="574" s="1"/>
  <c r="M380" i="574" s="1"/>
  <c r="J380" i="574" a="1"/>
  <c r="J380" i="574" s="1"/>
  <c r="H380" i="574"/>
  <c r="V379" i="574"/>
  <c r="W379" i="574" s="1"/>
  <c r="N379" i="574"/>
  <c r="K379" i="574"/>
  <c r="M379" i="574" s="1"/>
  <c r="K379" i="574" a="1"/>
  <c r="J379" i="574"/>
  <c r="J379" i="574" a="1"/>
  <c r="H379" i="574"/>
  <c r="K378" i="574" a="1"/>
  <c r="K378" i="574" s="1"/>
  <c r="M378" i="574" s="1"/>
  <c r="H378" i="574"/>
  <c r="K377" i="574"/>
  <c r="M377" i="574" s="1"/>
  <c r="K377" i="574" a="1"/>
  <c r="H377" i="574"/>
  <c r="K376" i="574" a="1"/>
  <c r="K376" i="574" s="1"/>
  <c r="M376" i="574" s="1"/>
  <c r="H376" i="574"/>
  <c r="V375" i="574"/>
  <c r="W375" i="574" s="1"/>
  <c r="N375" i="574"/>
  <c r="K375" i="574" a="1"/>
  <c r="K375" i="574" s="1"/>
  <c r="M375" i="574" s="1"/>
  <c r="J375" i="574" a="1"/>
  <c r="J375" i="574" s="1"/>
  <c r="H375" i="574"/>
  <c r="V374" i="574"/>
  <c r="W374" i="574" s="1"/>
  <c r="N374" i="574"/>
  <c r="K374" i="574"/>
  <c r="M374" i="574" s="1"/>
  <c r="K374" i="574" a="1"/>
  <c r="J374" i="574"/>
  <c r="J374" i="574" a="1"/>
  <c r="H374" i="574"/>
  <c r="V373" i="574"/>
  <c r="W373" i="574" s="1"/>
  <c r="N373" i="574"/>
  <c r="K373" i="574" a="1"/>
  <c r="K373" i="574" s="1"/>
  <c r="M373" i="574" s="1"/>
  <c r="J373" i="574" a="1"/>
  <c r="J373" i="574" s="1"/>
  <c r="H373" i="574"/>
  <c r="K372" i="574"/>
  <c r="K372" i="574" a="1"/>
  <c r="H372" i="574"/>
  <c r="V371" i="574"/>
  <c r="W371" i="574" s="1"/>
  <c r="N371" i="574"/>
  <c r="N428" i="574" s="1"/>
  <c r="K371" i="574" a="1"/>
  <c r="K371" i="574" s="1"/>
  <c r="J371" i="574" a="1"/>
  <c r="J371" i="574" s="1"/>
  <c r="H371" i="574"/>
  <c r="H428" i="574" s="1"/>
  <c r="AA370" i="574"/>
  <c r="AA507" i="574" s="1"/>
  <c r="Z370" i="574"/>
  <c r="Z507" i="574" s="1"/>
  <c r="Y370" i="574"/>
  <c r="Y507" i="574" s="1"/>
  <c r="X370" i="574"/>
  <c r="X507" i="574" s="1"/>
  <c r="U370" i="574"/>
  <c r="U507" i="574" s="1"/>
  <c r="T370" i="574"/>
  <c r="T507" i="574" s="1"/>
  <c r="S370" i="574"/>
  <c r="S507" i="574" s="1"/>
  <c r="R370" i="574"/>
  <c r="R507" i="574" s="1"/>
  <c r="Q370" i="574"/>
  <c r="Q507" i="574" s="1"/>
  <c r="P370" i="574"/>
  <c r="P507" i="574" s="1"/>
  <c r="O370" i="574"/>
  <c r="I370" i="574"/>
  <c r="I507" i="574" s="1"/>
  <c r="B515" i="574" s="1"/>
  <c r="G370" i="574"/>
  <c r="G507" i="574" s="1"/>
  <c r="V369" i="574"/>
  <c r="W369" i="574" s="1"/>
  <c r="N369" i="574"/>
  <c r="K369" i="574" a="1"/>
  <c r="K369" i="574" s="1"/>
  <c r="M369" i="574" s="1"/>
  <c r="J369" i="574" a="1"/>
  <c r="J369" i="574" s="1"/>
  <c r="H369" i="574"/>
  <c r="V368" i="574"/>
  <c r="W368" i="574" s="1"/>
  <c r="N368" i="574"/>
  <c r="K368" i="574"/>
  <c r="M368" i="574" s="1"/>
  <c r="K368" i="574" a="1"/>
  <c r="J368" i="574" a="1"/>
  <c r="J368" i="574" s="1"/>
  <c r="H368" i="574"/>
  <c r="K367" i="574" a="1"/>
  <c r="K367" i="574" s="1"/>
  <c r="M367" i="574" s="1"/>
  <c r="H367" i="574"/>
  <c r="K366" i="574" a="1"/>
  <c r="K366" i="574" s="1"/>
  <c r="M366" i="574" s="1"/>
  <c r="H366" i="574"/>
  <c r="K365" i="574" a="1"/>
  <c r="K365" i="574" s="1"/>
  <c r="M365" i="574" s="1"/>
  <c r="H365" i="574"/>
  <c r="K364" i="574" a="1"/>
  <c r="K364" i="574" s="1"/>
  <c r="M364" i="574" s="1"/>
  <c r="H364" i="574"/>
  <c r="V363" i="574"/>
  <c r="W363" i="574" s="1"/>
  <c r="N363" i="574"/>
  <c r="K363" i="574" a="1"/>
  <c r="K363" i="574" s="1"/>
  <c r="M363" i="574" s="1"/>
  <c r="J363" i="574" a="1"/>
  <c r="J363" i="574" s="1"/>
  <c r="H363" i="574"/>
  <c r="V362" i="574"/>
  <c r="W362" i="574" s="1"/>
  <c r="N362" i="574"/>
  <c r="K362" i="574"/>
  <c r="M362" i="574" s="1"/>
  <c r="K362" i="574" a="1"/>
  <c r="J362" i="574" a="1"/>
  <c r="J362" i="574" s="1"/>
  <c r="H362" i="574"/>
  <c r="V361" i="574"/>
  <c r="W361" i="574" s="1"/>
  <c r="N361" i="574"/>
  <c r="K361" i="574" a="1"/>
  <c r="K361" i="574" s="1"/>
  <c r="M361" i="574" s="1"/>
  <c r="J361" i="574" a="1"/>
  <c r="J361" i="574" s="1"/>
  <c r="H361" i="574"/>
  <c r="H360" i="574"/>
  <c r="H359" i="574"/>
  <c r="V358" i="574"/>
  <c r="W358" i="574" s="1"/>
  <c r="N358" i="574"/>
  <c r="K358" i="574"/>
  <c r="M358" i="574" s="1"/>
  <c r="K358" i="574" a="1"/>
  <c r="J358" i="574"/>
  <c r="J358" i="574" a="1"/>
  <c r="H358" i="574"/>
  <c r="V357" i="574"/>
  <c r="W357" i="574" s="1"/>
  <c r="N357" i="574"/>
  <c r="K357" i="574" a="1"/>
  <c r="K357" i="574" s="1"/>
  <c r="M357" i="574" s="1"/>
  <c r="J357" i="574" a="1"/>
  <c r="J357" i="574" s="1"/>
  <c r="H357" i="574"/>
  <c r="K356" i="574" a="1"/>
  <c r="K356" i="574" s="1"/>
  <c r="M356" i="574" s="1"/>
  <c r="H356" i="574"/>
  <c r="K355" i="574" a="1"/>
  <c r="K355" i="574" s="1"/>
  <c r="M355" i="574" s="1"/>
  <c r="H355" i="574"/>
  <c r="W354" i="574"/>
  <c r="V354" i="574"/>
  <c r="N354" i="574"/>
  <c r="K354" i="574" a="1"/>
  <c r="K354" i="574" s="1"/>
  <c r="M354" i="574" s="1"/>
  <c r="J354" i="574" a="1"/>
  <c r="J354" i="574" s="1"/>
  <c r="H354" i="574"/>
  <c r="V353" i="574"/>
  <c r="W353" i="574" s="1"/>
  <c r="N353" i="574"/>
  <c r="M353" i="574"/>
  <c r="K353" i="574" a="1"/>
  <c r="K353" i="574" s="1"/>
  <c r="J353" i="574"/>
  <c r="J353" i="574" a="1"/>
  <c r="H353" i="574"/>
  <c r="V352" i="574"/>
  <c r="W352" i="574" s="1"/>
  <c r="N352" i="574"/>
  <c r="K352" i="574" a="1"/>
  <c r="K352" i="574" s="1"/>
  <c r="M352" i="574" s="1"/>
  <c r="J352" i="574" a="1"/>
  <c r="J352" i="574" s="1"/>
  <c r="H352" i="574"/>
  <c r="W351" i="574"/>
  <c r="V351" i="574"/>
  <c r="N351" i="574"/>
  <c r="K351" i="574" a="1"/>
  <c r="K351" i="574" s="1"/>
  <c r="M351" i="574" s="1"/>
  <c r="J351" i="574" a="1"/>
  <c r="J351" i="574" s="1"/>
  <c r="H351" i="574"/>
  <c r="V350" i="574"/>
  <c r="W350" i="574" s="1"/>
  <c r="N350" i="574"/>
  <c r="K350" i="574" a="1"/>
  <c r="K350" i="574" s="1"/>
  <c r="M350" i="574" s="1"/>
  <c r="J350" i="574" a="1"/>
  <c r="J350" i="574" s="1"/>
  <c r="H350" i="574"/>
  <c r="V349" i="574"/>
  <c r="V370" i="574" s="1"/>
  <c r="N349" i="574"/>
  <c r="N370" i="574" s="1"/>
  <c r="K349" i="574"/>
  <c r="K349" i="574" a="1"/>
  <c r="J349" i="574"/>
  <c r="J349" i="574" a="1"/>
  <c r="H349" i="574"/>
  <c r="H370" i="574" s="1"/>
  <c r="X343" i="574"/>
  <c r="X342" i="574"/>
  <c r="X341" i="574"/>
  <c r="G341" i="574"/>
  <c r="C341" i="574"/>
  <c r="X340" i="574"/>
  <c r="I340" i="574"/>
  <c r="E340" i="574"/>
  <c r="K340" i="574" s="1"/>
  <c r="M340" i="574" s="1"/>
  <c r="I339" i="574"/>
  <c r="E339" i="574"/>
  <c r="K339" i="574" s="1"/>
  <c r="M339" i="574" s="1"/>
  <c r="I338" i="574"/>
  <c r="E338" i="574"/>
  <c r="K338" i="574" s="1"/>
  <c r="M338" i="574" s="1"/>
  <c r="X337" i="574"/>
  <c r="I337" i="574"/>
  <c r="I341" i="574" s="1"/>
  <c r="E337" i="574"/>
  <c r="E341" i="574" s="1"/>
  <c r="AA334" i="574"/>
  <c r="Z334" i="574"/>
  <c r="Y334" i="574"/>
  <c r="X334" i="574"/>
  <c r="U334" i="574"/>
  <c r="T334" i="574"/>
  <c r="S334" i="574"/>
  <c r="R334" i="574"/>
  <c r="Q334" i="574"/>
  <c r="P334" i="574"/>
  <c r="O334" i="574"/>
  <c r="R342" i="574" s="1"/>
  <c r="I334" i="574"/>
  <c r="G334" i="574"/>
  <c r="K333" i="574" a="1"/>
  <c r="K333" i="574" s="1"/>
  <c r="H333" i="574"/>
  <c r="K332" i="574" a="1"/>
  <c r="K332" i="574" s="1"/>
  <c r="H332" i="574"/>
  <c r="K331" i="574"/>
  <c r="K331" i="574" a="1"/>
  <c r="H331" i="574"/>
  <c r="V330" i="574"/>
  <c r="W330" i="574" s="1"/>
  <c r="N330" i="574"/>
  <c r="K330" i="574" a="1"/>
  <c r="K330" i="574" s="1"/>
  <c r="H330" i="574"/>
  <c r="D330" i="574"/>
  <c r="H329" i="574"/>
  <c r="K328" i="574" a="1"/>
  <c r="K328" i="574" s="1"/>
  <c r="H328" i="574"/>
  <c r="H327" i="574"/>
  <c r="V326" i="574"/>
  <c r="W326" i="574" s="1"/>
  <c r="N326" i="574"/>
  <c r="K326" i="574" a="1"/>
  <c r="K326" i="574" s="1"/>
  <c r="M326" i="574" s="1"/>
  <c r="J326" i="574" a="1"/>
  <c r="J326" i="574" s="1"/>
  <c r="H326" i="574"/>
  <c r="V325" i="574"/>
  <c r="W325" i="574" s="1"/>
  <c r="N325" i="574"/>
  <c r="K325" i="574" a="1"/>
  <c r="K325" i="574" s="1"/>
  <c r="M325" i="574" s="1"/>
  <c r="J325" i="574" a="1"/>
  <c r="J325" i="574" s="1"/>
  <c r="H325" i="574"/>
  <c r="H324" i="574"/>
  <c r="V323" i="574"/>
  <c r="W323" i="574" s="1"/>
  <c r="N323" i="574"/>
  <c r="K323" i="574"/>
  <c r="M323" i="574" s="1"/>
  <c r="K323" i="574" a="1"/>
  <c r="J323" i="574"/>
  <c r="J323" i="574" a="1"/>
  <c r="H323" i="574"/>
  <c r="V322" i="574"/>
  <c r="W322" i="574" s="1"/>
  <c r="N322" i="574"/>
  <c r="K322" i="574" a="1"/>
  <c r="K322" i="574" s="1"/>
  <c r="M322" i="574" s="1"/>
  <c r="J322" i="574" a="1"/>
  <c r="J322" i="574" s="1"/>
  <c r="H322" i="574"/>
  <c r="V321" i="574"/>
  <c r="W321" i="574" s="1"/>
  <c r="N321" i="574"/>
  <c r="K321" i="574" a="1"/>
  <c r="K321" i="574" s="1"/>
  <c r="M321" i="574" s="1"/>
  <c r="J321" i="574" a="1"/>
  <c r="J321" i="574" s="1"/>
  <c r="H321" i="574"/>
  <c r="V320" i="574"/>
  <c r="W320" i="574" s="1"/>
  <c r="N320" i="574"/>
  <c r="N334" i="574" s="1"/>
  <c r="K320" i="574" a="1"/>
  <c r="K320" i="574" s="1"/>
  <c r="J320" i="574" a="1"/>
  <c r="J320" i="574" s="1"/>
  <c r="H320" i="574"/>
  <c r="H334" i="574" s="1"/>
  <c r="AA319" i="574"/>
  <c r="Z319" i="574"/>
  <c r="Y319" i="574"/>
  <c r="X319" i="574"/>
  <c r="U319" i="574"/>
  <c r="T319" i="574"/>
  <c r="S319" i="574"/>
  <c r="Q319" i="574"/>
  <c r="P319" i="574"/>
  <c r="O319" i="574"/>
  <c r="R341" i="574" s="1"/>
  <c r="I319" i="574"/>
  <c r="G319" i="574"/>
  <c r="J319" i="574" s="1" a="1"/>
  <c r="J319" i="574" s="1"/>
  <c r="W318" i="574"/>
  <c r="V318" i="574"/>
  <c r="N318" i="574"/>
  <c r="K318" i="574" a="1"/>
  <c r="K318" i="574" s="1"/>
  <c r="M318" i="574" s="1"/>
  <c r="J318" i="574" a="1"/>
  <c r="J318" i="574" s="1"/>
  <c r="H318" i="574"/>
  <c r="H317" i="574"/>
  <c r="H316" i="574"/>
  <c r="H315" i="574"/>
  <c r="H314" i="574"/>
  <c r="V313" i="574"/>
  <c r="W313" i="574" s="1"/>
  <c r="N313" i="574"/>
  <c r="K313" i="574" a="1"/>
  <c r="K313" i="574" s="1"/>
  <c r="M313" i="574" s="1"/>
  <c r="J313" i="574" a="1"/>
  <c r="J313" i="574" s="1"/>
  <c r="H313" i="574"/>
  <c r="V312" i="574"/>
  <c r="W312" i="574" s="1"/>
  <c r="N312" i="574"/>
  <c r="K312" i="574"/>
  <c r="M312" i="574" s="1"/>
  <c r="K312" i="574" a="1"/>
  <c r="J312" i="574"/>
  <c r="J312" i="574" a="1"/>
  <c r="H312" i="574"/>
  <c r="V311" i="574"/>
  <c r="W311" i="574" s="1"/>
  <c r="N311" i="574"/>
  <c r="K311" i="574" a="1"/>
  <c r="K311" i="574" s="1"/>
  <c r="M311" i="574" s="1"/>
  <c r="J311" i="574" a="1"/>
  <c r="J311" i="574" s="1"/>
  <c r="H311" i="574"/>
  <c r="W310" i="574"/>
  <c r="V310" i="574"/>
  <c r="N310" i="574"/>
  <c r="K310" i="574" a="1"/>
  <c r="K310" i="574" s="1"/>
  <c r="M310" i="574" s="1"/>
  <c r="J310" i="574" a="1"/>
  <c r="J310" i="574" s="1"/>
  <c r="H310" i="574"/>
  <c r="V309" i="574"/>
  <c r="V319" i="574" s="1"/>
  <c r="W319" i="574" s="1"/>
  <c r="N309" i="574"/>
  <c r="K309" i="574" a="1"/>
  <c r="K309" i="574" s="1"/>
  <c r="J309" i="574" a="1"/>
  <c r="J309" i="574" s="1"/>
  <c r="H309" i="574"/>
  <c r="H319" i="574" s="1"/>
  <c r="AA308" i="574"/>
  <c r="Z308" i="574"/>
  <c r="Y308" i="574"/>
  <c r="X308" i="574"/>
  <c r="U308" i="574"/>
  <c r="T308" i="574"/>
  <c r="S308" i="574"/>
  <c r="Q308" i="574"/>
  <c r="P308" i="574"/>
  <c r="O308" i="574"/>
  <c r="R340" i="574" s="1"/>
  <c r="I308" i="574"/>
  <c r="G308" i="574"/>
  <c r="V307" i="574"/>
  <c r="W307" i="574" s="1"/>
  <c r="N307" i="574"/>
  <c r="K307" i="574"/>
  <c r="M307" i="574" s="1"/>
  <c r="K307" i="574" a="1"/>
  <c r="J307" i="574"/>
  <c r="J307" i="574" a="1"/>
  <c r="H307" i="574"/>
  <c r="V306" i="574"/>
  <c r="W306" i="574" s="1"/>
  <c r="N306" i="574"/>
  <c r="K306" i="574" a="1"/>
  <c r="K306" i="574" s="1"/>
  <c r="M306" i="574" s="1"/>
  <c r="J306" i="574" a="1"/>
  <c r="J306" i="574" s="1"/>
  <c r="H306" i="574"/>
  <c r="V305" i="574"/>
  <c r="W305" i="574" s="1"/>
  <c r="N305" i="574"/>
  <c r="K305" i="574" a="1"/>
  <c r="K305" i="574" s="1"/>
  <c r="M305" i="574" s="1"/>
  <c r="J305" i="574" a="1"/>
  <c r="J305" i="574" s="1"/>
  <c r="H305" i="574"/>
  <c r="V304" i="574"/>
  <c r="W304" i="574" s="1"/>
  <c r="N304" i="574"/>
  <c r="K304" i="574" a="1"/>
  <c r="K304" i="574" s="1"/>
  <c r="M304" i="574" s="1"/>
  <c r="J304" i="574" a="1"/>
  <c r="J304" i="574" s="1"/>
  <c r="H304" i="574"/>
  <c r="V303" i="574"/>
  <c r="W303" i="574" s="1"/>
  <c r="N303" i="574"/>
  <c r="K303" i="574"/>
  <c r="M303" i="574" s="1"/>
  <c r="K303" i="574" a="1"/>
  <c r="J303" i="574"/>
  <c r="J303" i="574" a="1"/>
  <c r="H303" i="574"/>
  <c r="V302" i="574"/>
  <c r="W302" i="574" s="1"/>
  <c r="N302" i="574"/>
  <c r="K302" i="574" a="1"/>
  <c r="K302" i="574" s="1"/>
  <c r="M302" i="574" s="1"/>
  <c r="J302" i="574" a="1"/>
  <c r="J302" i="574" s="1"/>
  <c r="H302" i="574"/>
  <c r="W301" i="574"/>
  <c r="V301" i="574"/>
  <c r="N301" i="574"/>
  <c r="K301" i="574" a="1"/>
  <c r="K301" i="574" s="1"/>
  <c r="M301" i="574" s="1"/>
  <c r="J301" i="574" a="1"/>
  <c r="J301" i="574" s="1"/>
  <c r="H301" i="574"/>
  <c r="V300" i="574"/>
  <c r="W300" i="574" s="1"/>
  <c r="N300" i="574"/>
  <c r="K300" i="574" a="1"/>
  <c r="K300" i="574" s="1"/>
  <c r="M300" i="574" s="1"/>
  <c r="J300" i="574" a="1"/>
  <c r="J300" i="574" s="1"/>
  <c r="H300" i="574"/>
  <c r="V299" i="574"/>
  <c r="W299" i="574" s="1"/>
  <c r="N299" i="574"/>
  <c r="K299" i="574"/>
  <c r="M299" i="574" s="1"/>
  <c r="K299" i="574" a="1"/>
  <c r="J299" i="574"/>
  <c r="J299" i="574" a="1"/>
  <c r="H299" i="574"/>
  <c r="V298" i="574"/>
  <c r="W298" i="574" s="1"/>
  <c r="N298" i="574"/>
  <c r="K298" i="574" a="1"/>
  <c r="K298" i="574" s="1"/>
  <c r="M298" i="574" s="1"/>
  <c r="J298" i="574" a="1"/>
  <c r="J298" i="574" s="1"/>
  <c r="H298" i="574"/>
  <c r="W297" i="574"/>
  <c r="V297" i="574"/>
  <c r="N297" i="574"/>
  <c r="K297" i="574" a="1"/>
  <c r="K297" i="574" s="1"/>
  <c r="M297" i="574" s="1"/>
  <c r="J297" i="574" a="1"/>
  <c r="J297" i="574" s="1"/>
  <c r="H297" i="574"/>
  <c r="V296" i="574"/>
  <c r="W296" i="574" s="1"/>
  <c r="N296" i="574"/>
  <c r="K296" i="574" a="1"/>
  <c r="K296" i="574" s="1"/>
  <c r="M296" i="574" s="1"/>
  <c r="J296" i="574" a="1"/>
  <c r="J296" i="574" s="1"/>
  <c r="H296" i="574"/>
  <c r="V295" i="574"/>
  <c r="W295" i="574" s="1"/>
  <c r="N295" i="574"/>
  <c r="K295" i="574"/>
  <c r="M295" i="574" s="1"/>
  <c r="K295" i="574" a="1"/>
  <c r="J295" i="574"/>
  <c r="J295" i="574" a="1"/>
  <c r="H295" i="574"/>
  <c r="V294" i="574"/>
  <c r="W294" i="574" s="1"/>
  <c r="N294" i="574"/>
  <c r="K294" i="574" a="1"/>
  <c r="K294" i="574" s="1"/>
  <c r="M294" i="574" s="1"/>
  <c r="J294" i="574" a="1"/>
  <c r="J294" i="574" s="1"/>
  <c r="H294" i="574"/>
  <c r="W293" i="574"/>
  <c r="V293" i="574"/>
  <c r="N293" i="574"/>
  <c r="N308" i="574" s="1"/>
  <c r="K293" i="574" a="1"/>
  <c r="K293" i="574" s="1"/>
  <c r="M293" i="574" s="1"/>
  <c r="J293" i="574" a="1"/>
  <c r="J293" i="574" s="1"/>
  <c r="H293" i="574"/>
  <c r="AA292" i="574"/>
  <c r="Z292" i="574"/>
  <c r="Y292" i="574"/>
  <c r="X292" i="574"/>
  <c r="U292" i="574"/>
  <c r="T292" i="574"/>
  <c r="S292" i="574"/>
  <c r="R292" i="574"/>
  <c r="Q292" i="574"/>
  <c r="P292" i="574"/>
  <c r="O292" i="574"/>
  <c r="R339" i="574" s="1"/>
  <c r="I292" i="574"/>
  <c r="G292" i="574"/>
  <c r="V291" i="574"/>
  <c r="W291" i="574" s="1"/>
  <c r="N291" i="574"/>
  <c r="K291" i="574"/>
  <c r="M291" i="574" s="1"/>
  <c r="K291" i="574" a="1"/>
  <c r="J291" i="574"/>
  <c r="J291" i="574" a="1"/>
  <c r="H291" i="574"/>
  <c r="V290" i="574"/>
  <c r="W290" i="574" s="1"/>
  <c r="N290" i="574"/>
  <c r="K290" i="574" a="1"/>
  <c r="K290" i="574" s="1"/>
  <c r="M290" i="574" s="1"/>
  <c r="J290" i="574" a="1"/>
  <c r="J290" i="574" s="1"/>
  <c r="H290" i="574"/>
  <c r="W289" i="574"/>
  <c r="V289" i="574"/>
  <c r="N289" i="574"/>
  <c r="K289" i="574" a="1"/>
  <c r="K289" i="574" s="1"/>
  <c r="M289" i="574" s="1"/>
  <c r="J289" i="574" a="1"/>
  <c r="J289" i="574" s="1"/>
  <c r="H289" i="574"/>
  <c r="H288" i="574"/>
  <c r="H287" i="574"/>
  <c r="H286" i="574"/>
  <c r="V285" i="574"/>
  <c r="W285" i="574" s="1"/>
  <c r="N285" i="574"/>
  <c r="K285" i="574"/>
  <c r="M285" i="574" s="1"/>
  <c r="K285" i="574" a="1"/>
  <c r="J285" i="574"/>
  <c r="J285" i="574" a="1"/>
  <c r="H285" i="574"/>
  <c r="V284" i="574"/>
  <c r="W284" i="574" s="1"/>
  <c r="N284" i="574"/>
  <c r="K284" i="574"/>
  <c r="M284" i="574" s="1"/>
  <c r="K284" i="574" a="1"/>
  <c r="J284" i="574" a="1"/>
  <c r="J284" i="574" s="1"/>
  <c r="H284" i="574"/>
  <c r="N283" i="574"/>
  <c r="K283" i="574" a="1"/>
  <c r="K283" i="574" s="1"/>
  <c r="M283" i="574" s="1"/>
  <c r="H283" i="574"/>
  <c r="N282" i="574"/>
  <c r="K282" i="574" a="1"/>
  <c r="K282" i="574" s="1"/>
  <c r="M282" i="574" s="1"/>
  <c r="H282" i="574"/>
  <c r="N281" i="574"/>
  <c r="K281" i="574" a="1"/>
  <c r="K281" i="574" s="1"/>
  <c r="M281" i="574" s="1"/>
  <c r="H281" i="574"/>
  <c r="N280" i="574"/>
  <c r="K280" i="574" a="1"/>
  <c r="K280" i="574" s="1"/>
  <c r="M280" i="574" s="1"/>
  <c r="H280" i="574"/>
  <c r="N279" i="574"/>
  <c r="K279" i="574"/>
  <c r="M279" i="574" s="1"/>
  <c r="K279" i="574" a="1"/>
  <c r="H279" i="574"/>
  <c r="N278" i="574"/>
  <c r="K278" i="574" a="1"/>
  <c r="K278" i="574" s="1"/>
  <c r="M278" i="574" s="1"/>
  <c r="H278" i="574"/>
  <c r="W277" i="574"/>
  <c r="V277" i="574"/>
  <c r="N277" i="574"/>
  <c r="K277" i="574" a="1"/>
  <c r="K277" i="574" s="1"/>
  <c r="M277" i="574" s="1"/>
  <c r="J277" i="574" a="1"/>
  <c r="J277" i="574" s="1"/>
  <c r="H277" i="574"/>
  <c r="V276" i="574"/>
  <c r="W276" i="574" s="1"/>
  <c r="N276" i="574"/>
  <c r="K276" i="574"/>
  <c r="M276" i="574" s="1"/>
  <c r="K276" i="574" a="1"/>
  <c r="J276" i="574" a="1"/>
  <c r="J276" i="574" s="1"/>
  <c r="H276" i="574"/>
  <c r="W275" i="574"/>
  <c r="V275" i="574"/>
  <c r="N275" i="574"/>
  <c r="K275" i="574" a="1"/>
  <c r="K275" i="574" s="1"/>
  <c r="M275" i="574" s="1"/>
  <c r="J275" i="574" a="1"/>
  <c r="J275" i="574" s="1"/>
  <c r="H275" i="574"/>
  <c r="V274" i="574"/>
  <c r="W274" i="574" s="1"/>
  <c r="N274" i="574"/>
  <c r="K274" i="574"/>
  <c r="M274" i="574" s="1"/>
  <c r="K274" i="574" a="1"/>
  <c r="J274" i="574" a="1"/>
  <c r="J274" i="574" s="1"/>
  <c r="H274" i="574"/>
  <c r="W273" i="574"/>
  <c r="V273" i="574"/>
  <c r="N273" i="574"/>
  <c r="K273" i="574" a="1"/>
  <c r="K273" i="574" s="1"/>
  <c r="M273" i="574" s="1"/>
  <c r="J273" i="574" a="1"/>
  <c r="J273" i="574" s="1"/>
  <c r="H273" i="574"/>
  <c r="V272" i="574"/>
  <c r="W272" i="574" s="1"/>
  <c r="N272" i="574"/>
  <c r="K272" i="574"/>
  <c r="M272" i="574" s="1"/>
  <c r="K272" i="574" a="1"/>
  <c r="J272" i="574" a="1"/>
  <c r="J272" i="574" s="1"/>
  <c r="H272" i="574"/>
  <c r="W271" i="574"/>
  <c r="V271" i="574"/>
  <c r="N271" i="574"/>
  <c r="K271" i="574" a="1"/>
  <c r="K271" i="574" s="1"/>
  <c r="M271" i="574" s="1"/>
  <c r="J271" i="574" a="1"/>
  <c r="J271" i="574" s="1"/>
  <c r="H271" i="574"/>
  <c r="V270" i="574"/>
  <c r="W270" i="574" s="1"/>
  <c r="N270" i="574"/>
  <c r="K270" i="574"/>
  <c r="M270" i="574" s="1"/>
  <c r="K270" i="574" a="1"/>
  <c r="J270" i="574" a="1"/>
  <c r="J270" i="574" s="1"/>
  <c r="H270" i="574"/>
  <c r="W269" i="574"/>
  <c r="V269" i="574"/>
  <c r="N269" i="574"/>
  <c r="K269" i="574" a="1"/>
  <c r="K269" i="574" s="1"/>
  <c r="M269" i="574" s="1"/>
  <c r="J269" i="574" a="1"/>
  <c r="J269" i="574" s="1"/>
  <c r="H269" i="574"/>
  <c r="V268" i="574"/>
  <c r="W268" i="574" s="1"/>
  <c r="N268" i="574"/>
  <c r="K268" i="574"/>
  <c r="M268" i="574" s="1"/>
  <c r="K268" i="574" a="1"/>
  <c r="J268" i="574" a="1"/>
  <c r="J268" i="574" s="1"/>
  <c r="H268" i="574"/>
  <c r="W267" i="574"/>
  <c r="V267" i="574"/>
  <c r="N267" i="574"/>
  <c r="K267" i="574" a="1"/>
  <c r="K267" i="574" s="1"/>
  <c r="M267" i="574" s="1"/>
  <c r="J267" i="574" a="1"/>
  <c r="J267" i="574" s="1"/>
  <c r="H267" i="574"/>
  <c r="V266" i="574"/>
  <c r="W266" i="574" s="1"/>
  <c r="N266" i="574"/>
  <c r="K266" i="574"/>
  <c r="M266" i="574" s="1"/>
  <c r="K266" i="574" a="1"/>
  <c r="J266" i="574" a="1"/>
  <c r="J266" i="574" s="1"/>
  <c r="H266" i="574"/>
  <c r="N265" i="574"/>
  <c r="K265" i="574" a="1"/>
  <c r="K265" i="574" s="1"/>
  <c r="M265" i="574" s="1"/>
  <c r="H265" i="574"/>
  <c r="V264" i="574"/>
  <c r="W264" i="574" s="1"/>
  <c r="N264" i="574"/>
  <c r="K264" i="574" a="1"/>
  <c r="K264" i="574" s="1"/>
  <c r="M264" i="574" s="1"/>
  <c r="J264" i="574" a="1"/>
  <c r="J264" i="574" s="1"/>
  <c r="H264" i="574"/>
  <c r="W263" i="574"/>
  <c r="V263" i="574"/>
  <c r="N263" i="574"/>
  <c r="K263" i="574" a="1"/>
  <c r="K263" i="574" s="1"/>
  <c r="M263" i="574" s="1"/>
  <c r="J263" i="574" a="1"/>
  <c r="J263" i="574" s="1"/>
  <c r="H263" i="574"/>
  <c r="V262" i="574"/>
  <c r="W262" i="574" s="1"/>
  <c r="N262" i="574"/>
  <c r="K262" i="574" a="1"/>
  <c r="K262" i="574" s="1"/>
  <c r="M262" i="574" s="1"/>
  <c r="J262" i="574" a="1"/>
  <c r="J262" i="574" s="1"/>
  <c r="H262" i="574"/>
  <c r="V261" i="574"/>
  <c r="W261" i="574" s="1"/>
  <c r="N261" i="574"/>
  <c r="K261" i="574"/>
  <c r="M261" i="574" s="1"/>
  <c r="K261" i="574" a="1"/>
  <c r="J261" i="574"/>
  <c r="J261" i="574" a="1"/>
  <c r="H261" i="574"/>
  <c r="V260" i="574"/>
  <c r="W260" i="574" s="1"/>
  <c r="N260" i="574"/>
  <c r="K260" i="574" a="1"/>
  <c r="K260" i="574" s="1"/>
  <c r="M260" i="574" s="1"/>
  <c r="J260" i="574" a="1"/>
  <c r="J260" i="574" s="1"/>
  <c r="H260" i="574"/>
  <c r="W259" i="574"/>
  <c r="V259" i="574"/>
  <c r="N259" i="574"/>
  <c r="K259" i="574" a="1"/>
  <c r="K259" i="574" s="1"/>
  <c r="M259" i="574" s="1"/>
  <c r="J259" i="574" a="1"/>
  <c r="J259" i="574" s="1"/>
  <c r="H259" i="574"/>
  <c r="V258" i="574"/>
  <c r="W258" i="574" s="1"/>
  <c r="N258" i="574"/>
  <c r="K258" i="574" a="1"/>
  <c r="K258" i="574" s="1"/>
  <c r="J258" i="574" a="1"/>
  <c r="J258" i="574" s="1"/>
  <c r="H258" i="574"/>
  <c r="H292" i="574" s="1"/>
  <c r="AA257" i="574"/>
  <c r="Z257" i="574"/>
  <c r="Y257" i="574"/>
  <c r="X257" i="574"/>
  <c r="U257" i="574"/>
  <c r="T257" i="574"/>
  <c r="S257" i="574"/>
  <c r="R257" i="574"/>
  <c r="Q257" i="574"/>
  <c r="P257" i="574"/>
  <c r="O257" i="574"/>
  <c r="I257" i="574"/>
  <c r="G257" i="574"/>
  <c r="H256" i="574"/>
  <c r="H255" i="574"/>
  <c r="H254" i="574"/>
  <c r="H253" i="574"/>
  <c r="H252" i="574"/>
  <c r="H251" i="574"/>
  <c r="K250" i="574"/>
  <c r="M250" i="574" s="1"/>
  <c r="K250" i="574" a="1"/>
  <c r="H250" i="574"/>
  <c r="K249" i="574" a="1"/>
  <c r="K249" i="574" s="1"/>
  <c r="M249" i="574" s="1"/>
  <c r="H249" i="574"/>
  <c r="K248" i="574" a="1"/>
  <c r="K248" i="574" s="1"/>
  <c r="M248" i="574" s="1"/>
  <c r="H248" i="574"/>
  <c r="K247" i="574" a="1"/>
  <c r="K247" i="574" s="1"/>
  <c r="M247" i="574" s="1"/>
  <c r="H247" i="574"/>
  <c r="V246" i="574"/>
  <c r="W246" i="574" s="1"/>
  <c r="N246" i="574"/>
  <c r="K246" i="574"/>
  <c r="M246" i="574" s="1"/>
  <c r="K246" i="574" a="1"/>
  <c r="J246" i="574"/>
  <c r="J246" i="574" a="1"/>
  <c r="H246" i="574"/>
  <c r="V245" i="574"/>
  <c r="W245" i="574" s="1"/>
  <c r="N245" i="574"/>
  <c r="K245" i="574"/>
  <c r="M245" i="574" s="1"/>
  <c r="K245" i="574" a="1"/>
  <c r="J245" i="574" a="1"/>
  <c r="J245" i="574" s="1"/>
  <c r="H245" i="574"/>
  <c r="W244" i="574"/>
  <c r="V244" i="574"/>
  <c r="N244" i="574"/>
  <c r="K244" i="574" a="1"/>
  <c r="K244" i="574" s="1"/>
  <c r="M244" i="574" s="1"/>
  <c r="J244" i="574" a="1"/>
  <c r="J244" i="574" s="1"/>
  <c r="H244" i="574"/>
  <c r="V243" i="574"/>
  <c r="W243" i="574" s="1"/>
  <c r="N243" i="574"/>
  <c r="K243" i="574"/>
  <c r="M243" i="574" s="1"/>
  <c r="K243" i="574" a="1"/>
  <c r="J243" i="574" a="1"/>
  <c r="J243" i="574" s="1"/>
  <c r="H243" i="574"/>
  <c r="M242" i="574"/>
  <c r="H242" i="574"/>
  <c r="W241" i="574"/>
  <c r="V241" i="574"/>
  <c r="N241" i="574"/>
  <c r="K241" i="574" a="1"/>
  <c r="K241" i="574" s="1"/>
  <c r="M241" i="574" s="1"/>
  <c r="J241" i="574" a="1"/>
  <c r="J241" i="574" s="1"/>
  <c r="H241" i="574"/>
  <c r="V240" i="574"/>
  <c r="W240" i="574" s="1"/>
  <c r="N240" i="574"/>
  <c r="K240" i="574" a="1"/>
  <c r="K240" i="574" s="1"/>
  <c r="M240" i="574" s="1"/>
  <c r="J240" i="574" a="1"/>
  <c r="J240" i="574" s="1"/>
  <c r="H240" i="574"/>
  <c r="K239" i="574" a="1"/>
  <c r="K239" i="574" s="1"/>
  <c r="M239" i="574" s="1"/>
  <c r="H239" i="574"/>
  <c r="H238" i="574"/>
  <c r="V237" i="574"/>
  <c r="W237" i="574" s="1"/>
  <c r="N237" i="574"/>
  <c r="K237" i="574" a="1"/>
  <c r="K237" i="574" s="1"/>
  <c r="M237" i="574" s="1"/>
  <c r="J237" i="574" a="1"/>
  <c r="J237" i="574" s="1"/>
  <c r="H237" i="574"/>
  <c r="V236" i="574"/>
  <c r="W236" i="574" s="1"/>
  <c r="N236" i="574"/>
  <c r="K236" i="574"/>
  <c r="M236" i="574" s="1"/>
  <c r="K236" i="574" a="1"/>
  <c r="J236" i="574"/>
  <c r="J236" i="574" a="1"/>
  <c r="H236" i="574"/>
  <c r="V235" i="574"/>
  <c r="W235" i="574" s="1"/>
  <c r="N235" i="574"/>
  <c r="K235" i="574" a="1"/>
  <c r="K235" i="574" s="1"/>
  <c r="M235" i="574" s="1"/>
  <c r="J235" i="574" a="1"/>
  <c r="J235" i="574" s="1"/>
  <c r="H235" i="574"/>
  <c r="W234" i="574"/>
  <c r="V234" i="574"/>
  <c r="N234" i="574"/>
  <c r="K234" i="574" a="1"/>
  <c r="K234" i="574" s="1"/>
  <c r="M234" i="574" s="1"/>
  <c r="J234" i="574" a="1"/>
  <c r="J234" i="574" s="1"/>
  <c r="H234" i="574"/>
  <c r="V233" i="574"/>
  <c r="W233" i="574" s="1"/>
  <c r="N233" i="574"/>
  <c r="K233" i="574" a="1"/>
  <c r="K233" i="574" s="1"/>
  <c r="M233" i="574" s="1"/>
  <c r="J233" i="574" a="1"/>
  <c r="J233" i="574" s="1"/>
  <c r="H233" i="574"/>
  <c r="V232" i="574"/>
  <c r="W232" i="574" s="1"/>
  <c r="N232" i="574"/>
  <c r="K232" i="574"/>
  <c r="M232" i="574" s="1"/>
  <c r="K232" i="574" a="1"/>
  <c r="J232" i="574"/>
  <c r="J232" i="574" a="1"/>
  <c r="H232" i="574"/>
  <c r="V231" i="574"/>
  <c r="W231" i="574" s="1"/>
  <c r="N231" i="574"/>
  <c r="K231" i="574" a="1"/>
  <c r="K231" i="574" s="1"/>
  <c r="M231" i="574" s="1"/>
  <c r="J231" i="574" a="1"/>
  <c r="J231" i="574" s="1"/>
  <c r="H231" i="574"/>
  <c r="W230" i="574"/>
  <c r="V230" i="574"/>
  <c r="N230" i="574"/>
  <c r="K230" i="574" a="1"/>
  <c r="K230" i="574" s="1"/>
  <c r="M230" i="574" s="1"/>
  <c r="J230" i="574" a="1"/>
  <c r="J230" i="574" s="1"/>
  <c r="H230" i="574"/>
  <c r="V229" i="574"/>
  <c r="W229" i="574" s="1"/>
  <c r="N229" i="574"/>
  <c r="K229" i="574" a="1"/>
  <c r="K229" i="574" s="1"/>
  <c r="M229" i="574" s="1"/>
  <c r="J229" i="574" a="1"/>
  <c r="J229" i="574" s="1"/>
  <c r="H229" i="574"/>
  <c r="V228" i="574"/>
  <c r="W228" i="574" s="1"/>
  <c r="N228" i="574"/>
  <c r="K228" i="574"/>
  <c r="M228" i="574" s="1"/>
  <c r="K228" i="574" a="1"/>
  <c r="J228" i="574"/>
  <c r="J228" i="574" a="1"/>
  <c r="H228" i="574"/>
  <c r="N227" i="574"/>
  <c r="K227" i="574" a="1"/>
  <c r="K227" i="574" s="1"/>
  <c r="M227" i="574" s="1"/>
  <c r="H227" i="574"/>
  <c r="N226" i="574"/>
  <c r="K226" i="574" a="1"/>
  <c r="K226" i="574" s="1"/>
  <c r="M226" i="574" s="1"/>
  <c r="H226" i="574"/>
  <c r="N225" i="574"/>
  <c r="K225" i="574" a="1"/>
  <c r="K225" i="574" s="1"/>
  <c r="M225" i="574" s="1"/>
  <c r="H225" i="574"/>
  <c r="N224" i="574"/>
  <c r="K224" i="574"/>
  <c r="M224" i="574" s="1"/>
  <c r="K224" i="574" a="1"/>
  <c r="H224" i="574"/>
  <c r="N223" i="574"/>
  <c r="K223" i="574" a="1"/>
  <c r="K223" i="574" s="1"/>
  <c r="M223" i="574" s="1"/>
  <c r="H223" i="574"/>
  <c r="N222" i="574"/>
  <c r="K222" i="574" a="1"/>
  <c r="K222" i="574" s="1"/>
  <c r="M222" i="574" s="1"/>
  <c r="H222" i="574"/>
  <c r="N221" i="574"/>
  <c r="K221" i="574" a="1"/>
  <c r="K221" i="574" s="1"/>
  <c r="M221" i="574" s="1"/>
  <c r="H221" i="574"/>
  <c r="N220" i="574"/>
  <c r="K220" i="574"/>
  <c r="M220" i="574" s="1"/>
  <c r="K220" i="574" a="1"/>
  <c r="H220" i="574"/>
  <c r="V219" i="574"/>
  <c r="W219" i="574" s="1"/>
  <c r="N219" i="574"/>
  <c r="K219" i="574" a="1"/>
  <c r="K219" i="574" s="1"/>
  <c r="M219" i="574" s="1"/>
  <c r="J219" i="574" a="1"/>
  <c r="J219" i="574" s="1"/>
  <c r="H219" i="574"/>
  <c r="W218" i="574"/>
  <c r="V218" i="574"/>
  <c r="N218" i="574"/>
  <c r="K218" i="574" a="1"/>
  <c r="K218" i="574" s="1"/>
  <c r="M218" i="574" s="1"/>
  <c r="J218" i="574" a="1"/>
  <c r="J218" i="574" s="1"/>
  <c r="H218" i="574"/>
  <c r="V217" i="574"/>
  <c r="W217" i="574" s="1"/>
  <c r="N217" i="574"/>
  <c r="K217" i="574" a="1"/>
  <c r="K217" i="574" s="1"/>
  <c r="M217" i="574" s="1"/>
  <c r="J217" i="574" a="1"/>
  <c r="J217" i="574" s="1"/>
  <c r="H217" i="574"/>
  <c r="V216" i="574"/>
  <c r="W216" i="574" s="1"/>
  <c r="N216" i="574"/>
  <c r="K216" i="574"/>
  <c r="M216" i="574" s="1"/>
  <c r="K216" i="574" a="1"/>
  <c r="J216" i="574"/>
  <c r="J216" i="574" a="1"/>
  <c r="H216" i="574"/>
  <c r="V215" i="574"/>
  <c r="W215" i="574" s="1"/>
  <c r="N215" i="574"/>
  <c r="K215" i="574" a="1"/>
  <c r="K215" i="574" s="1"/>
  <c r="M215" i="574" s="1"/>
  <c r="J215" i="574" a="1"/>
  <c r="J215" i="574" s="1"/>
  <c r="H215" i="574"/>
  <c r="W214" i="574"/>
  <c r="V214" i="574"/>
  <c r="N214" i="574"/>
  <c r="K214" i="574" a="1"/>
  <c r="K214" i="574" s="1"/>
  <c r="M214" i="574" s="1"/>
  <c r="J214" i="574" a="1"/>
  <c r="J214" i="574" s="1"/>
  <c r="H214" i="574"/>
  <c r="V213" i="574"/>
  <c r="W213" i="574" s="1"/>
  <c r="N213" i="574"/>
  <c r="K213" i="574" a="1"/>
  <c r="K213" i="574" s="1"/>
  <c r="M213" i="574" s="1"/>
  <c r="J213" i="574" a="1"/>
  <c r="J213" i="574" s="1"/>
  <c r="H213" i="574"/>
  <c r="V212" i="574"/>
  <c r="W212" i="574" s="1"/>
  <c r="N212" i="574"/>
  <c r="K212" i="574"/>
  <c r="M212" i="574" s="1"/>
  <c r="K212" i="574" a="1"/>
  <c r="J212" i="574"/>
  <c r="J212" i="574" a="1"/>
  <c r="H212" i="574"/>
  <c r="V211" i="574"/>
  <c r="W211" i="574" s="1"/>
  <c r="N211" i="574"/>
  <c r="K211" i="574" a="1"/>
  <c r="K211" i="574" s="1"/>
  <c r="M211" i="574" s="1"/>
  <c r="J211" i="574" a="1"/>
  <c r="J211" i="574" s="1"/>
  <c r="H211" i="574"/>
  <c r="W210" i="574"/>
  <c r="V210" i="574"/>
  <c r="N210" i="574"/>
  <c r="K210" i="574" a="1"/>
  <c r="K210" i="574" s="1"/>
  <c r="M210" i="574" s="1"/>
  <c r="J210" i="574" a="1"/>
  <c r="J210" i="574" s="1"/>
  <c r="H210" i="574"/>
  <c r="V209" i="574"/>
  <c r="W209" i="574" s="1"/>
  <c r="N209" i="574"/>
  <c r="K209" i="574" a="1"/>
  <c r="K209" i="574" s="1"/>
  <c r="M209" i="574" s="1"/>
  <c r="J209" i="574" a="1"/>
  <c r="J209" i="574" s="1"/>
  <c r="H209" i="574"/>
  <c r="V208" i="574"/>
  <c r="W208" i="574" s="1"/>
  <c r="N208" i="574"/>
  <c r="K208" i="574"/>
  <c r="M208" i="574" s="1"/>
  <c r="K208" i="574" a="1"/>
  <c r="J208" i="574"/>
  <c r="J208" i="574" a="1"/>
  <c r="H208" i="574"/>
  <c r="H207" i="574"/>
  <c r="H206" i="574"/>
  <c r="H205" i="574"/>
  <c r="W204" i="574"/>
  <c r="V204" i="574"/>
  <c r="N204" i="574"/>
  <c r="K204" i="574" a="1"/>
  <c r="K204" i="574" s="1"/>
  <c r="M204" i="574" s="1"/>
  <c r="J204" i="574" a="1"/>
  <c r="J204" i="574" s="1"/>
  <c r="H204" i="574"/>
  <c r="V203" i="574"/>
  <c r="W203" i="574" s="1"/>
  <c r="N203" i="574"/>
  <c r="K203" i="574" a="1"/>
  <c r="K203" i="574" s="1"/>
  <c r="M203" i="574" s="1"/>
  <c r="J203" i="574" a="1"/>
  <c r="J203" i="574" s="1"/>
  <c r="H203" i="574"/>
  <c r="V202" i="574"/>
  <c r="W202" i="574" s="1"/>
  <c r="N202" i="574"/>
  <c r="K202" i="574"/>
  <c r="M202" i="574" s="1"/>
  <c r="K202" i="574" a="1"/>
  <c r="J202" i="574"/>
  <c r="J202" i="574" a="1"/>
  <c r="H202" i="574"/>
  <c r="H201" i="574"/>
  <c r="V200" i="574"/>
  <c r="V257" i="574" s="1"/>
  <c r="W257" i="574" s="1"/>
  <c r="N200" i="574"/>
  <c r="K200" i="574" a="1"/>
  <c r="K200" i="574" s="1"/>
  <c r="J200" i="574" a="1"/>
  <c r="J200" i="574" s="1"/>
  <c r="H200" i="574"/>
  <c r="H257" i="574" s="1"/>
  <c r="AA199" i="574"/>
  <c r="AA335" i="574" s="1"/>
  <c r="Z199" i="574"/>
  <c r="Z335" i="574" s="1"/>
  <c r="Y199" i="574"/>
  <c r="Y335" i="574" s="1"/>
  <c r="X199" i="574"/>
  <c r="X335" i="574" s="1"/>
  <c r="U199" i="574"/>
  <c r="U335" i="574" s="1"/>
  <c r="T199" i="574"/>
  <c r="T335" i="574" s="1"/>
  <c r="S199" i="574"/>
  <c r="S335" i="574" s="1"/>
  <c r="R199" i="574"/>
  <c r="R335" i="574" s="1"/>
  <c r="Q199" i="574"/>
  <c r="Q335" i="574" s="1"/>
  <c r="P199" i="574"/>
  <c r="X338" i="574" s="1"/>
  <c r="O199" i="574"/>
  <c r="O335" i="574" s="1"/>
  <c r="I199" i="574"/>
  <c r="I335" i="574" s="1"/>
  <c r="B343" i="574" s="1"/>
  <c r="G199" i="574"/>
  <c r="V198" i="574"/>
  <c r="W198" i="574" s="1"/>
  <c r="N198" i="574"/>
  <c r="K198" i="574" a="1"/>
  <c r="K198" i="574" s="1"/>
  <c r="M198" i="574" s="1"/>
  <c r="J198" i="574" a="1"/>
  <c r="J198" i="574" s="1"/>
  <c r="H198" i="574"/>
  <c r="V197" i="574"/>
  <c r="W197" i="574" s="1"/>
  <c r="N197" i="574"/>
  <c r="K197" i="574" a="1"/>
  <c r="K197" i="574" s="1"/>
  <c r="M197" i="574" s="1"/>
  <c r="J197" i="574" a="1"/>
  <c r="J197" i="574" s="1"/>
  <c r="H197" i="574"/>
  <c r="K196" i="574"/>
  <c r="M196" i="574" s="1"/>
  <c r="K196" i="574" a="1"/>
  <c r="H196" i="574"/>
  <c r="K195" i="574" a="1"/>
  <c r="K195" i="574" s="1"/>
  <c r="M195" i="574" s="1"/>
  <c r="H195" i="574"/>
  <c r="K194" i="574" a="1"/>
  <c r="K194" i="574" s="1"/>
  <c r="M194" i="574" s="1"/>
  <c r="H194" i="574"/>
  <c r="K193" i="574" a="1"/>
  <c r="K193" i="574" s="1"/>
  <c r="M193" i="574" s="1"/>
  <c r="H193" i="574"/>
  <c r="W192" i="574"/>
  <c r="V192" i="574"/>
  <c r="N192" i="574"/>
  <c r="K192" i="574" a="1"/>
  <c r="K192" i="574" s="1"/>
  <c r="M192" i="574" s="1"/>
  <c r="J192" i="574" a="1"/>
  <c r="J192" i="574" s="1"/>
  <c r="H192" i="574"/>
  <c r="V191" i="574"/>
  <c r="W191" i="574" s="1"/>
  <c r="N191" i="574"/>
  <c r="K191" i="574" a="1"/>
  <c r="K191" i="574" s="1"/>
  <c r="M191" i="574" s="1"/>
  <c r="J191" i="574" a="1"/>
  <c r="J191" i="574" s="1"/>
  <c r="H191" i="574"/>
  <c r="V190" i="574"/>
  <c r="W190" i="574" s="1"/>
  <c r="N190" i="574"/>
  <c r="K190" i="574"/>
  <c r="M190" i="574" s="1"/>
  <c r="K190" i="574" a="1"/>
  <c r="J190" i="574"/>
  <c r="J190" i="574" a="1"/>
  <c r="H190" i="574"/>
  <c r="N189" i="574"/>
  <c r="K189" i="574" a="1"/>
  <c r="K189" i="574" s="1"/>
  <c r="M189" i="574" s="1"/>
  <c r="J189" i="574" a="1"/>
  <c r="J189" i="574" s="1"/>
  <c r="H189" i="574"/>
  <c r="N188" i="574"/>
  <c r="K188" i="574"/>
  <c r="M188" i="574" s="1"/>
  <c r="K188" i="574" a="1"/>
  <c r="J188" i="574"/>
  <c r="J188" i="574" a="1"/>
  <c r="H188" i="574"/>
  <c r="V187" i="574"/>
  <c r="W187" i="574" s="1"/>
  <c r="N187" i="574"/>
  <c r="K187" i="574" a="1"/>
  <c r="K187" i="574" s="1"/>
  <c r="M187" i="574" s="1"/>
  <c r="J187" i="574" a="1"/>
  <c r="J187" i="574" s="1"/>
  <c r="H187" i="574"/>
  <c r="W186" i="574"/>
  <c r="V186" i="574"/>
  <c r="N186" i="574"/>
  <c r="K186" i="574"/>
  <c r="M186" i="574" s="1"/>
  <c r="K186" i="574" a="1"/>
  <c r="J186" i="574" a="1"/>
  <c r="J186" i="574" s="1"/>
  <c r="H186" i="574"/>
  <c r="N185" i="574"/>
  <c r="K185" i="574" a="1"/>
  <c r="K185" i="574" s="1"/>
  <c r="M185" i="574" s="1"/>
  <c r="H185" i="574"/>
  <c r="N184" i="574"/>
  <c r="K184" i="574" a="1"/>
  <c r="K184" i="574" s="1"/>
  <c r="M184" i="574" s="1"/>
  <c r="H184" i="574"/>
  <c r="V183" i="574"/>
  <c r="W183" i="574" s="1"/>
  <c r="N183" i="574"/>
  <c r="K183" i="574" a="1"/>
  <c r="K183" i="574" s="1"/>
  <c r="M183" i="574" s="1"/>
  <c r="J183" i="574" a="1"/>
  <c r="J183" i="574" s="1"/>
  <c r="H183" i="574"/>
  <c r="V182" i="574"/>
  <c r="W182" i="574" s="1"/>
  <c r="N182" i="574"/>
  <c r="K182" i="574"/>
  <c r="M182" i="574" s="1"/>
  <c r="K182" i="574" a="1"/>
  <c r="J182" i="574"/>
  <c r="J182" i="574" a="1"/>
  <c r="H182" i="574"/>
  <c r="V181" i="574"/>
  <c r="W181" i="574" s="1"/>
  <c r="N181" i="574"/>
  <c r="K181" i="574" a="1"/>
  <c r="K181" i="574" s="1"/>
  <c r="M181" i="574" s="1"/>
  <c r="J181" i="574" a="1"/>
  <c r="J181" i="574" s="1"/>
  <c r="H181" i="574"/>
  <c r="W180" i="574"/>
  <c r="V180" i="574"/>
  <c r="N180" i="574"/>
  <c r="K180" i="574" a="1"/>
  <c r="K180" i="574" s="1"/>
  <c r="M180" i="574" s="1"/>
  <c r="J180" i="574" a="1"/>
  <c r="J180" i="574" s="1"/>
  <c r="H180" i="574"/>
  <c r="V179" i="574"/>
  <c r="W179" i="574" s="1"/>
  <c r="N179" i="574"/>
  <c r="K179" i="574" a="1"/>
  <c r="K179" i="574" s="1"/>
  <c r="M179" i="574" s="1"/>
  <c r="J179" i="574" a="1"/>
  <c r="J179" i="574" s="1"/>
  <c r="H179" i="574"/>
  <c r="V178" i="574"/>
  <c r="W178" i="574" s="1"/>
  <c r="N178" i="574"/>
  <c r="N199" i="574" s="1"/>
  <c r="K178" i="574" a="1"/>
  <c r="K178" i="574" s="1"/>
  <c r="M178" i="574" s="1"/>
  <c r="J178" i="574" a="1"/>
  <c r="J178" i="574" s="1"/>
  <c r="H178" i="574"/>
  <c r="H199" i="574" s="1"/>
  <c r="X171" i="574"/>
  <c r="Q529" i="574" s="1"/>
  <c r="X170" i="574"/>
  <c r="Q528" i="574" s="1"/>
  <c r="G170" i="574"/>
  <c r="C170" i="574"/>
  <c r="X169" i="574"/>
  <c r="Q527" i="574" s="1"/>
  <c r="I169" i="574"/>
  <c r="E169" i="574"/>
  <c r="K169" i="574" s="1"/>
  <c r="M169" i="574" s="1"/>
  <c r="I168" i="574"/>
  <c r="E168" i="574"/>
  <c r="K168" i="574" s="1"/>
  <c r="M168" i="574" s="1"/>
  <c r="I167" i="574"/>
  <c r="E167" i="574"/>
  <c r="K167" i="574" s="1"/>
  <c r="M167" i="574" s="1"/>
  <c r="X166" i="574"/>
  <c r="Q524" i="574" s="1"/>
  <c r="I166" i="574"/>
  <c r="I170" i="574" s="1"/>
  <c r="E166" i="574"/>
  <c r="E170" i="574" s="1"/>
  <c r="AA163" i="574"/>
  <c r="Z163" i="574"/>
  <c r="Y163" i="574"/>
  <c r="X163" i="574"/>
  <c r="U163" i="574"/>
  <c r="T163" i="574"/>
  <c r="S163" i="574"/>
  <c r="R163" i="574"/>
  <c r="Q163" i="574"/>
  <c r="P163" i="574"/>
  <c r="O163" i="574"/>
  <c r="R171" i="574" s="1"/>
  <c r="I163" i="574"/>
  <c r="G163" i="574"/>
  <c r="C529" i="574" s="1"/>
  <c r="H162" i="574"/>
  <c r="H161" i="574"/>
  <c r="H160" i="574"/>
  <c r="W159" i="574"/>
  <c r="V159" i="574"/>
  <c r="N159" i="574"/>
  <c r="K159" i="574" a="1"/>
  <c r="K159" i="574" s="1"/>
  <c r="J159" i="574" a="1"/>
  <c r="J159" i="574" s="1"/>
  <c r="D159" i="574"/>
  <c r="H159" i="574" s="1"/>
  <c r="V158" i="574"/>
  <c r="W158" i="574" s="1"/>
  <c r="N158" i="574"/>
  <c r="K158" i="574" a="1"/>
  <c r="K158" i="574" s="1"/>
  <c r="M158" i="574" s="1"/>
  <c r="J158" i="574" a="1"/>
  <c r="J158" i="574" s="1"/>
  <c r="H158" i="574"/>
  <c r="H157" i="574"/>
  <c r="H156" i="574"/>
  <c r="V155" i="574"/>
  <c r="W155" i="574" s="1"/>
  <c r="N155" i="574"/>
  <c r="K155" i="574"/>
  <c r="M155" i="574" s="1"/>
  <c r="K155" i="574" a="1"/>
  <c r="J155" i="574"/>
  <c r="J155" i="574" a="1"/>
  <c r="H155" i="574"/>
  <c r="V154" i="574"/>
  <c r="W154" i="574" s="1"/>
  <c r="N154" i="574"/>
  <c r="K154" i="574" a="1"/>
  <c r="K154" i="574" s="1"/>
  <c r="M154" i="574" s="1"/>
  <c r="J154" i="574" a="1"/>
  <c r="J154" i="574" s="1"/>
  <c r="H154" i="574"/>
  <c r="H153" i="574"/>
  <c r="V152" i="574"/>
  <c r="W152" i="574" s="1"/>
  <c r="N152" i="574"/>
  <c r="K152" i="574" a="1"/>
  <c r="K152" i="574" s="1"/>
  <c r="M152" i="574" s="1"/>
  <c r="J152" i="574" a="1"/>
  <c r="J152" i="574" s="1"/>
  <c r="H152" i="574"/>
  <c r="W151" i="574"/>
  <c r="V151" i="574"/>
  <c r="N151" i="574"/>
  <c r="K151" i="574" a="1"/>
  <c r="K151" i="574" s="1"/>
  <c r="M151" i="574" s="1"/>
  <c r="J151" i="574" a="1"/>
  <c r="J151" i="574" s="1"/>
  <c r="H151" i="574"/>
  <c r="V150" i="574"/>
  <c r="W150" i="574" s="1"/>
  <c r="N150" i="574"/>
  <c r="K150" i="574" a="1"/>
  <c r="K150" i="574" s="1"/>
  <c r="M150" i="574" s="1"/>
  <c r="J150" i="574" a="1"/>
  <c r="J150" i="574" s="1"/>
  <c r="H150" i="574"/>
  <c r="V149" i="574"/>
  <c r="V163" i="574" s="1"/>
  <c r="W163" i="574" s="1"/>
  <c r="N149" i="574"/>
  <c r="K149" i="574"/>
  <c r="K149" i="574" a="1"/>
  <c r="J149" i="574"/>
  <c r="J149" i="574" a="1"/>
  <c r="H149" i="574"/>
  <c r="H163" i="574" s="1"/>
  <c r="AA148" i="574"/>
  <c r="Z148" i="574"/>
  <c r="Y148" i="574"/>
  <c r="X148" i="574"/>
  <c r="U148" i="574"/>
  <c r="T148" i="574"/>
  <c r="S148" i="574"/>
  <c r="Q148" i="574"/>
  <c r="P148" i="574"/>
  <c r="O148" i="574"/>
  <c r="I148" i="574"/>
  <c r="G148" i="574"/>
  <c r="C528" i="574" s="1"/>
  <c r="V147" i="574"/>
  <c r="W147" i="574" s="1"/>
  <c r="N147" i="574"/>
  <c r="K147" i="574" a="1"/>
  <c r="K147" i="574" s="1"/>
  <c r="M147" i="574" s="1"/>
  <c r="J147" i="574" a="1"/>
  <c r="J147" i="574" s="1"/>
  <c r="H147" i="574"/>
  <c r="K146" i="574"/>
  <c r="K146" i="574" a="1"/>
  <c r="H146" i="574"/>
  <c r="K145" i="574" a="1"/>
  <c r="K145" i="574" s="1"/>
  <c r="H145" i="574"/>
  <c r="K144" i="574"/>
  <c r="K144" i="574" a="1"/>
  <c r="H144" i="574"/>
  <c r="K143" i="574" a="1"/>
  <c r="K143" i="574" s="1"/>
  <c r="H143" i="574"/>
  <c r="V142" i="574"/>
  <c r="W142" i="574" s="1"/>
  <c r="N142" i="574"/>
  <c r="K142" i="574" a="1"/>
  <c r="K142" i="574" s="1"/>
  <c r="M142" i="574" s="1"/>
  <c r="J142" i="574" a="1"/>
  <c r="J142" i="574" s="1"/>
  <c r="H142" i="574"/>
  <c r="V141" i="574"/>
  <c r="W141" i="574" s="1"/>
  <c r="N141" i="574"/>
  <c r="K141" i="574" a="1"/>
  <c r="K141" i="574" s="1"/>
  <c r="M141" i="574" s="1"/>
  <c r="J141" i="574" a="1"/>
  <c r="J141" i="574" s="1"/>
  <c r="H141" i="574"/>
  <c r="V140" i="574"/>
  <c r="W140" i="574" s="1"/>
  <c r="N140" i="574"/>
  <c r="K140" i="574"/>
  <c r="M140" i="574" s="1"/>
  <c r="K140" i="574" a="1"/>
  <c r="J140" i="574"/>
  <c r="J140" i="574" a="1"/>
  <c r="H140" i="574"/>
  <c r="V139" i="574"/>
  <c r="W139" i="574" s="1"/>
  <c r="N139" i="574"/>
  <c r="K139" i="574" a="1"/>
  <c r="K139" i="574" s="1"/>
  <c r="M139" i="574" s="1"/>
  <c r="J139" i="574" a="1"/>
  <c r="J139" i="574" s="1"/>
  <c r="H139" i="574"/>
  <c r="V138" i="574"/>
  <c r="V148" i="574" s="1"/>
  <c r="W148" i="574" s="1"/>
  <c r="N138" i="574"/>
  <c r="N148" i="574" s="1"/>
  <c r="K138" i="574"/>
  <c r="K138" i="574" a="1"/>
  <c r="J138" i="574" a="1"/>
  <c r="J138" i="574" s="1"/>
  <c r="H138" i="574"/>
  <c r="H148" i="574" s="1"/>
  <c r="AA137" i="574"/>
  <c r="Z137" i="574"/>
  <c r="Y137" i="574"/>
  <c r="X137" i="574"/>
  <c r="U137" i="574"/>
  <c r="T137" i="574"/>
  <c r="S137" i="574"/>
  <c r="Q137" i="574"/>
  <c r="P137" i="574"/>
  <c r="O137" i="574"/>
  <c r="I137" i="574"/>
  <c r="G137" i="574"/>
  <c r="C527" i="574" s="1"/>
  <c r="V136" i="574"/>
  <c r="W136" i="574" s="1"/>
  <c r="N136" i="574"/>
  <c r="K136" i="574" a="1"/>
  <c r="K136" i="574" s="1"/>
  <c r="M136" i="574" s="1"/>
  <c r="J136" i="574" a="1"/>
  <c r="J136" i="574" s="1"/>
  <c r="H136" i="574"/>
  <c r="V135" i="574"/>
  <c r="W135" i="574" s="1"/>
  <c r="N135" i="574"/>
  <c r="K135" i="574" a="1"/>
  <c r="K135" i="574" s="1"/>
  <c r="M135" i="574" s="1"/>
  <c r="J135" i="574" a="1"/>
  <c r="J135" i="574" s="1"/>
  <c r="H135" i="574"/>
  <c r="V134" i="574"/>
  <c r="W134" i="574" s="1"/>
  <c r="N134" i="574"/>
  <c r="K134" i="574" a="1"/>
  <c r="K134" i="574" s="1"/>
  <c r="M134" i="574" s="1"/>
  <c r="J134" i="574" a="1"/>
  <c r="J134" i="574" s="1"/>
  <c r="H134" i="574"/>
  <c r="V133" i="574"/>
  <c r="W133" i="574" s="1"/>
  <c r="N133" i="574"/>
  <c r="K133" i="574"/>
  <c r="M133" i="574" s="1"/>
  <c r="K133" i="574" a="1"/>
  <c r="J133" i="574"/>
  <c r="J133" i="574" a="1"/>
  <c r="H133" i="574"/>
  <c r="V132" i="574"/>
  <c r="W132" i="574" s="1"/>
  <c r="N132" i="574"/>
  <c r="K132" i="574" a="1"/>
  <c r="K132" i="574" s="1"/>
  <c r="M132" i="574" s="1"/>
  <c r="J132" i="574" a="1"/>
  <c r="J132" i="574" s="1"/>
  <c r="H132" i="574"/>
  <c r="W131" i="574"/>
  <c r="V131" i="574"/>
  <c r="N131" i="574"/>
  <c r="K131" i="574" a="1"/>
  <c r="K131" i="574" s="1"/>
  <c r="M131" i="574" s="1"/>
  <c r="J131" i="574" a="1"/>
  <c r="J131" i="574" s="1"/>
  <c r="H131" i="574"/>
  <c r="V130" i="574"/>
  <c r="W130" i="574" s="1"/>
  <c r="N130" i="574"/>
  <c r="K130" i="574" a="1"/>
  <c r="K130" i="574" s="1"/>
  <c r="M130" i="574" s="1"/>
  <c r="J130" i="574" a="1"/>
  <c r="J130" i="574" s="1"/>
  <c r="H130" i="574"/>
  <c r="V129" i="574"/>
  <c r="W129" i="574" s="1"/>
  <c r="N129" i="574"/>
  <c r="K129" i="574"/>
  <c r="M129" i="574" s="1"/>
  <c r="K129" i="574" a="1"/>
  <c r="J129" i="574"/>
  <c r="J129" i="574" a="1"/>
  <c r="H129" i="574"/>
  <c r="V128" i="574"/>
  <c r="W128" i="574" s="1"/>
  <c r="N128" i="574"/>
  <c r="K128" i="574" a="1"/>
  <c r="K128" i="574" s="1"/>
  <c r="M128" i="574" s="1"/>
  <c r="J128" i="574" a="1"/>
  <c r="J128" i="574" s="1"/>
  <c r="H128" i="574"/>
  <c r="W127" i="574"/>
  <c r="V127" i="574"/>
  <c r="N127" i="574"/>
  <c r="K127" i="574" a="1"/>
  <c r="K127" i="574" s="1"/>
  <c r="M127" i="574" s="1"/>
  <c r="J127" i="574" a="1"/>
  <c r="J127" i="574" s="1"/>
  <c r="H127" i="574"/>
  <c r="V126" i="574"/>
  <c r="W126" i="574" s="1"/>
  <c r="N126" i="574"/>
  <c r="K126" i="574" a="1"/>
  <c r="K126" i="574" s="1"/>
  <c r="M126" i="574" s="1"/>
  <c r="J126" i="574" a="1"/>
  <c r="J126" i="574" s="1"/>
  <c r="H126" i="574"/>
  <c r="V125" i="574"/>
  <c r="W125" i="574" s="1"/>
  <c r="N125" i="574"/>
  <c r="K125" i="574"/>
  <c r="M125" i="574" s="1"/>
  <c r="K125" i="574" a="1"/>
  <c r="J125" i="574"/>
  <c r="J125" i="574" a="1"/>
  <c r="H125" i="574"/>
  <c r="V124" i="574"/>
  <c r="W124" i="574" s="1"/>
  <c r="N124" i="574"/>
  <c r="K124" i="574" a="1"/>
  <c r="K124" i="574" s="1"/>
  <c r="M124" i="574" s="1"/>
  <c r="J124" i="574" a="1"/>
  <c r="J124" i="574" s="1"/>
  <c r="H124" i="574"/>
  <c r="V123" i="574"/>
  <c r="W123" i="574" s="1"/>
  <c r="N123" i="574"/>
  <c r="K123" i="574" a="1"/>
  <c r="K123" i="574" s="1"/>
  <c r="M123" i="574" s="1"/>
  <c r="J123" i="574" a="1"/>
  <c r="J123" i="574" s="1"/>
  <c r="H123" i="574"/>
  <c r="V122" i="574"/>
  <c r="N122" i="574"/>
  <c r="N137" i="574" s="1"/>
  <c r="K122" i="574" a="1"/>
  <c r="K122" i="574" s="1"/>
  <c r="J122" i="574" a="1"/>
  <c r="J122" i="574" s="1"/>
  <c r="H122" i="574"/>
  <c r="AA121" i="574"/>
  <c r="Z121" i="574"/>
  <c r="Y121" i="574"/>
  <c r="X121" i="574"/>
  <c r="U121" i="574"/>
  <c r="T121" i="574"/>
  <c r="S121" i="574"/>
  <c r="R121" i="574"/>
  <c r="Q121" i="574"/>
  <c r="P121" i="574"/>
  <c r="O121" i="574"/>
  <c r="R168" i="574" s="1"/>
  <c r="I121" i="574"/>
  <c r="G121" i="574"/>
  <c r="C526" i="574" s="1"/>
  <c r="V120" i="574"/>
  <c r="W120" i="574" s="1"/>
  <c r="N120" i="574"/>
  <c r="K120" i="574" a="1"/>
  <c r="K120" i="574" s="1"/>
  <c r="M120" i="574" s="1"/>
  <c r="J120" i="574" a="1"/>
  <c r="J120" i="574" s="1"/>
  <c r="H120" i="574"/>
  <c r="V119" i="574"/>
  <c r="W119" i="574" s="1"/>
  <c r="N119" i="574"/>
  <c r="K119" i="574" a="1"/>
  <c r="K119" i="574" s="1"/>
  <c r="M119" i="574" s="1"/>
  <c r="J119" i="574" a="1"/>
  <c r="J119" i="574" s="1"/>
  <c r="H119" i="574"/>
  <c r="V118" i="574"/>
  <c r="W118" i="574" s="1"/>
  <c r="N118" i="574"/>
  <c r="K118" i="574" a="1"/>
  <c r="K118" i="574" s="1"/>
  <c r="M118" i="574" s="1"/>
  <c r="J118" i="574" a="1"/>
  <c r="J118" i="574" s="1"/>
  <c r="H118" i="574"/>
  <c r="K117" i="574" a="1"/>
  <c r="K117" i="574" s="1"/>
  <c r="H117" i="574"/>
  <c r="K116" i="574" a="1"/>
  <c r="K116" i="574" s="1"/>
  <c r="H116" i="574"/>
  <c r="K115" i="574"/>
  <c r="K115" i="574" a="1"/>
  <c r="H115" i="574"/>
  <c r="V114" i="574"/>
  <c r="W114" i="574" s="1"/>
  <c r="N114" i="574"/>
  <c r="K114" i="574" a="1"/>
  <c r="K114" i="574" s="1"/>
  <c r="M114" i="574" s="1"/>
  <c r="J114" i="574" a="1"/>
  <c r="J114" i="574" s="1"/>
  <c r="H114" i="574"/>
  <c r="W113" i="574"/>
  <c r="V113" i="574"/>
  <c r="N113" i="574"/>
  <c r="K113" i="574" a="1"/>
  <c r="K113" i="574" s="1"/>
  <c r="M113" i="574" s="1"/>
  <c r="J113" i="574" a="1"/>
  <c r="J113" i="574" s="1"/>
  <c r="H113" i="574"/>
  <c r="N112" i="574"/>
  <c r="K112" i="574" a="1"/>
  <c r="K112" i="574" s="1"/>
  <c r="M112" i="574" s="1"/>
  <c r="H112" i="574"/>
  <c r="N111" i="574"/>
  <c r="K111" i="574"/>
  <c r="M111" i="574" s="1"/>
  <c r="K111" i="574" a="1"/>
  <c r="H111" i="574"/>
  <c r="N110" i="574"/>
  <c r="K110" i="574" a="1"/>
  <c r="K110" i="574" s="1"/>
  <c r="M110" i="574" s="1"/>
  <c r="H110" i="574"/>
  <c r="N109" i="574"/>
  <c r="K109" i="574" a="1"/>
  <c r="K109" i="574" s="1"/>
  <c r="M109" i="574" s="1"/>
  <c r="H109" i="574"/>
  <c r="N108" i="574"/>
  <c r="K108" i="574" a="1"/>
  <c r="K108" i="574" s="1"/>
  <c r="M108" i="574" s="1"/>
  <c r="H108" i="574"/>
  <c r="N107" i="574"/>
  <c r="K107" i="574"/>
  <c r="M107" i="574" s="1"/>
  <c r="K107" i="574" a="1"/>
  <c r="H107" i="574"/>
  <c r="V106" i="574"/>
  <c r="W106" i="574" s="1"/>
  <c r="N106" i="574"/>
  <c r="K106" i="574" a="1"/>
  <c r="K106" i="574" s="1"/>
  <c r="M106" i="574" s="1"/>
  <c r="J106" i="574" a="1"/>
  <c r="J106" i="574" s="1"/>
  <c r="H106" i="574"/>
  <c r="V105" i="574"/>
  <c r="W105" i="574" s="1"/>
  <c r="N105" i="574"/>
  <c r="K105" i="574"/>
  <c r="M105" i="574" s="1"/>
  <c r="K105" i="574" a="1"/>
  <c r="J105" i="574" a="1"/>
  <c r="J105" i="574" s="1"/>
  <c r="H105" i="574"/>
  <c r="V104" i="574"/>
  <c r="W104" i="574" s="1"/>
  <c r="N104" i="574"/>
  <c r="K104" i="574" a="1"/>
  <c r="K104" i="574" s="1"/>
  <c r="M104" i="574" s="1"/>
  <c r="J104" i="574" a="1"/>
  <c r="J104" i="574" s="1"/>
  <c r="H104" i="574"/>
  <c r="V103" i="574"/>
  <c r="W103" i="574" s="1"/>
  <c r="N103" i="574"/>
  <c r="K103" i="574" a="1"/>
  <c r="K103" i="574" s="1"/>
  <c r="M103" i="574" s="1"/>
  <c r="J103" i="574" a="1"/>
  <c r="J103" i="574" s="1"/>
  <c r="H103" i="574"/>
  <c r="V102" i="574"/>
  <c r="W102" i="574" s="1"/>
  <c r="N102" i="574"/>
  <c r="K102" i="574" a="1"/>
  <c r="K102" i="574" s="1"/>
  <c r="M102" i="574" s="1"/>
  <c r="J102" i="574" a="1"/>
  <c r="J102" i="574" s="1"/>
  <c r="H102" i="574"/>
  <c r="V101" i="574"/>
  <c r="W101" i="574" s="1"/>
  <c r="N101" i="574"/>
  <c r="K101" i="574"/>
  <c r="M101" i="574" s="1"/>
  <c r="K101" i="574" a="1"/>
  <c r="J101" i="574"/>
  <c r="J101" i="574" a="1"/>
  <c r="H101" i="574"/>
  <c r="V100" i="574"/>
  <c r="W100" i="574" s="1"/>
  <c r="N100" i="574"/>
  <c r="K100" i="574" a="1"/>
  <c r="K100" i="574" s="1"/>
  <c r="M100" i="574" s="1"/>
  <c r="J100" i="574" a="1"/>
  <c r="J100" i="574" s="1"/>
  <c r="H100" i="574"/>
  <c r="W99" i="574"/>
  <c r="V99" i="574"/>
  <c r="N99" i="574"/>
  <c r="K99" i="574" a="1"/>
  <c r="K99" i="574" s="1"/>
  <c r="M99" i="574" s="1"/>
  <c r="J99" i="574" a="1"/>
  <c r="J99" i="574" s="1"/>
  <c r="H99" i="574"/>
  <c r="V98" i="574"/>
  <c r="W98" i="574" s="1"/>
  <c r="N98" i="574"/>
  <c r="K98" i="574" a="1"/>
  <c r="K98" i="574" s="1"/>
  <c r="M98" i="574" s="1"/>
  <c r="J98" i="574" a="1"/>
  <c r="J98" i="574" s="1"/>
  <c r="H98" i="574"/>
  <c r="V97" i="574"/>
  <c r="W97" i="574" s="1"/>
  <c r="N97" i="574"/>
  <c r="K97" i="574"/>
  <c r="M97" i="574" s="1"/>
  <c r="K97" i="574" a="1"/>
  <c r="J97" i="574"/>
  <c r="J97" i="574" a="1"/>
  <c r="H97" i="574"/>
  <c r="V96" i="574"/>
  <c r="W96" i="574" s="1"/>
  <c r="N96" i="574"/>
  <c r="K96" i="574" a="1"/>
  <c r="K96" i="574" s="1"/>
  <c r="M96" i="574" s="1"/>
  <c r="J96" i="574" a="1"/>
  <c r="J96" i="574" s="1"/>
  <c r="H96" i="574"/>
  <c r="W95" i="574"/>
  <c r="V95" i="574"/>
  <c r="N95" i="574"/>
  <c r="K95" i="574" a="1"/>
  <c r="K95" i="574" s="1"/>
  <c r="M95" i="574" s="1"/>
  <c r="J95" i="574" a="1"/>
  <c r="J95" i="574" s="1"/>
  <c r="H95" i="574"/>
  <c r="K94" i="574"/>
  <c r="M94" i="574" s="1"/>
  <c r="K94" i="574" a="1"/>
  <c r="H94" i="574"/>
  <c r="V93" i="574"/>
  <c r="W93" i="574" s="1"/>
  <c r="N93" i="574"/>
  <c r="K93" i="574" a="1"/>
  <c r="K93" i="574" s="1"/>
  <c r="M93" i="574" s="1"/>
  <c r="J93" i="574" a="1"/>
  <c r="J93" i="574" s="1"/>
  <c r="H93" i="574"/>
  <c r="W92" i="574"/>
  <c r="V92" i="574"/>
  <c r="N92" i="574"/>
  <c r="K92" i="574" a="1"/>
  <c r="K92" i="574" s="1"/>
  <c r="M92" i="574" s="1"/>
  <c r="J92" i="574" a="1"/>
  <c r="J92" i="574" s="1"/>
  <c r="H92" i="574"/>
  <c r="V91" i="574"/>
  <c r="W91" i="574" s="1"/>
  <c r="N91" i="574"/>
  <c r="K91" i="574" a="1"/>
  <c r="K91" i="574" s="1"/>
  <c r="M91" i="574" s="1"/>
  <c r="J91" i="574" a="1"/>
  <c r="J91" i="574" s="1"/>
  <c r="H91" i="574"/>
  <c r="V90" i="574"/>
  <c r="W90" i="574" s="1"/>
  <c r="N90" i="574"/>
  <c r="K90" i="574"/>
  <c r="M90" i="574" s="1"/>
  <c r="K90" i="574" a="1"/>
  <c r="J90" i="574"/>
  <c r="J90" i="574" a="1"/>
  <c r="H90" i="574"/>
  <c r="V89" i="574"/>
  <c r="W89" i="574" s="1"/>
  <c r="N89" i="574"/>
  <c r="K89" i="574" a="1"/>
  <c r="K89" i="574" s="1"/>
  <c r="M89" i="574" s="1"/>
  <c r="J89" i="574" a="1"/>
  <c r="J89" i="574" s="1"/>
  <c r="H89" i="574"/>
  <c r="W88" i="574"/>
  <c r="V88" i="574"/>
  <c r="N88" i="574"/>
  <c r="K88" i="574" a="1"/>
  <c r="K88" i="574" s="1"/>
  <c r="M88" i="574" s="1"/>
  <c r="J88" i="574" a="1"/>
  <c r="J88" i="574" s="1"/>
  <c r="H88" i="574"/>
  <c r="V87" i="574"/>
  <c r="V121" i="574" s="1"/>
  <c r="W121" i="574" s="1"/>
  <c r="N87" i="574"/>
  <c r="K87" i="574" a="1"/>
  <c r="K87" i="574" s="1"/>
  <c r="J87" i="574" a="1"/>
  <c r="J87" i="574" s="1"/>
  <c r="H87" i="574"/>
  <c r="H121" i="574" s="1"/>
  <c r="AA86" i="574"/>
  <c r="Z86" i="574"/>
  <c r="Y86" i="574"/>
  <c r="X86" i="574"/>
  <c r="U86" i="574"/>
  <c r="T86" i="574"/>
  <c r="S86" i="574"/>
  <c r="R86" i="574"/>
  <c r="Q86" i="574"/>
  <c r="P86" i="574"/>
  <c r="O86" i="574"/>
  <c r="R167" i="574" s="1"/>
  <c r="I86" i="574"/>
  <c r="G86" i="574"/>
  <c r="C525" i="574" s="1"/>
  <c r="K85" i="574" a="1"/>
  <c r="K85" i="574" s="1"/>
  <c r="H85" i="574"/>
  <c r="K84" i="574"/>
  <c r="K84" i="574" a="1"/>
  <c r="H84" i="574"/>
  <c r="K83" i="574" a="1"/>
  <c r="K83" i="574" s="1"/>
  <c r="H83" i="574"/>
  <c r="K82" i="574" a="1"/>
  <c r="K82" i="574" s="1"/>
  <c r="H82" i="574"/>
  <c r="K81" i="574" a="1"/>
  <c r="K81" i="574" s="1"/>
  <c r="H81" i="574"/>
  <c r="K80" i="574" a="1"/>
  <c r="K80" i="574" s="1"/>
  <c r="H80" i="574"/>
  <c r="K79" i="574" a="1"/>
  <c r="K79" i="574" s="1"/>
  <c r="M79" i="574" s="1"/>
  <c r="H79" i="574"/>
  <c r="K78" i="574" a="1"/>
  <c r="K78" i="574" s="1"/>
  <c r="M78" i="574" s="1"/>
  <c r="H78" i="574"/>
  <c r="K77" i="574" a="1"/>
  <c r="K77" i="574" s="1"/>
  <c r="M77" i="574" s="1"/>
  <c r="H77" i="574"/>
  <c r="K76" i="574" a="1"/>
  <c r="K76" i="574" s="1"/>
  <c r="M76" i="574" s="1"/>
  <c r="H76" i="574"/>
  <c r="W75" i="574"/>
  <c r="V75" i="574"/>
  <c r="N75" i="574"/>
  <c r="K75" i="574" a="1"/>
  <c r="K75" i="574" s="1"/>
  <c r="M75" i="574" s="1"/>
  <c r="J75" i="574" a="1"/>
  <c r="J75" i="574" s="1"/>
  <c r="H75" i="574"/>
  <c r="V74" i="574"/>
  <c r="W74" i="574" s="1"/>
  <c r="N74" i="574"/>
  <c r="K74" i="574" a="1"/>
  <c r="K74" i="574" s="1"/>
  <c r="M74" i="574" s="1"/>
  <c r="J74" i="574" a="1"/>
  <c r="J74" i="574" s="1"/>
  <c r="H74" i="574"/>
  <c r="V73" i="574"/>
  <c r="W73" i="574" s="1"/>
  <c r="N73" i="574"/>
  <c r="K73" i="574"/>
  <c r="M73" i="574" s="1"/>
  <c r="K73" i="574" a="1"/>
  <c r="J73" i="574"/>
  <c r="J73" i="574" a="1"/>
  <c r="H73" i="574"/>
  <c r="V72" i="574"/>
  <c r="W72" i="574" s="1"/>
  <c r="N72" i="574"/>
  <c r="K72" i="574" a="1"/>
  <c r="K72" i="574" s="1"/>
  <c r="M72" i="574" s="1"/>
  <c r="J72" i="574" a="1"/>
  <c r="J72" i="574" s="1"/>
  <c r="H72" i="574"/>
  <c r="H71" i="574"/>
  <c r="V70" i="574"/>
  <c r="W70" i="574" s="1"/>
  <c r="N70" i="574"/>
  <c r="K70" i="574" a="1"/>
  <c r="K70" i="574" s="1"/>
  <c r="M70" i="574" s="1"/>
  <c r="J70" i="574" a="1"/>
  <c r="J70" i="574" s="1"/>
  <c r="H70" i="574"/>
  <c r="W69" i="574"/>
  <c r="V69" i="574"/>
  <c r="N69" i="574"/>
  <c r="K69" i="574" a="1"/>
  <c r="K69" i="574" s="1"/>
  <c r="M69" i="574" s="1"/>
  <c r="J69" i="574" a="1"/>
  <c r="J69" i="574" s="1"/>
  <c r="H69" i="574"/>
  <c r="K68" i="574" a="1"/>
  <c r="K68" i="574" s="1"/>
  <c r="H68" i="574"/>
  <c r="K67" i="574"/>
  <c r="K67" i="574" a="1"/>
  <c r="H67" i="574"/>
  <c r="V66" i="574"/>
  <c r="W66" i="574" s="1"/>
  <c r="N66" i="574"/>
  <c r="K66" i="574" a="1"/>
  <c r="K66" i="574" s="1"/>
  <c r="M66" i="574" s="1"/>
  <c r="J66" i="574" a="1"/>
  <c r="J66" i="574" s="1"/>
  <c r="H66" i="574"/>
  <c r="W65" i="574"/>
  <c r="V65" i="574"/>
  <c r="N65" i="574"/>
  <c r="K65" i="574" a="1"/>
  <c r="K65" i="574" s="1"/>
  <c r="M65" i="574" s="1"/>
  <c r="J65" i="574" a="1"/>
  <c r="J65" i="574" s="1"/>
  <c r="H65" i="574"/>
  <c r="V64" i="574"/>
  <c r="W64" i="574" s="1"/>
  <c r="N64" i="574"/>
  <c r="K64" i="574" a="1"/>
  <c r="K64" i="574" s="1"/>
  <c r="M64" i="574" s="1"/>
  <c r="J64" i="574" a="1"/>
  <c r="J64" i="574" s="1"/>
  <c r="H64" i="574"/>
  <c r="V63" i="574"/>
  <c r="W63" i="574" s="1"/>
  <c r="N63" i="574"/>
  <c r="K63" i="574"/>
  <c r="M63" i="574" s="1"/>
  <c r="K63" i="574" a="1"/>
  <c r="J63" i="574"/>
  <c r="J63" i="574" a="1"/>
  <c r="H63" i="574"/>
  <c r="V62" i="574"/>
  <c r="W62" i="574" s="1"/>
  <c r="N62" i="574"/>
  <c r="K62" i="574" a="1"/>
  <c r="K62" i="574" s="1"/>
  <c r="M62" i="574" s="1"/>
  <c r="J62" i="574" a="1"/>
  <c r="J62" i="574" s="1"/>
  <c r="H62" i="574"/>
  <c r="W61" i="574"/>
  <c r="V61" i="574"/>
  <c r="N61" i="574"/>
  <c r="K61" i="574" a="1"/>
  <c r="K61" i="574" s="1"/>
  <c r="M61" i="574" s="1"/>
  <c r="J61" i="574" a="1"/>
  <c r="J61" i="574" s="1"/>
  <c r="H61" i="574"/>
  <c r="V60" i="574"/>
  <c r="W60" i="574" s="1"/>
  <c r="N60" i="574"/>
  <c r="K60" i="574" a="1"/>
  <c r="K60" i="574" s="1"/>
  <c r="M60" i="574" s="1"/>
  <c r="J60" i="574" a="1"/>
  <c r="J60" i="574" s="1"/>
  <c r="H60" i="574"/>
  <c r="V59" i="574"/>
  <c r="W59" i="574" s="1"/>
  <c r="N59" i="574"/>
  <c r="K59" i="574"/>
  <c r="M59" i="574" s="1"/>
  <c r="K59" i="574" a="1"/>
  <c r="J59" i="574"/>
  <c r="J59" i="574" a="1"/>
  <c r="H59" i="574"/>
  <c r="V58" i="574"/>
  <c r="W58" i="574" s="1"/>
  <c r="N58" i="574"/>
  <c r="K58" i="574" a="1"/>
  <c r="K58" i="574" s="1"/>
  <c r="M58" i="574" s="1"/>
  <c r="J58" i="574" a="1"/>
  <c r="J58" i="574" s="1"/>
  <c r="H58" i="574"/>
  <c r="W57" i="574"/>
  <c r="V57" i="574"/>
  <c r="N57" i="574"/>
  <c r="K57" i="574" a="1"/>
  <c r="K57" i="574" s="1"/>
  <c r="M57" i="574" s="1"/>
  <c r="J57" i="574" a="1"/>
  <c r="J57" i="574" s="1"/>
  <c r="H57" i="574"/>
  <c r="K56" i="574"/>
  <c r="M56" i="574" s="1"/>
  <c r="K56" i="574" a="1"/>
  <c r="H56" i="574"/>
  <c r="K55" i="574" a="1"/>
  <c r="K55" i="574" s="1"/>
  <c r="M55" i="574" s="1"/>
  <c r="H55" i="574"/>
  <c r="K54" i="574"/>
  <c r="M54" i="574" s="1"/>
  <c r="K54" i="574" a="1"/>
  <c r="H54" i="574"/>
  <c r="K53" i="574" a="1"/>
  <c r="K53" i="574" s="1"/>
  <c r="M53" i="574" s="1"/>
  <c r="H53" i="574"/>
  <c r="N52" i="574"/>
  <c r="K52" i="574" a="1"/>
  <c r="K52" i="574" s="1"/>
  <c r="M52" i="574" s="1"/>
  <c r="H52" i="574"/>
  <c r="N51" i="574"/>
  <c r="K51" i="574" a="1"/>
  <c r="K51" i="574" s="1"/>
  <c r="M51" i="574" s="1"/>
  <c r="H51" i="574"/>
  <c r="N50" i="574"/>
  <c r="K50" i="574" a="1"/>
  <c r="K50" i="574" s="1"/>
  <c r="M50" i="574" s="1"/>
  <c r="H50" i="574"/>
  <c r="N49" i="574"/>
  <c r="K49" i="574" a="1"/>
  <c r="K49" i="574" s="1"/>
  <c r="M49" i="574" s="1"/>
  <c r="H49" i="574"/>
  <c r="V48" i="574"/>
  <c r="W48" i="574" s="1"/>
  <c r="N48" i="574"/>
  <c r="K48" i="574" a="1"/>
  <c r="K48" i="574" s="1"/>
  <c r="M48" i="574" s="1"/>
  <c r="J48" i="574" a="1"/>
  <c r="J48" i="574" s="1"/>
  <c r="H48" i="574"/>
  <c r="V47" i="574"/>
  <c r="W47" i="574" s="1"/>
  <c r="N47" i="574"/>
  <c r="K47" i="574"/>
  <c r="M47" i="574" s="1"/>
  <c r="K47" i="574" a="1"/>
  <c r="J47" i="574"/>
  <c r="J47" i="574" a="1"/>
  <c r="H47" i="574"/>
  <c r="V46" i="574"/>
  <c r="W46" i="574" s="1"/>
  <c r="N46" i="574"/>
  <c r="K46" i="574" a="1"/>
  <c r="K46" i="574" s="1"/>
  <c r="M46" i="574" s="1"/>
  <c r="J46" i="574" a="1"/>
  <c r="J46" i="574" s="1"/>
  <c r="H46" i="574"/>
  <c r="V45" i="574"/>
  <c r="W45" i="574" s="1"/>
  <c r="N45" i="574"/>
  <c r="K45" i="574" a="1"/>
  <c r="K45" i="574" s="1"/>
  <c r="M45" i="574" s="1"/>
  <c r="J45" i="574" a="1"/>
  <c r="J45" i="574" s="1"/>
  <c r="H45" i="574"/>
  <c r="V44" i="574"/>
  <c r="W44" i="574" s="1"/>
  <c r="N44" i="574"/>
  <c r="K44" i="574" a="1"/>
  <c r="K44" i="574" s="1"/>
  <c r="M44" i="574" s="1"/>
  <c r="J44" i="574" a="1"/>
  <c r="J44" i="574" s="1"/>
  <c r="H44" i="574"/>
  <c r="V43" i="574"/>
  <c r="W43" i="574" s="1"/>
  <c r="N43" i="574"/>
  <c r="K43" i="574"/>
  <c r="M43" i="574" s="1"/>
  <c r="K43" i="574" a="1"/>
  <c r="J43" i="574"/>
  <c r="J43" i="574" a="1"/>
  <c r="H43" i="574"/>
  <c r="V42" i="574"/>
  <c r="W42" i="574" s="1"/>
  <c r="N42" i="574"/>
  <c r="K42" i="574" a="1"/>
  <c r="K42" i="574" s="1"/>
  <c r="M42" i="574" s="1"/>
  <c r="J42" i="574" a="1"/>
  <c r="J42" i="574" s="1"/>
  <c r="H42" i="574"/>
  <c r="W41" i="574"/>
  <c r="V41" i="574"/>
  <c r="N41" i="574"/>
  <c r="K41" i="574" a="1"/>
  <c r="K41" i="574" s="1"/>
  <c r="M41" i="574" s="1"/>
  <c r="J41" i="574" a="1"/>
  <c r="J41" i="574" s="1"/>
  <c r="H41" i="574"/>
  <c r="V40" i="574"/>
  <c r="W40" i="574" s="1"/>
  <c r="N40" i="574"/>
  <c r="K40" i="574" a="1"/>
  <c r="K40" i="574" s="1"/>
  <c r="M40" i="574" s="1"/>
  <c r="J40" i="574" a="1"/>
  <c r="J40" i="574" s="1"/>
  <c r="H40" i="574"/>
  <c r="V39" i="574"/>
  <c r="W39" i="574" s="1"/>
  <c r="N39" i="574"/>
  <c r="K39" i="574" a="1"/>
  <c r="K39" i="574" s="1"/>
  <c r="M39" i="574" s="1"/>
  <c r="J39" i="574" a="1"/>
  <c r="J39" i="574" s="1"/>
  <c r="H39" i="574"/>
  <c r="V38" i="574"/>
  <c r="W38" i="574" s="1"/>
  <c r="N38" i="574"/>
  <c r="K38" i="574" a="1"/>
  <c r="K38" i="574" s="1"/>
  <c r="M38" i="574" s="1"/>
  <c r="J38" i="574" a="1"/>
  <c r="J38" i="574" s="1"/>
  <c r="H38" i="574"/>
  <c r="V37" i="574"/>
  <c r="W37" i="574" s="1"/>
  <c r="N37" i="574"/>
  <c r="K37" i="574"/>
  <c r="M37" i="574" s="1"/>
  <c r="K37" i="574" a="1"/>
  <c r="J37" i="574"/>
  <c r="J37" i="574" a="1"/>
  <c r="H37" i="574"/>
  <c r="H36" i="574"/>
  <c r="H35" i="574"/>
  <c r="H34" i="574"/>
  <c r="W33" i="574"/>
  <c r="V33" i="574"/>
  <c r="N33" i="574"/>
  <c r="K33" i="574" a="1"/>
  <c r="K33" i="574" s="1"/>
  <c r="M33" i="574" s="1"/>
  <c r="J33" i="574" a="1"/>
  <c r="J33" i="574" s="1"/>
  <c r="H33" i="574"/>
  <c r="V32" i="574"/>
  <c r="W32" i="574" s="1"/>
  <c r="N32" i="574"/>
  <c r="K32" i="574" a="1"/>
  <c r="K32" i="574" s="1"/>
  <c r="M32" i="574" s="1"/>
  <c r="J32" i="574" a="1"/>
  <c r="J32" i="574" s="1"/>
  <c r="H32" i="574"/>
  <c r="V31" i="574"/>
  <c r="W31" i="574" s="1"/>
  <c r="N31" i="574"/>
  <c r="K31" i="574"/>
  <c r="M31" i="574" s="1"/>
  <c r="K31" i="574" a="1"/>
  <c r="J31" i="574"/>
  <c r="J31" i="574" a="1"/>
  <c r="H31" i="574"/>
  <c r="K30" i="574" a="1"/>
  <c r="K30" i="574" s="1"/>
  <c r="H30" i="574"/>
  <c r="V29" i="574"/>
  <c r="V86" i="574" s="1"/>
  <c r="W86" i="574" s="1"/>
  <c r="N29" i="574"/>
  <c r="N86" i="574" s="1"/>
  <c r="K29" i="574"/>
  <c r="M29" i="574" s="1"/>
  <c r="K29" i="574" a="1"/>
  <c r="J29" i="574"/>
  <c r="J29" i="574" a="1"/>
  <c r="H29" i="574"/>
  <c r="H86" i="574" s="1"/>
  <c r="AA28" i="574"/>
  <c r="AA164" i="574" s="1"/>
  <c r="Z28" i="574"/>
  <c r="Z164" i="574" s="1"/>
  <c r="Y28" i="574"/>
  <c r="Y164" i="574" s="1"/>
  <c r="X28" i="574"/>
  <c r="X164" i="574" s="1"/>
  <c r="U28" i="574"/>
  <c r="U164" i="574" s="1"/>
  <c r="T28" i="574"/>
  <c r="T164" i="574" s="1"/>
  <c r="S28" i="574"/>
  <c r="S164" i="574" s="1"/>
  <c r="R28" i="574"/>
  <c r="R164" i="574" s="1"/>
  <c r="Q28" i="574"/>
  <c r="Q164" i="574" s="1"/>
  <c r="P28" i="574"/>
  <c r="X167" i="574" s="1"/>
  <c r="O28" i="574"/>
  <c r="O164" i="574" s="1"/>
  <c r="I28" i="574"/>
  <c r="I164" i="574" s="1"/>
  <c r="B172" i="574" s="1"/>
  <c r="G28" i="574"/>
  <c r="C524" i="574" s="1"/>
  <c r="V27" i="574"/>
  <c r="W27" i="574" s="1"/>
  <c r="N27" i="574"/>
  <c r="K27" i="574" a="1"/>
  <c r="K27" i="574" s="1"/>
  <c r="M27" i="574" s="1"/>
  <c r="J27" i="574" a="1"/>
  <c r="J27" i="574" s="1"/>
  <c r="H27" i="574"/>
  <c r="V26" i="574"/>
  <c r="W26" i="574" s="1"/>
  <c r="N26" i="574"/>
  <c r="K26" i="574" a="1"/>
  <c r="K26" i="574" s="1"/>
  <c r="M26" i="574" s="1"/>
  <c r="J26" i="574" a="1"/>
  <c r="J26" i="574" s="1"/>
  <c r="H26" i="574"/>
  <c r="K25" i="574"/>
  <c r="M25" i="574" s="1"/>
  <c r="K25" i="574" a="1"/>
  <c r="J25" i="574" a="1"/>
  <c r="J25" i="574" s="1"/>
  <c r="H25" i="574"/>
  <c r="K24" i="574" a="1"/>
  <c r="K24" i="574" s="1"/>
  <c r="M24" i="574" s="1"/>
  <c r="J24" i="574" a="1"/>
  <c r="J24" i="574" s="1"/>
  <c r="H24" i="574"/>
  <c r="K23" i="574" a="1"/>
  <c r="K23" i="574" s="1"/>
  <c r="M23" i="574" s="1"/>
  <c r="J23" i="574" a="1"/>
  <c r="J23" i="574" s="1"/>
  <c r="H23" i="574"/>
  <c r="K22" i="574" a="1"/>
  <c r="K22" i="574" s="1"/>
  <c r="M22" i="574" s="1"/>
  <c r="J22" i="574" a="1"/>
  <c r="J22" i="574" s="1"/>
  <c r="H22" i="574"/>
  <c r="V21" i="574"/>
  <c r="W21" i="574" s="1"/>
  <c r="N21" i="574"/>
  <c r="K21" i="574" a="1"/>
  <c r="K21" i="574" s="1"/>
  <c r="M21" i="574" s="1"/>
  <c r="J21" i="574" a="1"/>
  <c r="J21" i="574" s="1"/>
  <c r="H21" i="574"/>
  <c r="V20" i="574"/>
  <c r="W20" i="574" s="1"/>
  <c r="N20" i="574"/>
  <c r="K20" i="574" a="1"/>
  <c r="K20" i="574" s="1"/>
  <c r="M20" i="574" s="1"/>
  <c r="J20" i="574" a="1"/>
  <c r="J20" i="574" s="1"/>
  <c r="H20" i="574"/>
  <c r="V19" i="574"/>
  <c r="W19" i="574" s="1"/>
  <c r="N19" i="574"/>
  <c r="K19" i="574"/>
  <c r="M19" i="574" s="1"/>
  <c r="K19" i="574" a="1"/>
  <c r="J19" i="574"/>
  <c r="J19" i="574" a="1"/>
  <c r="H19" i="574"/>
  <c r="N18" i="574"/>
  <c r="K18" i="574" a="1"/>
  <c r="K18" i="574" s="1"/>
  <c r="M18" i="574" s="1"/>
  <c r="J18" i="574" a="1"/>
  <c r="J18" i="574" s="1"/>
  <c r="H18" i="574"/>
  <c r="N17" i="574"/>
  <c r="K17" i="574" a="1"/>
  <c r="K17" i="574" s="1"/>
  <c r="M17" i="574" s="1"/>
  <c r="J17" i="574" a="1"/>
  <c r="J17" i="574" s="1"/>
  <c r="H17" i="574"/>
  <c r="V16" i="574"/>
  <c r="W16" i="574" s="1"/>
  <c r="N16" i="574"/>
  <c r="K16" i="574" a="1"/>
  <c r="K16" i="574" s="1"/>
  <c r="M16" i="574" s="1"/>
  <c r="J16" i="574" a="1"/>
  <c r="J16" i="574" s="1"/>
  <c r="H16" i="574"/>
  <c r="V15" i="574"/>
  <c r="W15" i="574" s="1"/>
  <c r="N15" i="574"/>
  <c r="K15" i="574"/>
  <c r="M15" i="574" s="1"/>
  <c r="K15" i="574" a="1"/>
  <c r="J15" i="574"/>
  <c r="J15" i="574" a="1"/>
  <c r="H15" i="574"/>
  <c r="N14" i="574"/>
  <c r="K14" i="574" a="1"/>
  <c r="K14" i="574" s="1"/>
  <c r="M14" i="574" s="1"/>
  <c r="H14" i="574"/>
  <c r="N13" i="574"/>
  <c r="K13" i="574" a="1"/>
  <c r="K13" i="574" s="1"/>
  <c r="M13" i="574" s="1"/>
  <c r="H13" i="574"/>
  <c r="V12" i="574"/>
  <c r="W12" i="574" s="1"/>
  <c r="N12" i="574"/>
  <c r="K12" i="574" a="1"/>
  <c r="K12" i="574" s="1"/>
  <c r="M12" i="574" s="1"/>
  <c r="J12" i="574" a="1"/>
  <c r="J12" i="574" s="1"/>
  <c r="H12" i="574"/>
  <c r="V11" i="574"/>
  <c r="W11" i="574" s="1"/>
  <c r="N11" i="574"/>
  <c r="K11" i="574"/>
  <c r="M11" i="574" s="1"/>
  <c r="K11" i="574" a="1"/>
  <c r="J11" i="574"/>
  <c r="J11" i="574" a="1"/>
  <c r="H11" i="574"/>
  <c r="V10" i="574"/>
  <c r="W10" i="574" s="1"/>
  <c r="N10" i="574"/>
  <c r="K10" i="574" a="1"/>
  <c r="K10" i="574" s="1"/>
  <c r="M10" i="574" s="1"/>
  <c r="J10" i="574" a="1"/>
  <c r="J10" i="574" s="1"/>
  <c r="H10" i="574"/>
  <c r="W9" i="574"/>
  <c r="V9" i="574"/>
  <c r="N9" i="574"/>
  <c r="K9" i="574" a="1"/>
  <c r="K9" i="574" s="1"/>
  <c r="M9" i="574" s="1"/>
  <c r="J9" i="574" a="1"/>
  <c r="J9" i="574" s="1"/>
  <c r="H9" i="574"/>
  <c r="V8" i="574"/>
  <c r="W8" i="574" s="1"/>
  <c r="N8" i="574"/>
  <c r="K8" i="574" a="1"/>
  <c r="K8" i="574" s="1"/>
  <c r="M8" i="574" s="1"/>
  <c r="J8" i="574" a="1"/>
  <c r="J8" i="574" s="1"/>
  <c r="H8" i="574"/>
  <c r="V7" i="574"/>
  <c r="V28" i="574" s="1"/>
  <c r="N7" i="574"/>
  <c r="N28" i="574" s="1"/>
  <c r="K7" i="574"/>
  <c r="M7" i="574" s="1"/>
  <c r="K7" i="574" a="1"/>
  <c r="J7" i="574"/>
  <c r="J7" i="574" a="1"/>
  <c r="H7" i="574"/>
  <c r="H28" i="574" s="1"/>
  <c r="K520" i="577" l="1"/>
  <c r="O520" i="577" s="1"/>
  <c r="K519" i="577"/>
  <c r="S528" i="576"/>
  <c r="S527" i="576"/>
  <c r="S529" i="576"/>
  <c r="S524" i="576" a="1"/>
  <c r="S524" i="576" s="1"/>
  <c r="S525" i="576"/>
  <c r="M529" i="576"/>
  <c r="M527" i="576"/>
  <c r="M528" i="576"/>
  <c r="M525" i="576"/>
  <c r="M526" i="576"/>
  <c r="S526" i="576"/>
  <c r="R535" i="575"/>
  <c r="S535" i="575" a="1"/>
  <c r="S535" i="575" s="1"/>
  <c r="J536" i="575"/>
  <c r="Q533" i="575"/>
  <c r="H506" i="574"/>
  <c r="K507" i="575"/>
  <c r="E515" i="575" s="1"/>
  <c r="I515" i="575" s="1"/>
  <c r="M515" i="575" s="1"/>
  <c r="X344" i="575"/>
  <c r="Z337" i="575" s="1" a="1"/>
  <c r="Z337" i="575" s="1"/>
  <c r="G519" i="575"/>
  <c r="Z167" i="575"/>
  <c r="Z169" i="575"/>
  <c r="Z171" i="575"/>
  <c r="Z170" i="575"/>
  <c r="Z343" i="575"/>
  <c r="Z342" i="575"/>
  <c r="Z340" i="575"/>
  <c r="E344" i="575"/>
  <c r="C521" i="575"/>
  <c r="G521" i="575" s="1"/>
  <c r="X516" i="575"/>
  <c r="Z509" i="575" s="1" a="1"/>
  <c r="Z509" i="575" s="1"/>
  <c r="V507" i="575"/>
  <c r="Z339" i="575"/>
  <c r="M341" i="575"/>
  <c r="R344" i="575"/>
  <c r="M166" i="575"/>
  <c r="K170" i="575"/>
  <c r="M170" i="575" s="1"/>
  <c r="C530" i="575"/>
  <c r="M164" i="575"/>
  <c r="M335" i="575"/>
  <c r="K164" i="575"/>
  <c r="E172" i="575" s="1"/>
  <c r="Z510" i="575"/>
  <c r="R516" i="575"/>
  <c r="M507" i="575"/>
  <c r="Z338" i="575"/>
  <c r="W335" i="575"/>
  <c r="Z172" i="575"/>
  <c r="Z166" i="575" a="1"/>
  <c r="Z166" i="575" s="1"/>
  <c r="K524" i="575"/>
  <c r="R173" i="575"/>
  <c r="Q526" i="575"/>
  <c r="Z168" i="575"/>
  <c r="J164" i="575" a="1"/>
  <c r="J164" i="575" s="1"/>
  <c r="M171" i="575" s="1"/>
  <c r="B171" i="575"/>
  <c r="C519" i="575" s="1"/>
  <c r="L164" i="575"/>
  <c r="I171" i="575" s="1"/>
  <c r="W28" i="575"/>
  <c r="W164" i="575" s="1"/>
  <c r="V164" i="575"/>
  <c r="I173" i="575" s="1"/>
  <c r="V335" i="575"/>
  <c r="I344" i="575" s="1"/>
  <c r="M344" i="575" s="1" a="1"/>
  <c r="M344" i="575" s="1"/>
  <c r="K335" i="575"/>
  <c r="J506" i="574" a="1"/>
  <c r="J506" i="574" s="1"/>
  <c r="J463" i="574" a="1"/>
  <c r="J463" i="574" s="1"/>
  <c r="J308" i="574" a="1"/>
  <c r="J308" i="574" s="1"/>
  <c r="J292" i="574" a="1"/>
  <c r="J292" i="574" s="1"/>
  <c r="J199" i="574" a="1"/>
  <c r="J199" i="574" s="1"/>
  <c r="N490" i="574"/>
  <c r="N507" i="574"/>
  <c r="B516" i="574" s="1"/>
  <c r="E516" i="574" s="1"/>
  <c r="H490" i="574"/>
  <c r="K463" i="574"/>
  <c r="H507" i="574"/>
  <c r="E514" i="574" s="1"/>
  <c r="H479" i="574"/>
  <c r="V479" i="574"/>
  <c r="W479" i="574" s="1"/>
  <c r="W349" i="574"/>
  <c r="W334" i="574"/>
  <c r="N319" i="574"/>
  <c r="H335" i="574"/>
  <c r="E342" i="574" s="1"/>
  <c r="H308" i="574"/>
  <c r="M308" i="574"/>
  <c r="V308" i="574"/>
  <c r="W308" i="574" s="1"/>
  <c r="N257" i="574"/>
  <c r="N335" i="574" s="1"/>
  <c r="B344" i="574" s="1"/>
  <c r="J257" i="574" a="1"/>
  <c r="J257" i="574" s="1"/>
  <c r="R338" i="574"/>
  <c r="N292" i="574"/>
  <c r="M199" i="574"/>
  <c r="K163" i="574"/>
  <c r="N163" i="574"/>
  <c r="W149" i="574"/>
  <c r="R170" i="574"/>
  <c r="W138" i="574"/>
  <c r="H137" i="574"/>
  <c r="V137" i="574"/>
  <c r="W137" i="574" s="1"/>
  <c r="H164" i="574"/>
  <c r="E171" i="574" s="1"/>
  <c r="G519" i="574" s="1"/>
  <c r="R169" i="574"/>
  <c r="N164" i="574"/>
  <c r="B173" i="574" s="1"/>
  <c r="E173" i="574" s="1"/>
  <c r="N121" i="574"/>
  <c r="M28" i="574"/>
  <c r="W7" i="574"/>
  <c r="W29" i="574"/>
  <c r="M86" i="574"/>
  <c r="K525" i="574"/>
  <c r="K526" i="574"/>
  <c r="K528" i="574"/>
  <c r="K529" i="574"/>
  <c r="W28" i="574"/>
  <c r="W164" i="574" s="1"/>
  <c r="V164" i="574"/>
  <c r="I173" i="574" s="1"/>
  <c r="C520" i="574"/>
  <c r="Q525" i="574"/>
  <c r="M87" i="574"/>
  <c r="M121" i="574" s="1"/>
  <c r="K121" i="574"/>
  <c r="M122" i="574"/>
  <c r="M137" i="574" s="1"/>
  <c r="K137" i="574"/>
  <c r="K527" i="574"/>
  <c r="K148" i="574"/>
  <c r="J28" i="574" a="1"/>
  <c r="J28" i="574" s="1"/>
  <c r="K28" i="574"/>
  <c r="J86" i="574" a="1"/>
  <c r="J86" i="574" s="1"/>
  <c r="K86" i="574"/>
  <c r="W87" i="574"/>
  <c r="J121" i="574" a="1"/>
  <c r="J121" i="574" s="1"/>
  <c r="W122" i="574"/>
  <c r="J137" i="574" a="1"/>
  <c r="J137" i="574" s="1"/>
  <c r="M138" i="574"/>
  <c r="M148" i="574" s="1"/>
  <c r="J148" i="574" a="1"/>
  <c r="J148" i="574" s="1"/>
  <c r="M149" i="574"/>
  <c r="M163" i="574" s="1"/>
  <c r="J163" i="574" a="1"/>
  <c r="J163" i="574" s="1"/>
  <c r="G164" i="574"/>
  <c r="P164" i="574"/>
  <c r="X168" i="574" s="1"/>
  <c r="X173" i="574" s="1"/>
  <c r="K166" i="574"/>
  <c r="R166" i="574"/>
  <c r="V199" i="574"/>
  <c r="K257" i="574"/>
  <c r="M200" i="574"/>
  <c r="M257" i="574" s="1"/>
  <c r="K292" i="574"/>
  <c r="M258" i="574"/>
  <c r="M292" i="574" s="1"/>
  <c r="K319" i="574"/>
  <c r="M309" i="574"/>
  <c r="M319" i="574" s="1"/>
  <c r="K334" i="574"/>
  <c r="M320" i="574"/>
  <c r="M334" i="574" s="1"/>
  <c r="C530" i="574"/>
  <c r="E524" i="574" s="1"/>
  <c r="K199" i="574"/>
  <c r="W199" i="574"/>
  <c r="V292" i="574"/>
  <c r="W292" i="574" s="1"/>
  <c r="K308" i="574"/>
  <c r="V334" i="574"/>
  <c r="G335" i="574"/>
  <c r="P335" i="574"/>
  <c r="X339" i="574" s="1"/>
  <c r="K337" i="574"/>
  <c r="R337" i="574"/>
  <c r="K370" i="574"/>
  <c r="W370" i="574"/>
  <c r="K428" i="574"/>
  <c r="M371" i="574"/>
  <c r="M428" i="574" s="1"/>
  <c r="W200" i="574"/>
  <c r="W309" i="574"/>
  <c r="M349" i="574"/>
  <c r="M370" i="574" s="1"/>
  <c r="B514" i="574"/>
  <c r="J507" i="574" a="1"/>
  <c r="J507" i="574" s="1"/>
  <c r="M514" i="574" s="1"/>
  <c r="R509" i="574"/>
  <c r="X509" i="574"/>
  <c r="O507" i="574"/>
  <c r="X510" i="574" s="1"/>
  <c r="V428" i="574"/>
  <c r="W428" i="574" s="1"/>
  <c r="J370" i="574" a="1"/>
  <c r="J370" i="574" s="1"/>
  <c r="R510" i="574"/>
  <c r="M429" i="574"/>
  <c r="M463" i="574" s="1"/>
  <c r="M464" i="574"/>
  <c r="M479" i="574" s="1"/>
  <c r="K479" i="574"/>
  <c r="K490" i="574"/>
  <c r="M480" i="574"/>
  <c r="M490" i="574" s="1"/>
  <c r="K506" i="574"/>
  <c r="M491" i="574"/>
  <c r="M506" i="574" s="1"/>
  <c r="R534" i="574"/>
  <c r="S534" i="574" a="1"/>
  <c r="S534" i="574" s="1"/>
  <c r="R511" i="574"/>
  <c r="R512" i="574"/>
  <c r="W480" i="574"/>
  <c r="R513" i="574"/>
  <c r="W491" i="574"/>
  <c r="W506" i="574" s="1"/>
  <c r="K513" i="574"/>
  <c r="M509" i="574"/>
  <c r="J536" i="574"/>
  <c r="Q533" i="574"/>
  <c r="R535" i="574"/>
  <c r="S535" i="574" a="1"/>
  <c r="S535" i="574" s="1"/>
  <c r="E513" i="574"/>
  <c r="T533" i="574" a="1"/>
  <c r="T533" i="574" s="1"/>
  <c r="T534" i="574" a="1"/>
  <c r="T534" i="574" s="1"/>
  <c r="T535" i="574" a="1"/>
  <c r="T535" i="574" s="1"/>
  <c r="C536" i="574"/>
  <c r="T536" i="574" s="1" a="1"/>
  <c r="T536" i="574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S530" i="576" l="1"/>
  <c r="S533" i="575" a="1"/>
  <c r="S533" i="575" s="1"/>
  <c r="R533" i="575"/>
  <c r="R536" i="575" s="1"/>
  <c r="Q536" i="575"/>
  <c r="S536" i="575" s="1" a="1"/>
  <c r="S536" i="575" s="1"/>
  <c r="Z341" i="575"/>
  <c r="L507" i="575"/>
  <c r="I514" i="575" s="1"/>
  <c r="O519" i="575" a="1"/>
  <c r="O519" i="575" s="1"/>
  <c r="Q530" i="575"/>
  <c r="K530" i="575"/>
  <c r="T172" i="575"/>
  <c r="T167" i="575"/>
  <c r="T169" i="575"/>
  <c r="T168" i="575"/>
  <c r="T170" i="575"/>
  <c r="T171" i="575"/>
  <c r="T515" i="575"/>
  <c r="T514" i="575"/>
  <c r="I172" i="575"/>
  <c r="M172" i="575" s="1"/>
  <c r="E526" i="575"/>
  <c r="E529" i="575"/>
  <c r="E525" i="575"/>
  <c r="E527" i="575"/>
  <c r="E528" i="575"/>
  <c r="T343" i="575"/>
  <c r="T339" i="575"/>
  <c r="T341" i="575"/>
  <c r="T342" i="575"/>
  <c r="T340" i="575"/>
  <c r="I516" i="575"/>
  <c r="M516" i="575" s="1" a="1"/>
  <c r="M516" i="575" s="1"/>
  <c r="W507" i="575"/>
  <c r="T511" i="575"/>
  <c r="T513" i="575"/>
  <c r="E343" i="575"/>
  <c r="I343" i="575" s="1"/>
  <c r="M343" i="575" s="1"/>
  <c r="L335" i="575"/>
  <c r="I342" i="575" s="1"/>
  <c r="K521" i="575"/>
  <c r="O521" i="575" s="1" a="1"/>
  <c r="O521" i="575" s="1"/>
  <c r="M173" i="575" a="1"/>
  <c r="M173" i="575" s="1"/>
  <c r="T166" i="575" a="1"/>
  <c r="T166" i="575" s="1"/>
  <c r="M524" i="575" a="1"/>
  <c r="M524" i="575" s="1"/>
  <c r="T509" i="575" a="1"/>
  <c r="T509" i="575" s="1"/>
  <c r="E524" i="575"/>
  <c r="T337" i="575" a="1"/>
  <c r="T337" i="575" s="1"/>
  <c r="T338" i="575"/>
  <c r="Z515" i="575"/>
  <c r="Z513" i="575"/>
  <c r="Z512" i="575"/>
  <c r="Z514" i="575"/>
  <c r="Z511" i="575"/>
  <c r="T510" i="575"/>
  <c r="T512" i="575"/>
  <c r="E344" i="574"/>
  <c r="C521" i="574"/>
  <c r="W335" i="574"/>
  <c r="M335" i="574"/>
  <c r="M164" i="574"/>
  <c r="E529" i="574"/>
  <c r="E527" i="574"/>
  <c r="E525" i="574"/>
  <c r="M513" i="574"/>
  <c r="R516" i="574"/>
  <c r="M507" i="574"/>
  <c r="K507" i="574"/>
  <c r="M337" i="574"/>
  <c r="K341" i="574"/>
  <c r="M341" i="574" s="1"/>
  <c r="J335" i="574" a="1"/>
  <c r="J335" i="574" s="1"/>
  <c r="M342" i="574" s="1"/>
  <c r="B342" i="574"/>
  <c r="V335" i="574"/>
  <c r="I344" i="574" s="1"/>
  <c r="M344" i="574" s="1" a="1"/>
  <c r="M344" i="574" s="1"/>
  <c r="M166" i="574"/>
  <c r="K170" i="574"/>
  <c r="M170" i="574" s="1"/>
  <c r="J164" i="574" a="1"/>
  <c r="J164" i="574" s="1"/>
  <c r="M171" i="574" s="1"/>
  <c r="B171" i="574"/>
  <c r="C519" i="574" s="1"/>
  <c r="G521" i="574"/>
  <c r="R533" i="574"/>
  <c r="R536" i="574" s="1"/>
  <c r="Q536" i="574"/>
  <c r="S536" i="574" s="1" a="1"/>
  <c r="S536" i="574" s="1"/>
  <c r="S533" i="574" a="1"/>
  <c r="S533" i="574" s="1"/>
  <c r="T511" i="574"/>
  <c r="T510" i="574"/>
  <c r="X516" i="574"/>
  <c r="Z509" i="574" s="1" a="1"/>
  <c r="Z509" i="574" s="1"/>
  <c r="V507" i="574"/>
  <c r="R344" i="574"/>
  <c r="X344" i="574"/>
  <c r="K335" i="574"/>
  <c r="E343" i="574" s="1"/>
  <c r="I343" i="574" s="1"/>
  <c r="M343" i="574" s="1"/>
  <c r="E528" i="574"/>
  <c r="E526" i="574"/>
  <c r="Z172" i="574"/>
  <c r="Z171" i="574"/>
  <c r="Z170" i="574"/>
  <c r="Z169" i="574"/>
  <c r="Z166" i="574" a="1"/>
  <c r="Z166" i="574" s="1"/>
  <c r="K524" i="574"/>
  <c r="R173" i="574"/>
  <c r="Q526" i="574"/>
  <c r="Z168" i="574"/>
  <c r="K164" i="574"/>
  <c r="E172" i="574" s="1"/>
  <c r="Z167" i="574"/>
  <c r="F3" i="573"/>
  <c r="I42" i="573"/>
  <c r="I145" i="573"/>
  <c r="I306" i="573"/>
  <c r="I307" i="573"/>
  <c r="I491" i="573"/>
  <c r="I203" i="573"/>
  <c r="I108" i="573"/>
  <c r="I187" i="573"/>
  <c r="G108" i="573"/>
  <c r="G42" i="573"/>
  <c r="G491" i="573"/>
  <c r="G431" i="573"/>
  <c r="G430" i="573"/>
  <c r="G492" i="573"/>
  <c r="P536" i="573"/>
  <c r="O536" i="573"/>
  <c r="N536" i="573"/>
  <c r="M536" i="573"/>
  <c r="L536" i="573"/>
  <c r="K536" i="573"/>
  <c r="I536" i="573"/>
  <c r="H536" i="573"/>
  <c r="G536" i="573"/>
  <c r="F536" i="573"/>
  <c r="E536" i="573"/>
  <c r="D536" i="573"/>
  <c r="C535" i="573"/>
  <c r="J535" i="573" s="1"/>
  <c r="Q535" i="573" s="1"/>
  <c r="C534" i="573"/>
  <c r="J534" i="573" s="1"/>
  <c r="Q534" i="573" s="1"/>
  <c r="C533" i="573"/>
  <c r="J533" i="573" s="1"/>
  <c r="G517" i="573"/>
  <c r="N517" i="573" s="1"/>
  <c r="X515" i="573"/>
  <c r="X514" i="573"/>
  <c r="X513" i="573"/>
  <c r="G513" i="573"/>
  <c r="C513" i="573"/>
  <c r="X512" i="573"/>
  <c r="I512" i="573"/>
  <c r="E512" i="573"/>
  <c r="K512" i="573" s="1"/>
  <c r="M512" i="573" s="1"/>
  <c r="X511" i="573"/>
  <c r="I511" i="573"/>
  <c r="E511" i="573"/>
  <c r="K511" i="573" s="1"/>
  <c r="M511" i="573" s="1"/>
  <c r="I510" i="573"/>
  <c r="E510" i="573"/>
  <c r="K510" i="573" s="1"/>
  <c r="M510" i="573" s="1"/>
  <c r="I509" i="573"/>
  <c r="I513" i="573" s="1"/>
  <c r="E509" i="573"/>
  <c r="E513" i="573" s="1"/>
  <c r="AA506" i="573"/>
  <c r="Z506" i="573"/>
  <c r="Y506" i="573"/>
  <c r="X506" i="573"/>
  <c r="U506" i="573"/>
  <c r="T506" i="573"/>
  <c r="S506" i="573"/>
  <c r="R506" i="573"/>
  <c r="Q506" i="573"/>
  <c r="P506" i="573"/>
  <c r="O506" i="573"/>
  <c r="I506" i="573"/>
  <c r="G506" i="573"/>
  <c r="H505" i="573"/>
  <c r="H504" i="573"/>
  <c r="H503" i="573"/>
  <c r="D502" i="573"/>
  <c r="H502" i="573" s="1"/>
  <c r="V501" i="573"/>
  <c r="W501" i="573" s="1"/>
  <c r="N501" i="573"/>
  <c r="K501" i="573"/>
  <c r="M501" i="573" s="1"/>
  <c r="K501" i="573" a="1"/>
  <c r="J501" i="573"/>
  <c r="J501" i="573" a="1"/>
  <c r="H501" i="573"/>
  <c r="H500" i="573"/>
  <c r="H499" i="573"/>
  <c r="V498" i="573"/>
  <c r="W498" i="573" s="1"/>
  <c r="N498" i="573"/>
  <c r="K498" i="573" a="1"/>
  <c r="K498" i="573" s="1"/>
  <c r="M498" i="573" s="1"/>
  <c r="J498" i="573" a="1"/>
  <c r="J498" i="573" s="1"/>
  <c r="H498" i="573"/>
  <c r="W497" i="573"/>
  <c r="V497" i="573"/>
  <c r="N497" i="573"/>
  <c r="K497" i="573" a="1"/>
  <c r="K497" i="573" s="1"/>
  <c r="M497" i="573" s="1"/>
  <c r="J497" i="573" a="1"/>
  <c r="J497" i="573" s="1"/>
  <c r="H497" i="573"/>
  <c r="H496" i="573"/>
  <c r="H495" i="573"/>
  <c r="V494" i="573"/>
  <c r="W494" i="573" s="1"/>
  <c r="N494" i="573"/>
  <c r="K494" i="573" a="1"/>
  <c r="K494" i="573" s="1"/>
  <c r="M494" i="573" s="1"/>
  <c r="J494" i="573" a="1"/>
  <c r="J494" i="573" s="1"/>
  <c r="H494" i="573"/>
  <c r="V493" i="573"/>
  <c r="W493" i="573" s="1"/>
  <c r="N493" i="573"/>
  <c r="K493" i="573"/>
  <c r="M493" i="573" s="1"/>
  <c r="K493" i="573" a="1"/>
  <c r="J493" i="573"/>
  <c r="J493" i="573" a="1"/>
  <c r="H493" i="573"/>
  <c r="V492" i="573"/>
  <c r="W492" i="573" s="1"/>
  <c r="N492" i="573"/>
  <c r="K492" i="573" a="1"/>
  <c r="K492" i="573" s="1"/>
  <c r="M492" i="573" s="1"/>
  <c r="J492" i="573" a="1"/>
  <c r="J492" i="573" s="1"/>
  <c r="H492" i="573"/>
  <c r="W491" i="573"/>
  <c r="V491" i="573"/>
  <c r="N491" i="573"/>
  <c r="K491" i="573" a="1"/>
  <c r="K491" i="573" s="1"/>
  <c r="J491" i="573" a="1"/>
  <c r="J491" i="573" s="1"/>
  <c r="H491" i="573"/>
  <c r="AA490" i="573"/>
  <c r="Z490" i="573"/>
  <c r="Y490" i="573"/>
  <c r="X490" i="573"/>
  <c r="U490" i="573"/>
  <c r="T490" i="573"/>
  <c r="S490" i="573"/>
  <c r="Q490" i="573"/>
  <c r="P490" i="573"/>
  <c r="O490" i="573"/>
  <c r="R513" i="573" s="1"/>
  <c r="I490" i="573"/>
  <c r="G490" i="573"/>
  <c r="J490" i="573" s="1" a="1"/>
  <c r="J490" i="573" s="1"/>
  <c r="V489" i="573"/>
  <c r="W489" i="573" s="1"/>
  <c r="N489" i="573"/>
  <c r="K489" i="573" a="1"/>
  <c r="K489" i="573" s="1"/>
  <c r="M489" i="573" s="1"/>
  <c r="J489" i="573" a="1"/>
  <c r="J489" i="573" s="1"/>
  <c r="H489" i="573"/>
  <c r="H488" i="573"/>
  <c r="H487" i="573"/>
  <c r="H486" i="573"/>
  <c r="H485" i="573"/>
  <c r="V484" i="573"/>
  <c r="W484" i="573" s="1"/>
  <c r="N484" i="573"/>
  <c r="K484" i="573" a="1"/>
  <c r="K484" i="573" s="1"/>
  <c r="M484" i="573" s="1"/>
  <c r="J484" i="573" a="1"/>
  <c r="J484" i="573" s="1"/>
  <c r="H484" i="573"/>
  <c r="V483" i="573"/>
  <c r="W483" i="573" s="1"/>
  <c r="N483" i="573"/>
  <c r="K483" i="573" a="1"/>
  <c r="K483" i="573" s="1"/>
  <c r="M483" i="573" s="1"/>
  <c r="J483" i="573" a="1"/>
  <c r="J483" i="573" s="1"/>
  <c r="H483" i="573"/>
  <c r="V482" i="573"/>
  <c r="W482" i="573" s="1"/>
  <c r="N482" i="573"/>
  <c r="K482" i="573"/>
  <c r="M482" i="573" s="1"/>
  <c r="K482" i="573" a="1"/>
  <c r="J482" i="573"/>
  <c r="J482" i="573" a="1"/>
  <c r="H482" i="573"/>
  <c r="V481" i="573"/>
  <c r="W481" i="573" s="1"/>
  <c r="N481" i="573"/>
  <c r="K481" i="573" a="1"/>
  <c r="K481" i="573" s="1"/>
  <c r="M481" i="573" s="1"/>
  <c r="J481" i="573" a="1"/>
  <c r="J481" i="573" s="1"/>
  <c r="H481" i="573"/>
  <c r="V480" i="573"/>
  <c r="W480" i="573" s="1"/>
  <c r="N480" i="573"/>
  <c r="N490" i="573" s="1"/>
  <c r="K480" i="573" a="1"/>
  <c r="K480" i="573" s="1"/>
  <c r="K490" i="573" s="1"/>
  <c r="J480" i="573" a="1"/>
  <c r="J480" i="573" s="1"/>
  <c r="H480" i="573"/>
  <c r="H490" i="573" s="1"/>
  <c r="AA479" i="573"/>
  <c r="Z479" i="573"/>
  <c r="Y479" i="573"/>
  <c r="X479" i="573"/>
  <c r="U479" i="573"/>
  <c r="T479" i="573"/>
  <c r="S479" i="573"/>
  <c r="Q479" i="573"/>
  <c r="P479" i="573"/>
  <c r="O479" i="573"/>
  <c r="I479" i="573"/>
  <c r="G479" i="573"/>
  <c r="J479" i="573" s="1" a="1"/>
  <c r="J479" i="573" s="1"/>
  <c r="V478" i="573"/>
  <c r="W478" i="573" s="1"/>
  <c r="N478" i="573"/>
  <c r="K478" i="573" a="1"/>
  <c r="K478" i="573" s="1"/>
  <c r="M478" i="573" s="1"/>
  <c r="J478" i="573" a="1"/>
  <c r="J478" i="573" s="1"/>
  <c r="H478" i="573"/>
  <c r="V477" i="573"/>
  <c r="W477" i="573" s="1"/>
  <c r="N477" i="573"/>
  <c r="K477" i="573" a="1"/>
  <c r="K477" i="573" s="1"/>
  <c r="M477" i="573" s="1"/>
  <c r="J477" i="573" a="1"/>
  <c r="J477" i="573" s="1"/>
  <c r="H477" i="573"/>
  <c r="V476" i="573"/>
  <c r="W476" i="573" s="1"/>
  <c r="N476" i="573"/>
  <c r="K476" i="573" a="1"/>
  <c r="K476" i="573" s="1"/>
  <c r="M476" i="573" s="1"/>
  <c r="J476" i="573" a="1"/>
  <c r="J476" i="573" s="1"/>
  <c r="H476" i="573"/>
  <c r="V475" i="573"/>
  <c r="W475" i="573" s="1"/>
  <c r="N475" i="573"/>
  <c r="K475" i="573"/>
  <c r="M475" i="573" s="1"/>
  <c r="K475" i="573" a="1"/>
  <c r="J475" i="573"/>
  <c r="J475" i="573" a="1"/>
  <c r="H475" i="573"/>
  <c r="V474" i="573"/>
  <c r="W474" i="573" s="1"/>
  <c r="N474" i="573"/>
  <c r="K474" i="573" a="1"/>
  <c r="K474" i="573" s="1"/>
  <c r="M474" i="573" s="1"/>
  <c r="J474" i="573" a="1"/>
  <c r="J474" i="573" s="1"/>
  <c r="H474" i="573"/>
  <c r="W473" i="573"/>
  <c r="V473" i="573"/>
  <c r="N473" i="573"/>
  <c r="K473" i="573" a="1"/>
  <c r="K473" i="573" s="1"/>
  <c r="M473" i="573" s="1"/>
  <c r="J473" i="573" a="1"/>
  <c r="J473" i="573" s="1"/>
  <c r="H473" i="573"/>
  <c r="V472" i="573"/>
  <c r="W472" i="573" s="1"/>
  <c r="N472" i="573"/>
  <c r="K472" i="573" a="1"/>
  <c r="K472" i="573" s="1"/>
  <c r="M472" i="573" s="1"/>
  <c r="J472" i="573" a="1"/>
  <c r="J472" i="573" s="1"/>
  <c r="H472" i="573"/>
  <c r="V471" i="573"/>
  <c r="W471" i="573" s="1"/>
  <c r="N471" i="573"/>
  <c r="K471" i="573"/>
  <c r="M471" i="573" s="1"/>
  <c r="K471" i="573" a="1"/>
  <c r="J471" i="573"/>
  <c r="J471" i="573" a="1"/>
  <c r="H471" i="573"/>
  <c r="V470" i="573"/>
  <c r="W470" i="573" s="1"/>
  <c r="N470" i="573"/>
  <c r="K470" i="573" a="1"/>
  <c r="K470" i="573" s="1"/>
  <c r="M470" i="573" s="1"/>
  <c r="J470" i="573" a="1"/>
  <c r="J470" i="573" s="1"/>
  <c r="H470" i="573"/>
  <c r="W469" i="573"/>
  <c r="V469" i="573"/>
  <c r="N469" i="573"/>
  <c r="K469" i="573" a="1"/>
  <c r="K469" i="573" s="1"/>
  <c r="M469" i="573" s="1"/>
  <c r="J469" i="573" a="1"/>
  <c r="J469" i="573" s="1"/>
  <c r="H469" i="573"/>
  <c r="V468" i="573"/>
  <c r="W468" i="573" s="1"/>
  <c r="N468" i="573"/>
  <c r="M468" i="573"/>
  <c r="K468" i="573" a="1"/>
  <c r="K468" i="573" s="1"/>
  <c r="J468" i="573" a="1"/>
  <c r="J468" i="573" s="1"/>
  <c r="H468" i="573"/>
  <c r="W467" i="573"/>
  <c r="V467" i="573"/>
  <c r="N467" i="573"/>
  <c r="K467" i="573" a="1"/>
  <c r="K467" i="573" s="1"/>
  <c r="M467" i="573" s="1"/>
  <c r="J467" i="573" a="1"/>
  <c r="J467" i="573" s="1"/>
  <c r="H467" i="573"/>
  <c r="V466" i="573"/>
  <c r="W466" i="573" s="1"/>
  <c r="N466" i="573"/>
  <c r="M466" i="573"/>
  <c r="K466" i="573" a="1"/>
  <c r="K466" i="573" s="1"/>
  <c r="J466" i="573" a="1"/>
  <c r="J466" i="573" s="1"/>
  <c r="H466" i="573"/>
  <c r="W465" i="573"/>
  <c r="V465" i="573"/>
  <c r="N465" i="573"/>
  <c r="K465" i="573" a="1"/>
  <c r="K465" i="573" s="1"/>
  <c r="M465" i="573" s="1"/>
  <c r="J465" i="573" a="1"/>
  <c r="J465" i="573" s="1"/>
  <c r="H465" i="573"/>
  <c r="V464" i="573"/>
  <c r="N464" i="573"/>
  <c r="M464" i="573"/>
  <c r="K464" i="573" a="1"/>
  <c r="K464" i="573" s="1"/>
  <c r="J464" i="573" a="1"/>
  <c r="J464" i="573" s="1"/>
  <c r="H464" i="573"/>
  <c r="H479" i="573" s="1"/>
  <c r="AA463" i="573"/>
  <c r="Z463" i="573"/>
  <c r="Y463" i="573"/>
  <c r="X463" i="573"/>
  <c r="U463" i="573"/>
  <c r="T463" i="573"/>
  <c r="S463" i="573"/>
  <c r="R463" i="573"/>
  <c r="Q463" i="573"/>
  <c r="P463" i="573"/>
  <c r="O463" i="573"/>
  <c r="R511" i="573" s="1"/>
  <c r="I463" i="573"/>
  <c r="G463" i="573"/>
  <c r="V462" i="573"/>
  <c r="W462" i="573" s="1"/>
  <c r="N462" i="573"/>
  <c r="M462" i="573"/>
  <c r="K462" i="573" a="1"/>
  <c r="K462" i="573" s="1"/>
  <c r="J462" i="573" a="1"/>
  <c r="J462" i="573" s="1"/>
  <c r="H462" i="573"/>
  <c r="W461" i="573"/>
  <c r="V461" i="573"/>
  <c r="N461" i="573"/>
  <c r="K461" i="573" a="1"/>
  <c r="K461" i="573" s="1"/>
  <c r="M461" i="573" s="1"/>
  <c r="J461" i="573" a="1"/>
  <c r="J461" i="573" s="1"/>
  <c r="H461" i="573"/>
  <c r="V460" i="573"/>
  <c r="W460" i="573" s="1"/>
  <c r="N460" i="573"/>
  <c r="K460" i="573" a="1"/>
  <c r="K460" i="573" s="1"/>
  <c r="M460" i="573" s="1"/>
  <c r="J460" i="573" a="1"/>
  <c r="J460" i="573" s="1"/>
  <c r="H460" i="573"/>
  <c r="K459" i="573" a="1"/>
  <c r="K459" i="573" s="1"/>
  <c r="M459" i="573" s="1"/>
  <c r="H459" i="573"/>
  <c r="K458" i="573" a="1"/>
  <c r="K458" i="573" s="1"/>
  <c r="M458" i="573" s="1"/>
  <c r="H458" i="573"/>
  <c r="K457" i="573" a="1"/>
  <c r="K457" i="573" s="1"/>
  <c r="M457" i="573" s="1"/>
  <c r="H457" i="573"/>
  <c r="V456" i="573"/>
  <c r="W456" i="573" s="1"/>
  <c r="N456" i="573"/>
  <c r="K456" i="573" a="1"/>
  <c r="K456" i="573" s="1"/>
  <c r="M456" i="573" s="1"/>
  <c r="J456" i="573" a="1"/>
  <c r="J456" i="573" s="1"/>
  <c r="H456" i="573"/>
  <c r="V455" i="573"/>
  <c r="W455" i="573" s="1"/>
  <c r="N455" i="573"/>
  <c r="K455" i="573" a="1"/>
  <c r="K455" i="573" s="1"/>
  <c r="M455" i="573" s="1"/>
  <c r="J455" i="573" a="1"/>
  <c r="J455" i="573" s="1"/>
  <c r="H455" i="573"/>
  <c r="N454" i="573"/>
  <c r="K454" i="573"/>
  <c r="M454" i="573" s="1"/>
  <c r="K454" i="573" a="1"/>
  <c r="H454" i="573"/>
  <c r="N453" i="573"/>
  <c r="K453" i="573" a="1"/>
  <c r="K453" i="573" s="1"/>
  <c r="M453" i="573" s="1"/>
  <c r="H453" i="573"/>
  <c r="N452" i="573"/>
  <c r="K452" i="573" a="1"/>
  <c r="K452" i="573" s="1"/>
  <c r="M452" i="573" s="1"/>
  <c r="H452" i="573"/>
  <c r="N451" i="573"/>
  <c r="K451" i="573" a="1"/>
  <c r="K451" i="573" s="1"/>
  <c r="M451" i="573" s="1"/>
  <c r="H451" i="573"/>
  <c r="N450" i="573"/>
  <c r="K450" i="573"/>
  <c r="M450" i="573" s="1"/>
  <c r="K450" i="573" a="1"/>
  <c r="H450" i="573"/>
  <c r="N449" i="573"/>
  <c r="K449" i="573" a="1"/>
  <c r="K449" i="573" s="1"/>
  <c r="M449" i="573" s="1"/>
  <c r="H449" i="573"/>
  <c r="W448" i="573"/>
  <c r="V448" i="573"/>
  <c r="N448" i="573"/>
  <c r="K448" i="573" a="1"/>
  <c r="K448" i="573" s="1"/>
  <c r="M448" i="573" s="1"/>
  <c r="J448" i="573" a="1"/>
  <c r="J448" i="573" s="1"/>
  <c r="H448" i="573"/>
  <c r="V447" i="573"/>
  <c r="W447" i="573" s="1"/>
  <c r="N447" i="573"/>
  <c r="K447" i="573" a="1"/>
  <c r="K447" i="573" s="1"/>
  <c r="M447" i="573" s="1"/>
  <c r="J447" i="573" a="1"/>
  <c r="J447" i="573" s="1"/>
  <c r="H447" i="573"/>
  <c r="V446" i="573"/>
  <c r="W446" i="573" s="1"/>
  <c r="N446" i="573"/>
  <c r="K446" i="573"/>
  <c r="M446" i="573" s="1"/>
  <c r="K446" i="573" a="1"/>
  <c r="J446" i="573"/>
  <c r="J446" i="573" a="1"/>
  <c r="H446" i="573"/>
  <c r="V445" i="573"/>
  <c r="W445" i="573" s="1"/>
  <c r="N445" i="573"/>
  <c r="K445" i="573" a="1"/>
  <c r="K445" i="573" s="1"/>
  <c r="M445" i="573" s="1"/>
  <c r="J445" i="573" a="1"/>
  <c r="J445" i="573" s="1"/>
  <c r="H445" i="573"/>
  <c r="W444" i="573"/>
  <c r="V444" i="573"/>
  <c r="N444" i="573"/>
  <c r="K444" i="573" a="1"/>
  <c r="K444" i="573" s="1"/>
  <c r="M444" i="573" s="1"/>
  <c r="J444" i="573" a="1"/>
  <c r="J444" i="573" s="1"/>
  <c r="H444" i="573"/>
  <c r="V443" i="573"/>
  <c r="W443" i="573" s="1"/>
  <c r="N443" i="573"/>
  <c r="K443" i="573" a="1"/>
  <c r="K443" i="573" s="1"/>
  <c r="M443" i="573" s="1"/>
  <c r="J443" i="573" a="1"/>
  <c r="J443" i="573" s="1"/>
  <c r="H443" i="573"/>
  <c r="V442" i="573"/>
  <c r="W442" i="573" s="1"/>
  <c r="N442" i="573"/>
  <c r="K442" i="573"/>
  <c r="M442" i="573" s="1"/>
  <c r="K442" i="573" a="1"/>
  <c r="J442" i="573"/>
  <c r="J442" i="573" a="1"/>
  <c r="H442" i="573"/>
  <c r="V441" i="573"/>
  <c r="W441" i="573" s="1"/>
  <c r="N441" i="573"/>
  <c r="K441" i="573" a="1"/>
  <c r="K441" i="573" s="1"/>
  <c r="M441" i="573" s="1"/>
  <c r="J441" i="573" a="1"/>
  <c r="J441" i="573" s="1"/>
  <c r="H441" i="573"/>
  <c r="W440" i="573"/>
  <c r="V440" i="573"/>
  <c r="N440" i="573"/>
  <c r="K440" i="573" a="1"/>
  <c r="K440" i="573" s="1"/>
  <c r="M440" i="573" s="1"/>
  <c r="J440" i="573" a="1"/>
  <c r="J440" i="573" s="1"/>
  <c r="H440" i="573"/>
  <c r="V439" i="573"/>
  <c r="W439" i="573" s="1"/>
  <c r="N439" i="573"/>
  <c r="K439" i="573" a="1"/>
  <c r="K439" i="573" s="1"/>
  <c r="M439" i="573" s="1"/>
  <c r="J439" i="573" a="1"/>
  <c r="J439" i="573" s="1"/>
  <c r="H439" i="573"/>
  <c r="V438" i="573"/>
  <c r="W438" i="573" s="1"/>
  <c r="N438" i="573"/>
  <c r="K438" i="573"/>
  <c r="M438" i="573" s="1"/>
  <c r="K438" i="573" a="1"/>
  <c r="J438" i="573"/>
  <c r="J438" i="573" a="1"/>
  <c r="H438" i="573"/>
  <c r="V437" i="573"/>
  <c r="W437" i="573" s="1"/>
  <c r="N437" i="573"/>
  <c r="K437" i="573" a="1"/>
  <c r="K437" i="573" s="1"/>
  <c r="M437" i="573" s="1"/>
  <c r="J437" i="573" a="1"/>
  <c r="J437" i="573" s="1"/>
  <c r="H437" i="573"/>
  <c r="N436" i="573"/>
  <c r="K436" i="573" a="1"/>
  <c r="K436" i="573" s="1"/>
  <c r="M436" i="573" s="1"/>
  <c r="H436" i="573"/>
  <c r="V435" i="573"/>
  <c r="W435" i="573" s="1"/>
  <c r="N435" i="573"/>
  <c r="K435" i="573" a="1"/>
  <c r="K435" i="573" s="1"/>
  <c r="M435" i="573" s="1"/>
  <c r="J435" i="573" a="1"/>
  <c r="J435" i="573" s="1"/>
  <c r="H435" i="573"/>
  <c r="V434" i="573"/>
  <c r="W434" i="573" s="1"/>
  <c r="N434" i="573"/>
  <c r="K434" i="573"/>
  <c r="M434" i="573" s="1"/>
  <c r="K434" i="573" a="1"/>
  <c r="J434" i="573"/>
  <c r="J434" i="573" a="1"/>
  <c r="H434" i="573"/>
  <c r="V433" i="573"/>
  <c r="W433" i="573" s="1"/>
  <c r="N433" i="573"/>
  <c r="K433" i="573" a="1"/>
  <c r="K433" i="573" s="1"/>
  <c r="M433" i="573" s="1"/>
  <c r="J433" i="573" a="1"/>
  <c r="J433" i="573" s="1"/>
  <c r="H433" i="573"/>
  <c r="W432" i="573"/>
  <c r="V432" i="573"/>
  <c r="N432" i="573"/>
  <c r="K432" i="573" a="1"/>
  <c r="K432" i="573" s="1"/>
  <c r="M432" i="573" s="1"/>
  <c r="J432" i="573" a="1"/>
  <c r="J432" i="573" s="1"/>
  <c r="H432" i="573"/>
  <c r="V431" i="573"/>
  <c r="W431" i="573" s="1"/>
  <c r="N431" i="573"/>
  <c r="K431" i="573" a="1"/>
  <c r="K431" i="573" s="1"/>
  <c r="M431" i="573" s="1"/>
  <c r="J431" i="573" a="1"/>
  <c r="J431" i="573" s="1"/>
  <c r="H431" i="573"/>
  <c r="W430" i="573"/>
  <c r="V430" i="573"/>
  <c r="N430" i="573"/>
  <c r="K430" i="573" a="1"/>
  <c r="K430" i="573" s="1"/>
  <c r="M430" i="573" s="1"/>
  <c r="J430" i="573" a="1"/>
  <c r="J430" i="573" s="1"/>
  <c r="H430" i="573"/>
  <c r="V429" i="573"/>
  <c r="N429" i="573"/>
  <c r="K429" i="573" a="1"/>
  <c r="K429" i="573" s="1"/>
  <c r="J429" i="573" a="1"/>
  <c r="J429" i="573" s="1"/>
  <c r="H429" i="573"/>
  <c r="AA428" i="573"/>
  <c r="Z428" i="573"/>
  <c r="Y428" i="573"/>
  <c r="X428" i="573"/>
  <c r="U428" i="573"/>
  <c r="T428" i="573"/>
  <c r="S428" i="573"/>
  <c r="R428" i="573"/>
  <c r="Q428" i="573"/>
  <c r="P428" i="573"/>
  <c r="O428" i="573"/>
  <c r="R510" i="573" s="1"/>
  <c r="I428" i="573"/>
  <c r="G428" i="573"/>
  <c r="J428" i="573" s="1" a="1"/>
  <c r="J428" i="573" s="1"/>
  <c r="K427" i="573" a="1"/>
  <c r="K427" i="573" s="1"/>
  <c r="M427" i="573" s="1"/>
  <c r="H427" i="573"/>
  <c r="K426" i="573"/>
  <c r="M426" i="573" s="1"/>
  <c r="K426" i="573" a="1"/>
  <c r="H426" i="573"/>
  <c r="K425" i="573" a="1"/>
  <c r="K425" i="573" s="1"/>
  <c r="M425" i="573" s="1"/>
  <c r="H425" i="573"/>
  <c r="K424" i="573"/>
  <c r="M424" i="573" s="1"/>
  <c r="K424" i="573" a="1"/>
  <c r="H424" i="573"/>
  <c r="K423" i="573" a="1"/>
  <c r="K423" i="573" s="1"/>
  <c r="M423" i="573" s="1"/>
  <c r="H423" i="573"/>
  <c r="K422" i="573"/>
  <c r="M422" i="573" s="1"/>
  <c r="K422" i="573" a="1"/>
  <c r="H422" i="573"/>
  <c r="K421" i="573" a="1"/>
  <c r="K421" i="573" s="1"/>
  <c r="M421" i="573" s="1"/>
  <c r="H421" i="573"/>
  <c r="K420" i="573"/>
  <c r="M420" i="573" s="1"/>
  <c r="K420" i="573" a="1"/>
  <c r="H420" i="573"/>
  <c r="K419" i="573" a="1"/>
  <c r="K419" i="573" s="1"/>
  <c r="M419" i="573" s="1"/>
  <c r="H419" i="573"/>
  <c r="K418" i="573"/>
  <c r="M418" i="573" s="1"/>
  <c r="K418" i="573" a="1"/>
  <c r="H418" i="573"/>
  <c r="V417" i="573"/>
  <c r="W417" i="573" s="1"/>
  <c r="N417" i="573"/>
  <c r="K417" i="573" a="1"/>
  <c r="K417" i="573" s="1"/>
  <c r="M417" i="573" s="1"/>
  <c r="J417" i="573" a="1"/>
  <c r="J417" i="573" s="1"/>
  <c r="H417" i="573"/>
  <c r="V416" i="573"/>
  <c r="W416" i="573" s="1"/>
  <c r="N416" i="573"/>
  <c r="K416" i="573"/>
  <c r="M416" i="573" s="1"/>
  <c r="K416" i="573" a="1"/>
  <c r="J416" i="573"/>
  <c r="J416" i="573" a="1"/>
  <c r="H416" i="573"/>
  <c r="V415" i="573"/>
  <c r="W415" i="573" s="1"/>
  <c r="N415" i="573"/>
  <c r="K415" i="573" a="1"/>
  <c r="K415" i="573" s="1"/>
  <c r="M415" i="573" s="1"/>
  <c r="J415" i="573" a="1"/>
  <c r="J415" i="573" s="1"/>
  <c r="H415" i="573"/>
  <c r="W414" i="573"/>
  <c r="V414" i="573"/>
  <c r="N414" i="573"/>
  <c r="K414" i="573" a="1"/>
  <c r="K414" i="573" s="1"/>
  <c r="M414" i="573" s="1"/>
  <c r="J414" i="573" a="1"/>
  <c r="J414" i="573" s="1"/>
  <c r="H414" i="573"/>
  <c r="H413" i="573"/>
  <c r="V412" i="573"/>
  <c r="W412" i="573" s="1"/>
  <c r="N412" i="573"/>
  <c r="K412" i="573"/>
  <c r="M412" i="573" s="1"/>
  <c r="K412" i="573" a="1"/>
  <c r="J412" i="573"/>
  <c r="J412" i="573" a="1"/>
  <c r="H412" i="573"/>
  <c r="V411" i="573"/>
  <c r="W411" i="573" s="1"/>
  <c r="N411" i="573"/>
  <c r="K411" i="573" a="1"/>
  <c r="K411" i="573" s="1"/>
  <c r="M411" i="573" s="1"/>
  <c r="J411" i="573" a="1"/>
  <c r="J411" i="573" s="1"/>
  <c r="H411" i="573"/>
  <c r="H410" i="573"/>
  <c r="K409" i="573" a="1"/>
  <c r="K409" i="573" s="1"/>
  <c r="H409" i="573"/>
  <c r="V408" i="573"/>
  <c r="W408" i="573" s="1"/>
  <c r="N408" i="573"/>
  <c r="K408" i="573"/>
  <c r="M408" i="573" s="1"/>
  <c r="K408" i="573" a="1"/>
  <c r="J408" i="573"/>
  <c r="J408" i="573" a="1"/>
  <c r="H408" i="573"/>
  <c r="V407" i="573"/>
  <c r="W407" i="573" s="1"/>
  <c r="N407" i="573"/>
  <c r="K407" i="573" a="1"/>
  <c r="K407" i="573" s="1"/>
  <c r="M407" i="573" s="1"/>
  <c r="J407" i="573" a="1"/>
  <c r="J407" i="573" s="1"/>
  <c r="H407" i="573"/>
  <c r="W406" i="573"/>
  <c r="V406" i="573"/>
  <c r="N406" i="573"/>
  <c r="K406" i="573" a="1"/>
  <c r="K406" i="573" s="1"/>
  <c r="M406" i="573" s="1"/>
  <c r="J406" i="573" a="1"/>
  <c r="J406" i="573" s="1"/>
  <c r="H406" i="573"/>
  <c r="V405" i="573"/>
  <c r="W405" i="573" s="1"/>
  <c r="N405" i="573"/>
  <c r="K405" i="573" a="1"/>
  <c r="K405" i="573" s="1"/>
  <c r="M405" i="573" s="1"/>
  <c r="J405" i="573" a="1"/>
  <c r="J405" i="573" s="1"/>
  <c r="H405" i="573"/>
  <c r="V404" i="573"/>
  <c r="W404" i="573" s="1"/>
  <c r="N404" i="573"/>
  <c r="K404" i="573"/>
  <c r="M404" i="573" s="1"/>
  <c r="K404" i="573" a="1"/>
  <c r="J404" i="573"/>
  <c r="J404" i="573" a="1"/>
  <c r="H404" i="573"/>
  <c r="V403" i="573"/>
  <c r="W403" i="573" s="1"/>
  <c r="N403" i="573"/>
  <c r="K403" i="573" a="1"/>
  <c r="K403" i="573" s="1"/>
  <c r="M403" i="573" s="1"/>
  <c r="J403" i="573" a="1"/>
  <c r="J403" i="573" s="1"/>
  <c r="H403" i="573"/>
  <c r="W402" i="573"/>
  <c r="V402" i="573"/>
  <c r="N402" i="573"/>
  <c r="K402" i="573" a="1"/>
  <c r="K402" i="573" s="1"/>
  <c r="M402" i="573" s="1"/>
  <c r="J402" i="573" a="1"/>
  <c r="J402" i="573" s="1"/>
  <c r="H402" i="573"/>
  <c r="V401" i="573"/>
  <c r="W401" i="573" s="1"/>
  <c r="N401" i="573"/>
  <c r="K401" i="573" a="1"/>
  <c r="K401" i="573" s="1"/>
  <c r="M401" i="573" s="1"/>
  <c r="J401" i="573" a="1"/>
  <c r="J401" i="573" s="1"/>
  <c r="H401" i="573"/>
  <c r="V400" i="573"/>
  <c r="W400" i="573" s="1"/>
  <c r="N400" i="573"/>
  <c r="K400" i="573"/>
  <c r="M400" i="573" s="1"/>
  <c r="K400" i="573" a="1"/>
  <c r="J400" i="573"/>
  <c r="J400" i="573" a="1"/>
  <c r="H400" i="573"/>
  <c r="V399" i="573"/>
  <c r="W399" i="573" s="1"/>
  <c r="N399" i="573"/>
  <c r="K399" i="573" a="1"/>
  <c r="K399" i="573" s="1"/>
  <c r="M399" i="573" s="1"/>
  <c r="J399" i="573" a="1"/>
  <c r="J399" i="573" s="1"/>
  <c r="H399" i="573"/>
  <c r="K398" i="573" a="1"/>
  <c r="K398" i="573" s="1"/>
  <c r="M398" i="573" s="1"/>
  <c r="H398" i="573"/>
  <c r="K397" i="573" a="1"/>
  <c r="K397" i="573" s="1"/>
  <c r="M397" i="573" s="1"/>
  <c r="H397" i="573"/>
  <c r="K396" i="573" a="1"/>
  <c r="K396" i="573" s="1"/>
  <c r="M396" i="573" s="1"/>
  <c r="H396" i="573"/>
  <c r="K395" i="573" a="1"/>
  <c r="K395" i="573" s="1"/>
  <c r="M395" i="573" s="1"/>
  <c r="H395" i="573"/>
  <c r="N394" i="573"/>
  <c r="K394" i="573"/>
  <c r="M394" i="573" s="1"/>
  <c r="K394" i="573" a="1"/>
  <c r="H394" i="573"/>
  <c r="N393" i="573"/>
  <c r="K393" i="573" a="1"/>
  <c r="K393" i="573" s="1"/>
  <c r="M393" i="573" s="1"/>
  <c r="H393" i="573"/>
  <c r="N392" i="573"/>
  <c r="K392" i="573" a="1"/>
  <c r="K392" i="573" s="1"/>
  <c r="M392" i="573" s="1"/>
  <c r="H392" i="573"/>
  <c r="N391" i="573"/>
  <c r="K391" i="573" a="1"/>
  <c r="K391" i="573" s="1"/>
  <c r="M391" i="573" s="1"/>
  <c r="H391" i="573"/>
  <c r="V390" i="573"/>
  <c r="W390" i="573" s="1"/>
  <c r="N390" i="573"/>
  <c r="K390" i="573"/>
  <c r="M390" i="573" s="1"/>
  <c r="K390" i="573" a="1"/>
  <c r="J390" i="573"/>
  <c r="J390" i="573" a="1"/>
  <c r="H390" i="573"/>
  <c r="V389" i="573"/>
  <c r="W389" i="573" s="1"/>
  <c r="N389" i="573"/>
  <c r="K389" i="573" a="1"/>
  <c r="K389" i="573" s="1"/>
  <c r="M389" i="573" s="1"/>
  <c r="J389" i="573" a="1"/>
  <c r="J389" i="573" s="1"/>
  <c r="H389" i="573"/>
  <c r="V388" i="573"/>
  <c r="W388" i="573" s="1"/>
  <c r="N388" i="573"/>
  <c r="K388" i="573" a="1"/>
  <c r="K388" i="573" s="1"/>
  <c r="M388" i="573" s="1"/>
  <c r="J388" i="573" a="1"/>
  <c r="J388" i="573" s="1"/>
  <c r="H388" i="573"/>
  <c r="V387" i="573"/>
  <c r="W387" i="573" s="1"/>
  <c r="N387" i="573"/>
  <c r="K387" i="573" a="1"/>
  <c r="K387" i="573" s="1"/>
  <c r="M387" i="573" s="1"/>
  <c r="J387" i="573" a="1"/>
  <c r="J387" i="573" s="1"/>
  <c r="H387" i="573"/>
  <c r="V386" i="573"/>
  <c r="W386" i="573" s="1"/>
  <c r="N386" i="573"/>
  <c r="K386" i="573"/>
  <c r="M386" i="573" s="1"/>
  <c r="K386" i="573" a="1"/>
  <c r="J386" i="573"/>
  <c r="J386" i="573" a="1"/>
  <c r="H386" i="573"/>
  <c r="V385" i="573"/>
  <c r="W385" i="573" s="1"/>
  <c r="N385" i="573"/>
  <c r="K385" i="573" a="1"/>
  <c r="K385" i="573" s="1"/>
  <c r="M385" i="573" s="1"/>
  <c r="J385" i="573" a="1"/>
  <c r="J385" i="573" s="1"/>
  <c r="H385" i="573"/>
  <c r="V384" i="573"/>
  <c r="W384" i="573" s="1"/>
  <c r="N384" i="573"/>
  <c r="K384" i="573" a="1"/>
  <c r="K384" i="573" s="1"/>
  <c r="M384" i="573" s="1"/>
  <c r="J384" i="573" a="1"/>
  <c r="J384" i="573" s="1"/>
  <c r="H384" i="573"/>
  <c r="V383" i="573"/>
  <c r="W383" i="573" s="1"/>
  <c r="N383" i="573"/>
  <c r="K383" i="573" a="1"/>
  <c r="K383" i="573" s="1"/>
  <c r="M383" i="573" s="1"/>
  <c r="J383" i="573" a="1"/>
  <c r="J383" i="573" s="1"/>
  <c r="H383" i="573"/>
  <c r="V382" i="573"/>
  <c r="W382" i="573" s="1"/>
  <c r="N382" i="573"/>
  <c r="K382" i="573"/>
  <c r="M382" i="573" s="1"/>
  <c r="K382" i="573" a="1"/>
  <c r="J382" i="573"/>
  <c r="J382" i="573" a="1"/>
  <c r="H382" i="573"/>
  <c r="V381" i="573"/>
  <c r="W381" i="573" s="1"/>
  <c r="N381" i="573"/>
  <c r="K381" i="573" a="1"/>
  <c r="K381" i="573" s="1"/>
  <c r="M381" i="573" s="1"/>
  <c r="J381" i="573" a="1"/>
  <c r="J381" i="573" s="1"/>
  <c r="H381" i="573"/>
  <c r="V380" i="573"/>
  <c r="W380" i="573" s="1"/>
  <c r="N380" i="573"/>
  <c r="K380" i="573" a="1"/>
  <c r="K380" i="573" s="1"/>
  <c r="M380" i="573" s="1"/>
  <c r="J380" i="573" a="1"/>
  <c r="J380" i="573" s="1"/>
  <c r="H380" i="573"/>
  <c r="V379" i="573"/>
  <c r="W379" i="573" s="1"/>
  <c r="N379" i="573"/>
  <c r="K379" i="573" a="1"/>
  <c r="K379" i="573" s="1"/>
  <c r="M379" i="573" s="1"/>
  <c r="J379" i="573" a="1"/>
  <c r="J379" i="573" s="1"/>
  <c r="H379" i="573"/>
  <c r="K378" i="573" a="1"/>
  <c r="K378" i="573" s="1"/>
  <c r="M378" i="573" s="1"/>
  <c r="H378" i="573"/>
  <c r="K377" i="573" a="1"/>
  <c r="K377" i="573" s="1"/>
  <c r="M377" i="573" s="1"/>
  <c r="H377" i="573"/>
  <c r="K376" i="573" a="1"/>
  <c r="K376" i="573" s="1"/>
  <c r="M376" i="573" s="1"/>
  <c r="H376" i="573"/>
  <c r="W375" i="573"/>
  <c r="V375" i="573"/>
  <c r="N375" i="573"/>
  <c r="K375" i="573" a="1"/>
  <c r="K375" i="573" s="1"/>
  <c r="M375" i="573" s="1"/>
  <c r="J375" i="573" a="1"/>
  <c r="J375" i="573" s="1"/>
  <c r="H375" i="573"/>
  <c r="V374" i="573"/>
  <c r="W374" i="573" s="1"/>
  <c r="N374" i="573"/>
  <c r="K374" i="573" a="1"/>
  <c r="K374" i="573" s="1"/>
  <c r="M374" i="573" s="1"/>
  <c r="J374" i="573" a="1"/>
  <c r="J374" i="573" s="1"/>
  <c r="H374" i="573"/>
  <c r="V373" i="573"/>
  <c r="W373" i="573" s="1"/>
  <c r="N373" i="573"/>
  <c r="K373" i="573"/>
  <c r="M373" i="573" s="1"/>
  <c r="K373" i="573" a="1"/>
  <c r="J373" i="573"/>
  <c r="J373" i="573" a="1"/>
  <c r="H373" i="573"/>
  <c r="K372" i="573" a="1"/>
  <c r="K372" i="573" s="1"/>
  <c r="H372" i="573"/>
  <c r="V371" i="573"/>
  <c r="V428" i="573" s="1"/>
  <c r="W428" i="573" s="1"/>
  <c r="N371" i="573"/>
  <c r="N428" i="573" s="1"/>
  <c r="K371" i="573"/>
  <c r="K371" i="573" a="1"/>
  <c r="J371" i="573"/>
  <c r="J371" i="573" a="1"/>
  <c r="H371" i="573"/>
  <c r="H428" i="573" s="1"/>
  <c r="AA370" i="573"/>
  <c r="AA507" i="573" s="1"/>
  <c r="Z370" i="573"/>
  <c r="Z507" i="573" s="1"/>
  <c r="Y370" i="573"/>
  <c r="Y507" i="573" s="1"/>
  <c r="X370" i="573"/>
  <c r="X507" i="573" s="1"/>
  <c r="U370" i="573"/>
  <c r="U507" i="573" s="1"/>
  <c r="T370" i="573"/>
  <c r="T507" i="573" s="1"/>
  <c r="S370" i="573"/>
  <c r="S507" i="573" s="1"/>
  <c r="R370" i="573"/>
  <c r="R507" i="573" s="1"/>
  <c r="Q370" i="573"/>
  <c r="Q507" i="573" s="1"/>
  <c r="P370" i="573"/>
  <c r="P507" i="573" s="1"/>
  <c r="O370" i="573"/>
  <c r="I370" i="573"/>
  <c r="I507" i="573" s="1"/>
  <c r="B515" i="573" s="1"/>
  <c r="G370" i="573"/>
  <c r="G507" i="573" s="1"/>
  <c r="V369" i="573"/>
  <c r="W369" i="573" s="1"/>
  <c r="N369" i="573"/>
  <c r="K369" i="573" a="1"/>
  <c r="K369" i="573" s="1"/>
  <c r="M369" i="573" s="1"/>
  <c r="J369" i="573" a="1"/>
  <c r="J369" i="573" s="1"/>
  <c r="H369" i="573"/>
  <c r="V368" i="573"/>
  <c r="W368" i="573" s="1"/>
  <c r="N368" i="573"/>
  <c r="K368" i="573" a="1"/>
  <c r="K368" i="573" s="1"/>
  <c r="M368" i="573" s="1"/>
  <c r="J368" i="573" a="1"/>
  <c r="J368" i="573" s="1"/>
  <c r="H368" i="573"/>
  <c r="K367" i="573" a="1"/>
  <c r="K367" i="573" s="1"/>
  <c r="M367" i="573" s="1"/>
  <c r="H367" i="573"/>
  <c r="K366" i="573" a="1"/>
  <c r="K366" i="573" s="1"/>
  <c r="M366" i="573" s="1"/>
  <c r="H366" i="573"/>
  <c r="M365" i="573"/>
  <c r="K365" i="573" a="1"/>
  <c r="K365" i="573" s="1"/>
  <c r="H365" i="573"/>
  <c r="K364" i="573" a="1"/>
  <c r="K364" i="573" s="1"/>
  <c r="M364" i="573" s="1"/>
  <c r="H364" i="573"/>
  <c r="V363" i="573"/>
  <c r="W363" i="573" s="1"/>
  <c r="N363" i="573"/>
  <c r="K363" i="573"/>
  <c r="M363" i="573" s="1"/>
  <c r="K363" i="573" a="1"/>
  <c r="J363" i="573"/>
  <c r="J363" i="573" a="1"/>
  <c r="H363" i="573"/>
  <c r="V362" i="573"/>
  <c r="W362" i="573" s="1"/>
  <c r="N362" i="573"/>
  <c r="K362" i="573" a="1"/>
  <c r="K362" i="573" s="1"/>
  <c r="M362" i="573" s="1"/>
  <c r="J362" i="573" a="1"/>
  <c r="J362" i="573" s="1"/>
  <c r="H362" i="573"/>
  <c r="W361" i="573"/>
  <c r="V361" i="573"/>
  <c r="N361" i="573"/>
  <c r="K361" i="573" a="1"/>
  <c r="K361" i="573" s="1"/>
  <c r="M361" i="573" s="1"/>
  <c r="J361" i="573" a="1"/>
  <c r="J361" i="573" s="1"/>
  <c r="H361" i="573"/>
  <c r="H360" i="573"/>
  <c r="H359" i="573"/>
  <c r="V358" i="573"/>
  <c r="W358" i="573" s="1"/>
  <c r="N358" i="573"/>
  <c r="K358" i="573" a="1"/>
  <c r="K358" i="573" s="1"/>
  <c r="M358" i="573" s="1"/>
  <c r="J358" i="573" a="1"/>
  <c r="J358" i="573" s="1"/>
  <c r="H358" i="573"/>
  <c r="V357" i="573"/>
  <c r="W357" i="573" s="1"/>
  <c r="N357" i="573"/>
  <c r="K357" i="573" a="1"/>
  <c r="K357" i="573" s="1"/>
  <c r="M357" i="573" s="1"/>
  <c r="J357" i="573" a="1"/>
  <c r="J357" i="573" s="1"/>
  <c r="H357" i="573"/>
  <c r="K356" i="573" a="1"/>
  <c r="K356" i="573" s="1"/>
  <c r="M356" i="573" s="1"/>
  <c r="H356" i="573"/>
  <c r="K355" i="573" a="1"/>
  <c r="K355" i="573" s="1"/>
  <c r="M355" i="573" s="1"/>
  <c r="H355" i="573"/>
  <c r="V354" i="573"/>
  <c r="W354" i="573" s="1"/>
  <c r="N354" i="573"/>
  <c r="K354" i="573" a="1"/>
  <c r="K354" i="573" s="1"/>
  <c r="M354" i="573" s="1"/>
  <c r="J354" i="573" a="1"/>
  <c r="J354" i="573" s="1"/>
  <c r="H354" i="573"/>
  <c r="V353" i="573"/>
  <c r="W353" i="573" s="1"/>
  <c r="N353" i="573"/>
  <c r="K353" i="573" a="1"/>
  <c r="K353" i="573" s="1"/>
  <c r="M353" i="573" s="1"/>
  <c r="J353" i="573" a="1"/>
  <c r="J353" i="573" s="1"/>
  <c r="H353" i="573"/>
  <c r="V352" i="573"/>
  <c r="W352" i="573" s="1"/>
  <c r="N352" i="573"/>
  <c r="K352" i="573"/>
  <c r="M352" i="573" s="1"/>
  <c r="K352" i="573" a="1"/>
  <c r="J352" i="573"/>
  <c r="J352" i="573" a="1"/>
  <c r="H352" i="573"/>
  <c r="V351" i="573"/>
  <c r="W351" i="573" s="1"/>
  <c r="N351" i="573"/>
  <c r="K351" i="573" a="1"/>
  <c r="K351" i="573" s="1"/>
  <c r="M351" i="573" s="1"/>
  <c r="J351" i="573" a="1"/>
  <c r="J351" i="573" s="1"/>
  <c r="H351" i="573"/>
  <c r="W350" i="573"/>
  <c r="V350" i="573"/>
  <c r="N350" i="573"/>
  <c r="K350" i="573" a="1"/>
  <c r="K350" i="573" s="1"/>
  <c r="M350" i="573" s="1"/>
  <c r="J350" i="573" a="1"/>
  <c r="J350" i="573" s="1"/>
  <c r="H350" i="573"/>
  <c r="V349" i="573"/>
  <c r="V370" i="573" s="1"/>
  <c r="N349" i="573"/>
  <c r="K349" i="573" a="1"/>
  <c r="K349" i="573" s="1"/>
  <c r="J349" i="573" a="1"/>
  <c r="J349" i="573" s="1"/>
  <c r="H349" i="573"/>
  <c r="X343" i="573"/>
  <c r="X342" i="573"/>
  <c r="X341" i="573"/>
  <c r="G341" i="573"/>
  <c r="C341" i="573"/>
  <c r="X340" i="573"/>
  <c r="I340" i="573"/>
  <c r="E340" i="573"/>
  <c r="K340" i="573" s="1"/>
  <c r="M340" i="573" s="1"/>
  <c r="I339" i="573"/>
  <c r="E339" i="573"/>
  <c r="K339" i="573" s="1"/>
  <c r="M339" i="573" s="1"/>
  <c r="I338" i="573"/>
  <c r="E338" i="573"/>
  <c r="K338" i="573" s="1"/>
  <c r="M338" i="573" s="1"/>
  <c r="X337" i="573"/>
  <c r="I337" i="573"/>
  <c r="I341" i="573" s="1"/>
  <c r="E337" i="573"/>
  <c r="K337" i="573" s="1"/>
  <c r="AA334" i="573"/>
  <c r="Z334" i="573"/>
  <c r="Y334" i="573"/>
  <c r="X334" i="573"/>
  <c r="U334" i="573"/>
  <c r="T334" i="573"/>
  <c r="S334" i="573"/>
  <c r="R334" i="573"/>
  <c r="Q334" i="573"/>
  <c r="P334" i="573"/>
  <c r="O334" i="573"/>
  <c r="R342" i="573" s="1"/>
  <c r="I334" i="573"/>
  <c r="G334" i="573"/>
  <c r="K333" i="573" a="1"/>
  <c r="K333" i="573" s="1"/>
  <c r="H333" i="573"/>
  <c r="K332" i="573"/>
  <c r="K332" i="573" a="1"/>
  <c r="H332" i="573"/>
  <c r="K331" i="573" a="1"/>
  <c r="K331" i="573" s="1"/>
  <c r="H331" i="573"/>
  <c r="W330" i="573"/>
  <c r="V330" i="573"/>
  <c r="N330" i="573"/>
  <c r="K330" i="573" a="1"/>
  <c r="K330" i="573" s="1"/>
  <c r="D330" i="573"/>
  <c r="H330" i="573" s="1"/>
  <c r="H329" i="573"/>
  <c r="K328" i="573" a="1"/>
  <c r="K328" i="573" s="1"/>
  <c r="H328" i="573"/>
  <c r="H327" i="573"/>
  <c r="V326" i="573"/>
  <c r="W326" i="573" s="1"/>
  <c r="N326" i="573"/>
  <c r="K326" i="573"/>
  <c r="M326" i="573" s="1"/>
  <c r="K326" i="573" a="1"/>
  <c r="J326" i="573"/>
  <c r="J326" i="573" a="1"/>
  <c r="H326" i="573"/>
  <c r="V325" i="573"/>
  <c r="W325" i="573" s="1"/>
  <c r="N325" i="573"/>
  <c r="K325" i="573" a="1"/>
  <c r="K325" i="573" s="1"/>
  <c r="M325" i="573" s="1"/>
  <c r="J325" i="573" a="1"/>
  <c r="J325" i="573" s="1"/>
  <c r="H325" i="573"/>
  <c r="H324" i="573"/>
  <c r="V323" i="573"/>
  <c r="W323" i="573" s="1"/>
  <c r="N323" i="573"/>
  <c r="K323" i="573" a="1"/>
  <c r="K323" i="573" s="1"/>
  <c r="M323" i="573" s="1"/>
  <c r="J323" i="573" a="1"/>
  <c r="J323" i="573" s="1"/>
  <c r="H323" i="573"/>
  <c r="V322" i="573"/>
  <c r="W322" i="573" s="1"/>
  <c r="N322" i="573"/>
  <c r="K322" i="573"/>
  <c r="M322" i="573" s="1"/>
  <c r="K322" i="573" a="1"/>
  <c r="J322" i="573"/>
  <c r="J322" i="573" a="1"/>
  <c r="H322" i="573"/>
  <c r="V321" i="573"/>
  <c r="W321" i="573" s="1"/>
  <c r="N321" i="573"/>
  <c r="K321" i="573" a="1"/>
  <c r="K321" i="573" s="1"/>
  <c r="M321" i="573" s="1"/>
  <c r="J321" i="573" a="1"/>
  <c r="J321" i="573" s="1"/>
  <c r="H321" i="573"/>
  <c r="V320" i="573"/>
  <c r="V334" i="573" s="1"/>
  <c r="N320" i="573"/>
  <c r="N334" i="573" s="1"/>
  <c r="K320" i="573" a="1"/>
  <c r="K320" i="573" s="1"/>
  <c r="J320" i="573" a="1"/>
  <c r="J320" i="573" s="1"/>
  <c r="H320" i="573"/>
  <c r="H334" i="573" s="1"/>
  <c r="AA319" i="573"/>
  <c r="Z319" i="573"/>
  <c r="Y319" i="573"/>
  <c r="X319" i="573"/>
  <c r="U319" i="573"/>
  <c r="T319" i="573"/>
  <c r="S319" i="573"/>
  <c r="Q319" i="573"/>
  <c r="P319" i="573"/>
  <c r="O319" i="573"/>
  <c r="R341" i="573" s="1"/>
  <c r="I319" i="573"/>
  <c r="G319" i="573"/>
  <c r="J319" i="573" s="1" a="1"/>
  <c r="J319" i="573" s="1"/>
  <c r="V318" i="573"/>
  <c r="W318" i="573" s="1"/>
  <c r="N318" i="573"/>
  <c r="K318" i="573" a="1"/>
  <c r="K318" i="573" s="1"/>
  <c r="M318" i="573" s="1"/>
  <c r="J318" i="573" a="1"/>
  <c r="J318" i="573" s="1"/>
  <c r="H318" i="573"/>
  <c r="H317" i="573"/>
  <c r="H316" i="573"/>
  <c r="H315" i="573"/>
  <c r="H314" i="573"/>
  <c r="V313" i="573"/>
  <c r="W313" i="573" s="1"/>
  <c r="N313" i="573"/>
  <c r="K313" i="573" a="1"/>
  <c r="K313" i="573" s="1"/>
  <c r="M313" i="573" s="1"/>
  <c r="J313" i="573" a="1"/>
  <c r="J313" i="573" s="1"/>
  <c r="H313" i="573"/>
  <c r="V312" i="573"/>
  <c r="W312" i="573" s="1"/>
  <c r="N312" i="573"/>
  <c r="K312" i="573" a="1"/>
  <c r="K312" i="573" s="1"/>
  <c r="M312" i="573" s="1"/>
  <c r="J312" i="573" a="1"/>
  <c r="J312" i="573" s="1"/>
  <c r="H312" i="573"/>
  <c r="V311" i="573"/>
  <c r="W311" i="573" s="1"/>
  <c r="N311" i="573"/>
  <c r="K311" i="573"/>
  <c r="M311" i="573" s="1"/>
  <c r="K311" i="573" a="1"/>
  <c r="J311" i="573"/>
  <c r="J311" i="573" a="1"/>
  <c r="H311" i="573"/>
  <c r="V310" i="573"/>
  <c r="W310" i="573" s="1"/>
  <c r="N310" i="573"/>
  <c r="K310" i="573" a="1"/>
  <c r="K310" i="573" s="1"/>
  <c r="M310" i="573" s="1"/>
  <c r="J310" i="573" a="1"/>
  <c r="J310" i="573" s="1"/>
  <c r="H310" i="573"/>
  <c r="W309" i="573"/>
  <c r="V309" i="573"/>
  <c r="V319" i="573" s="1"/>
  <c r="W319" i="573" s="1"/>
  <c r="N309" i="573"/>
  <c r="N319" i="573" s="1"/>
  <c r="K309" i="573" a="1"/>
  <c r="K309" i="573" s="1"/>
  <c r="J309" i="573" a="1"/>
  <c r="J309" i="573" s="1"/>
  <c r="H309" i="573"/>
  <c r="H319" i="573" s="1"/>
  <c r="AA308" i="573"/>
  <c r="Z308" i="573"/>
  <c r="Y308" i="573"/>
  <c r="X308" i="573"/>
  <c r="U308" i="573"/>
  <c r="T308" i="573"/>
  <c r="S308" i="573"/>
  <c r="Q308" i="573"/>
  <c r="P308" i="573"/>
  <c r="O308" i="573"/>
  <c r="R340" i="573" s="1"/>
  <c r="I308" i="573"/>
  <c r="G308" i="573"/>
  <c r="V307" i="573"/>
  <c r="W307" i="573" s="1"/>
  <c r="N307" i="573"/>
  <c r="K307" i="573" a="1"/>
  <c r="K307" i="573" s="1"/>
  <c r="M307" i="573" s="1"/>
  <c r="J307" i="573" a="1"/>
  <c r="J307" i="573" s="1"/>
  <c r="H307" i="573"/>
  <c r="W306" i="573"/>
  <c r="V306" i="573"/>
  <c r="N306" i="573"/>
  <c r="K306" i="573" a="1"/>
  <c r="K306" i="573" s="1"/>
  <c r="M306" i="573" s="1"/>
  <c r="J306" i="573" a="1"/>
  <c r="J306" i="573" s="1"/>
  <c r="H306" i="573"/>
  <c r="V305" i="573"/>
  <c r="W305" i="573" s="1"/>
  <c r="N305" i="573"/>
  <c r="K305" i="573" a="1"/>
  <c r="K305" i="573" s="1"/>
  <c r="M305" i="573" s="1"/>
  <c r="J305" i="573" a="1"/>
  <c r="J305" i="573" s="1"/>
  <c r="H305" i="573"/>
  <c r="V304" i="573"/>
  <c r="W304" i="573" s="1"/>
  <c r="N304" i="573"/>
  <c r="K304" i="573"/>
  <c r="M304" i="573" s="1"/>
  <c r="K304" i="573" a="1"/>
  <c r="J304" i="573"/>
  <c r="J304" i="573" a="1"/>
  <c r="H304" i="573"/>
  <c r="V303" i="573"/>
  <c r="W303" i="573" s="1"/>
  <c r="N303" i="573"/>
  <c r="K303" i="573" a="1"/>
  <c r="K303" i="573" s="1"/>
  <c r="M303" i="573" s="1"/>
  <c r="J303" i="573" a="1"/>
  <c r="J303" i="573" s="1"/>
  <c r="H303" i="573"/>
  <c r="W302" i="573"/>
  <c r="V302" i="573"/>
  <c r="N302" i="573"/>
  <c r="K302" i="573" a="1"/>
  <c r="K302" i="573" s="1"/>
  <c r="M302" i="573" s="1"/>
  <c r="J302" i="573" a="1"/>
  <c r="J302" i="573" s="1"/>
  <c r="H302" i="573"/>
  <c r="V301" i="573"/>
  <c r="W301" i="573" s="1"/>
  <c r="N301" i="573"/>
  <c r="K301" i="573" a="1"/>
  <c r="K301" i="573" s="1"/>
  <c r="M301" i="573" s="1"/>
  <c r="J301" i="573" a="1"/>
  <c r="J301" i="573" s="1"/>
  <c r="H301" i="573"/>
  <c r="V300" i="573"/>
  <c r="W300" i="573" s="1"/>
  <c r="N300" i="573"/>
  <c r="K300" i="573"/>
  <c r="M300" i="573" s="1"/>
  <c r="K300" i="573" a="1"/>
  <c r="J300" i="573"/>
  <c r="J300" i="573" a="1"/>
  <c r="H300" i="573"/>
  <c r="V299" i="573"/>
  <c r="W299" i="573" s="1"/>
  <c r="N299" i="573"/>
  <c r="K299" i="573" a="1"/>
  <c r="K299" i="573" s="1"/>
  <c r="M299" i="573" s="1"/>
  <c r="J299" i="573" a="1"/>
  <c r="J299" i="573" s="1"/>
  <c r="H299" i="573"/>
  <c r="W298" i="573"/>
  <c r="V298" i="573"/>
  <c r="N298" i="573"/>
  <c r="K298" i="573" a="1"/>
  <c r="K298" i="573" s="1"/>
  <c r="M298" i="573" s="1"/>
  <c r="J298" i="573" a="1"/>
  <c r="J298" i="573" s="1"/>
  <c r="H298" i="573"/>
  <c r="V297" i="573"/>
  <c r="W297" i="573" s="1"/>
  <c r="N297" i="573"/>
  <c r="K297" i="573" a="1"/>
  <c r="K297" i="573" s="1"/>
  <c r="M297" i="573" s="1"/>
  <c r="J297" i="573" a="1"/>
  <c r="J297" i="573" s="1"/>
  <c r="H297" i="573"/>
  <c r="V296" i="573"/>
  <c r="W296" i="573" s="1"/>
  <c r="N296" i="573"/>
  <c r="K296" i="573"/>
  <c r="M296" i="573" s="1"/>
  <c r="K296" i="573" a="1"/>
  <c r="J296" i="573"/>
  <c r="J296" i="573" a="1"/>
  <c r="H296" i="573"/>
  <c r="V295" i="573"/>
  <c r="W295" i="573" s="1"/>
  <c r="N295" i="573"/>
  <c r="K295" i="573" a="1"/>
  <c r="K295" i="573" s="1"/>
  <c r="M295" i="573" s="1"/>
  <c r="J295" i="573" a="1"/>
  <c r="J295" i="573" s="1"/>
  <c r="H295" i="573"/>
  <c r="W294" i="573"/>
  <c r="V294" i="573"/>
  <c r="N294" i="573"/>
  <c r="K294" i="573" a="1"/>
  <c r="K294" i="573" s="1"/>
  <c r="M294" i="573" s="1"/>
  <c r="J294" i="573" a="1"/>
  <c r="J294" i="573" s="1"/>
  <c r="H294" i="573"/>
  <c r="V293" i="573"/>
  <c r="W293" i="573" s="1"/>
  <c r="N293" i="573"/>
  <c r="K293" i="573" a="1"/>
  <c r="K293" i="573" s="1"/>
  <c r="J293" i="573" a="1"/>
  <c r="J293" i="573" s="1"/>
  <c r="H293" i="573"/>
  <c r="H308" i="573" s="1"/>
  <c r="AA292" i="573"/>
  <c r="Z292" i="573"/>
  <c r="Y292" i="573"/>
  <c r="X292" i="573"/>
  <c r="U292" i="573"/>
  <c r="T292" i="573"/>
  <c r="S292" i="573"/>
  <c r="R292" i="573"/>
  <c r="Q292" i="573"/>
  <c r="P292" i="573"/>
  <c r="O292" i="573"/>
  <c r="I292" i="573"/>
  <c r="G292" i="573"/>
  <c r="V291" i="573"/>
  <c r="W291" i="573" s="1"/>
  <c r="N291" i="573"/>
  <c r="K291" i="573" a="1"/>
  <c r="K291" i="573" s="1"/>
  <c r="M291" i="573" s="1"/>
  <c r="J291" i="573" a="1"/>
  <c r="J291" i="573" s="1"/>
  <c r="H291" i="573"/>
  <c r="V290" i="573"/>
  <c r="W290" i="573" s="1"/>
  <c r="N290" i="573"/>
  <c r="K290" i="573"/>
  <c r="M290" i="573" s="1"/>
  <c r="K290" i="573" a="1"/>
  <c r="J290" i="573"/>
  <c r="J290" i="573" a="1"/>
  <c r="H290" i="573"/>
  <c r="V289" i="573"/>
  <c r="W289" i="573" s="1"/>
  <c r="N289" i="573"/>
  <c r="K289" i="573" a="1"/>
  <c r="K289" i="573" s="1"/>
  <c r="M289" i="573" s="1"/>
  <c r="J289" i="573" a="1"/>
  <c r="J289" i="573" s="1"/>
  <c r="H289" i="573"/>
  <c r="H288" i="573"/>
  <c r="H287" i="573"/>
  <c r="H286" i="573"/>
  <c r="V285" i="573"/>
  <c r="W285" i="573" s="1"/>
  <c r="N285" i="573"/>
  <c r="K285" i="573" a="1"/>
  <c r="K285" i="573" s="1"/>
  <c r="M285" i="573" s="1"/>
  <c r="J285" i="573" a="1"/>
  <c r="J285" i="573" s="1"/>
  <c r="H285" i="573"/>
  <c r="W284" i="573"/>
  <c r="V284" i="573"/>
  <c r="N284" i="573"/>
  <c r="K284" i="573" a="1"/>
  <c r="K284" i="573" s="1"/>
  <c r="M284" i="573" s="1"/>
  <c r="J284" i="573" a="1"/>
  <c r="J284" i="573" s="1"/>
  <c r="H284" i="573"/>
  <c r="N283" i="573"/>
  <c r="K283" i="573" a="1"/>
  <c r="K283" i="573" s="1"/>
  <c r="M283" i="573" s="1"/>
  <c r="H283" i="573"/>
  <c r="N282" i="573"/>
  <c r="K282" i="573"/>
  <c r="M282" i="573" s="1"/>
  <c r="K282" i="573" a="1"/>
  <c r="H282" i="573"/>
  <c r="N281" i="573"/>
  <c r="K281" i="573" a="1"/>
  <c r="K281" i="573" s="1"/>
  <c r="M281" i="573" s="1"/>
  <c r="H281" i="573"/>
  <c r="N280" i="573"/>
  <c r="K280" i="573" a="1"/>
  <c r="K280" i="573" s="1"/>
  <c r="M280" i="573" s="1"/>
  <c r="H280" i="573"/>
  <c r="N279" i="573"/>
  <c r="K279" i="573" a="1"/>
  <c r="K279" i="573" s="1"/>
  <c r="M279" i="573" s="1"/>
  <c r="H279" i="573"/>
  <c r="N278" i="573"/>
  <c r="K278" i="573"/>
  <c r="M278" i="573" s="1"/>
  <c r="K278" i="573" a="1"/>
  <c r="H278" i="573"/>
  <c r="V277" i="573"/>
  <c r="W277" i="573" s="1"/>
  <c r="N277" i="573"/>
  <c r="K277" i="573" a="1"/>
  <c r="K277" i="573" s="1"/>
  <c r="M277" i="573" s="1"/>
  <c r="J277" i="573" a="1"/>
  <c r="J277" i="573" s="1"/>
  <c r="H277" i="573"/>
  <c r="W276" i="573"/>
  <c r="V276" i="573"/>
  <c r="N276" i="573"/>
  <c r="K276" i="573" a="1"/>
  <c r="K276" i="573" s="1"/>
  <c r="M276" i="573" s="1"/>
  <c r="J276" i="573" a="1"/>
  <c r="J276" i="573" s="1"/>
  <c r="H276" i="573"/>
  <c r="V275" i="573"/>
  <c r="W275" i="573" s="1"/>
  <c r="N275" i="573"/>
  <c r="K275" i="573" a="1"/>
  <c r="K275" i="573" s="1"/>
  <c r="M275" i="573" s="1"/>
  <c r="J275" i="573" a="1"/>
  <c r="J275" i="573" s="1"/>
  <c r="H275" i="573"/>
  <c r="V274" i="573"/>
  <c r="W274" i="573" s="1"/>
  <c r="N274" i="573"/>
  <c r="K274" i="573"/>
  <c r="M274" i="573" s="1"/>
  <c r="K274" i="573" a="1"/>
  <c r="J274" i="573"/>
  <c r="J274" i="573" a="1"/>
  <c r="H274" i="573"/>
  <c r="V273" i="573"/>
  <c r="W273" i="573" s="1"/>
  <c r="N273" i="573"/>
  <c r="K273" i="573" a="1"/>
  <c r="K273" i="573" s="1"/>
  <c r="M273" i="573" s="1"/>
  <c r="J273" i="573" a="1"/>
  <c r="J273" i="573" s="1"/>
  <c r="H273" i="573"/>
  <c r="W272" i="573"/>
  <c r="V272" i="573"/>
  <c r="N272" i="573"/>
  <c r="K272" i="573" a="1"/>
  <c r="K272" i="573" s="1"/>
  <c r="M272" i="573" s="1"/>
  <c r="J272" i="573" a="1"/>
  <c r="J272" i="573" s="1"/>
  <c r="H272" i="573"/>
  <c r="V271" i="573"/>
  <c r="W271" i="573" s="1"/>
  <c r="N271" i="573"/>
  <c r="K271" i="573" a="1"/>
  <c r="K271" i="573" s="1"/>
  <c r="M271" i="573" s="1"/>
  <c r="J271" i="573" a="1"/>
  <c r="J271" i="573" s="1"/>
  <c r="H271" i="573"/>
  <c r="V270" i="573"/>
  <c r="W270" i="573" s="1"/>
  <c r="N270" i="573"/>
  <c r="K270" i="573"/>
  <c r="M270" i="573" s="1"/>
  <c r="K270" i="573" a="1"/>
  <c r="J270" i="573"/>
  <c r="J270" i="573" a="1"/>
  <c r="H270" i="573"/>
  <c r="V269" i="573"/>
  <c r="W269" i="573" s="1"/>
  <c r="N269" i="573"/>
  <c r="K269" i="573" a="1"/>
  <c r="K269" i="573" s="1"/>
  <c r="M269" i="573" s="1"/>
  <c r="J269" i="573" a="1"/>
  <c r="J269" i="573" s="1"/>
  <c r="H269" i="573"/>
  <c r="W268" i="573"/>
  <c r="V268" i="573"/>
  <c r="N268" i="573"/>
  <c r="K268" i="573" a="1"/>
  <c r="K268" i="573" s="1"/>
  <c r="M268" i="573" s="1"/>
  <c r="J268" i="573" a="1"/>
  <c r="J268" i="573" s="1"/>
  <c r="H268" i="573"/>
  <c r="V267" i="573"/>
  <c r="W267" i="573" s="1"/>
  <c r="N267" i="573"/>
  <c r="K267" i="573" a="1"/>
  <c r="K267" i="573" s="1"/>
  <c r="M267" i="573" s="1"/>
  <c r="J267" i="573" a="1"/>
  <c r="J267" i="573" s="1"/>
  <c r="H267" i="573"/>
  <c r="V266" i="573"/>
  <c r="W266" i="573" s="1"/>
  <c r="N266" i="573"/>
  <c r="K266" i="573"/>
  <c r="M266" i="573" s="1"/>
  <c r="K266" i="573" a="1"/>
  <c r="J266" i="573"/>
  <c r="J266" i="573" a="1"/>
  <c r="H266" i="573"/>
  <c r="N265" i="573"/>
  <c r="K265" i="573" a="1"/>
  <c r="K265" i="573" s="1"/>
  <c r="M265" i="573" s="1"/>
  <c r="H265" i="573"/>
  <c r="W264" i="573"/>
  <c r="V264" i="573"/>
  <c r="N264" i="573"/>
  <c r="K264" i="573" a="1"/>
  <c r="K264" i="573" s="1"/>
  <c r="M264" i="573" s="1"/>
  <c r="J264" i="573" a="1"/>
  <c r="J264" i="573" s="1"/>
  <c r="H264" i="573"/>
  <c r="V263" i="573"/>
  <c r="W263" i="573" s="1"/>
  <c r="N263" i="573"/>
  <c r="K263" i="573" a="1"/>
  <c r="K263" i="573" s="1"/>
  <c r="M263" i="573" s="1"/>
  <c r="J263" i="573" a="1"/>
  <c r="J263" i="573" s="1"/>
  <c r="H263" i="573"/>
  <c r="V262" i="573"/>
  <c r="W262" i="573" s="1"/>
  <c r="N262" i="573"/>
  <c r="K262" i="573"/>
  <c r="M262" i="573" s="1"/>
  <c r="K262" i="573" a="1"/>
  <c r="J262" i="573"/>
  <c r="J262" i="573" a="1"/>
  <c r="H262" i="573"/>
  <c r="V261" i="573"/>
  <c r="W261" i="573" s="1"/>
  <c r="N261" i="573"/>
  <c r="K261" i="573" a="1"/>
  <c r="K261" i="573" s="1"/>
  <c r="M261" i="573" s="1"/>
  <c r="J261" i="573" a="1"/>
  <c r="J261" i="573" s="1"/>
  <c r="H261" i="573"/>
  <c r="W260" i="573"/>
  <c r="V260" i="573"/>
  <c r="N260" i="573"/>
  <c r="K260" i="573" a="1"/>
  <c r="K260" i="573" s="1"/>
  <c r="M260" i="573" s="1"/>
  <c r="J260" i="573" a="1"/>
  <c r="J260" i="573" s="1"/>
  <c r="H260" i="573"/>
  <c r="V259" i="573"/>
  <c r="W259" i="573" s="1"/>
  <c r="N259" i="573"/>
  <c r="K259" i="573" a="1"/>
  <c r="K259" i="573" s="1"/>
  <c r="M259" i="573" s="1"/>
  <c r="J259" i="573" a="1"/>
  <c r="J259" i="573" s="1"/>
  <c r="H259" i="573"/>
  <c r="V258" i="573"/>
  <c r="V292" i="573" s="1"/>
  <c r="W292" i="573" s="1"/>
  <c r="N258" i="573"/>
  <c r="K258" i="573"/>
  <c r="K258" i="573" a="1"/>
  <c r="J258" i="573"/>
  <c r="J258" i="573" a="1"/>
  <c r="H258" i="573"/>
  <c r="H292" i="573" s="1"/>
  <c r="AA257" i="573"/>
  <c r="Z257" i="573"/>
  <c r="Y257" i="573"/>
  <c r="X257" i="573"/>
  <c r="U257" i="573"/>
  <c r="T257" i="573"/>
  <c r="S257" i="573"/>
  <c r="R257" i="573"/>
  <c r="Q257" i="573"/>
  <c r="P257" i="573"/>
  <c r="O257" i="573"/>
  <c r="R338" i="573" s="1"/>
  <c r="I257" i="573"/>
  <c r="G257" i="573"/>
  <c r="H256" i="573"/>
  <c r="H255" i="573"/>
  <c r="H254" i="573"/>
  <c r="H253" i="573"/>
  <c r="H252" i="573"/>
  <c r="H251" i="573"/>
  <c r="K250" i="573" a="1"/>
  <c r="K250" i="573" s="1"/>
  <c r="M250" i="573" s="1"/>
  <c r="H250" i="573"/>
  <c r="K249" i="573" a="1"/>
  <c r="K249" i="573" s="1"/>
  <c r="M249" i="573" s="1"/>
  <c r="H249" i="573"/>
  <c r="K248" i="573" a="1"/>
  <c r="K248" i="573" s="1"/>
  <c r="M248" i="573" s="1"/>
  <c r="H248" i="573"/>
  <c r="K247" i="573" a="1"/>
  <c r="K247" i="573" s="1"/>
  <c r="M247" i="573" s="1"/>
  <c r="H247" i="573"/>
  <c r="W246" i="573"/>
  <c r="V246" i="573"/>
  <c r="N246" i="573"/>
  <c r="K246" i="573" a="1"/>
  <c r="K246" i="573" s="1"/>
  <c r="M246" i="573" s="1"/>
  <c r="J246" i="573" a="1"/>
  <c r="J246" i="573" s="1"/>
  <c r="H246" i="573"/>
  <c r="V245" i="573"/>
  <c r="W245" i="573" s="1"/>
  <c r="N245" i="573"/>
  <c r="K245" i="573" a="1"/>
  <c r="K245" i="573" s="1"/>
  <c r="M245" i="573" s="1"/>
  <c r="J245" i="573" a="1"/>
  <c r="J245" i="573" s="1"/>
  <c r="H245" i="573"/>
  <c r="V244" i="573"/>
  <c r="W244" i="573" s="1"/>
  <c r="N244" i="573"/>
  <c r="K244" i="573"/>
  <c r="M244" i="573" s="1"/>
  <c r="K244" i="573" a="1"/>
  <c r="J244" i="573"/>
  <c r="J244" i="573" a="1"/>
  <c r="H244" i="573"/>
  <c r="V243" i="573"/>
  <c r="W243" i="573" s="1"/>
  <c r="N243" i="573"/>
  <c r="K243" i="573" a="1"/>
  <c r="K243" i="573" s="1"/>
  <c r="M243" i="573" s="1"/>
  <c r="J243" i="573" a="1"/>
  <c r="J243" i="573" s="1"/>
  <c r="H243" i="573"/>
  <c r="M242" i="573"/>
  <c r="H242" i="573"/>
  <c r="W241" i="573"/>
  <c r="V241" i="573"/>
  <c r="N241" i="573"/>
  <c r="K241" i="573" a="1"/>
  <c r="K241" i="573" s="1"/>
  <c r="M241" i="573" s="1"/>
  <c r="J241" i="573" a="1"/>
  <c r="J241" i="573" s="1"/>
  <c r="H241" i="573"/>
  <c r="V240" i="573"/>
  <c r="W240" i="573" s="1"/>
  <c r="N240" i="573"/>
  <c r="K240" i="573" a="1"/>
  <c r="K240" i="573" s="1"/>
  <c r="M240" i="573" s="1"/>
  <c r="J240" i="573" a="1"/>
  <c r="J240" i="573" s="1"/>
  <c r="H240" i="573"/>
  <c r="K239" i="573" a="1"/>
  <c r="K239" i="573" s="1"/>
  <c r="M239" i="573" s="1"/>
  <c r="H239" i="573"/>
  <c r="H238" i="573"/>
  <c r="V237" i="573"/>
  <c r="W237" i="573" s="1"/>
  <c r="N237" i="573"/>
  <c r="K237" i="573" a="1"/>
  <c r="K237" i="573" s="1"/>
  <c r="M237" i="573" s="1"/>
  <c r="J237" i="573" a="1"/>
  <c r="J237" i="573" s="1"/>
  <c r="H237" i="573"/>
  <c r="V236" i="573"/>
  <c r="W236" i="573" s="1"/>
  <c r="N236" i="573"/>
  <c r="K236" i="573"/>
  <c r="M236" i="573" s="1"/>
  <c r="K236" i="573" a="1"/>
  <c r="J236" i="573"/>
  <c r="J236" i="573" a="1"/>
  <c r="H236" i="573"/>
  <c r="V235" i="573"/>
  <c r="W235" i="573" s="1"/>
  <c r="N235" i="573"/>
  <c r="K235" i="573" a="1"/>
  <c r="K235" i="573" s="1"/>
  <c r="M235" i="573" s="1"/>
  <c r="J235" i="573" a="1"/>
  <c r="J235" i="573" s="1"/>
  <c r="H235" i="573"/>
  <c r="W234" i="573"/>
  <c r="V234" i="573"/>
  <c r="N234" i="573"/>
  <c r="K234" i="573" a="1"/>
  <c r="K234" i="573" s="1"/>
  <c r="M234" i="573" s="1"/>
  <c r="J234" i="573" a="1"/>
  <c r="J234" i="573" s="1"/>
  <c r="H234" i="573"/>
  <c r="V233" i="573"/>
  <c r="W233" i="573" s="1"/>
  <c r="N233" i="573"/>
  <c r="K233" i="573" a="1"/>
  <c r="K233" i="573" s="1"/>
  <c r="M233" i="573" s="1"/>
  <c r="J233" i="573" a="1"/>
  <c r="J233" i="573" s="1"/>
  <c r="H233" i="573"/>
  <c r="V232" i="573"/>
  <c r="W232" i="573" s="1"/>
  <c r="N232" i="573"/>
  <c r="K232" i="573"/>
  <c r="M232" i="573" s="1"/>
  <c r="K232" i="573" a="1"/>
  <c r="J232" i="573"/>
  <c r="J232" i="573" a="1"/>
  <c r="H232" i="573"/>
  <c r="V231" i="573"/>
  <c r="W231" i="573" s="1"/>
  <c r="N231" i="573"/>
  <c r="K231" i="573" a="1"/>
  <c r="K231" i="573" s="1"/>
  <c r="M231" i="573" s="1"/>
  <c r="J231" i="573" a="1"/>
  <c r="J231" i="573" s="1"/>
  <c r="H231" i="573"/>
  <c r="W230" i="573"/>
  <c r="V230" i="573"/>
  <c r="N230" i="573"/>
  <c r="K230" i="573" a="1"/>
  <c r="K230" i="573" s="1"/>
  <c r="M230" i="573" s="1"/>
  <c r="J230" i="573" a="1"/>
  <c r="J230" i="573" s="1"/>
  <c r="H230" i="573"/>
  <c r="V229" i="573"/>
  <c r="W229" i="573" s="1"/>
  <c r="N229" i="573"/>
  <c r="K229" i="573" a="1"/>
  <c r="K229" i="573" s="1"/>
  <c r="M229" i="573" s="1"/>
  <c r="J229" i="573" a="1"/>
  <c r="J229" i="573" s="1"/>
  <c r="H229" i="573"/>
  <c r="V228" i="573"/>
  <c r="W228" i="573" s="1"/>
  <c r="N228" i="573"/>
  <c r="K228" i="573"/>
  <c r="M228" i="573" s="1"/>
  <c r="K228" i="573" a="1"/>
  <c r="J228" i="573"/>
  <c r="J228" i="573" a="1"/>
  <c r="H228" i="573"/>
  <c r="N227" i="573"/>
  <c r="K227" i="573" a="1"/>
  <c r="K227" i="573" s="1"/>
  <c r="M227" i="573" s="1"/>
  <c r="H227" i="573"/>
  <c r="N226" i="573"/>
  <c r="K226" i="573" a="1"/>
  <c r="K226" i="573" s="1"/>
  <c r="M226" i="573" s="1"/>
  <c r="H226" i="573"/>
  <c r="N225" i="573"/>
  <c r="K225" i="573" a="1"/>
  <c r="K225" i="573" s="1"/>
  <c r="M225" i="573" s="1"/>
  <c r="H225" i="573"/>
  <c r="N224" i="573"/>
  <c r="K224" i="573"/>
  <c r="M224" i="573" s="1"/>
  <c r="K224" i="573" a="1"/>
  <c r="H224" i="573"/>
  <c r="N223" i="573"/>
  <c r="K223" i="573" a="1"/>
  <c r="K223" i="573" s="1"/>
  <c r="M223" i="573" s="1"/>
  <c r="H223" i="573"/>
  <c r="N222" i="573"/>
  <c r="K222" i="573" a="1"/>
  <c r="K222" i="573" s="1"/>
  <c r="M222" i="573" s="1"/>
  <c r="H222" i="573"/>
  <c r="N221" i="573"/>
  <c r="K221" i="573" a="1"/>
  <c r="K221" i="573" s="1"/>
  <c r="M221" i="573" s="1"/>
  <c r="H221" i="573"/>
  <c r="N220" i="573"/>
  <c r="K220" i="573"/>
  <c r="M220" i="573" s="1"/>
  <c r="K220" i="573" a="1"/>
  <c r="H220" i="573"/>
  <c r="V219" i="573"/>
  <c r="W219" i="573" s="1"/>
  <c r="N219" i="573"/>
  <c r="K219" i="573" a="1"/>
  <c r="K219" i="573" s="1"/>
  <c r="M219" i="573" s="1"/>
  <c r="J219" i="573" a="1"/>
  <c r="J219" i="573" s="1"/>
  <c r="H219" i="573"/>
  <c r="W218" i="573"/>
  <c r="V218" i="573"/>
  <c r="N218" i="573"/>
  <c r="K218" i="573" a="1"/>
  <c r="K218" i="573" s="1"/>
  <c r="M218" i="573" s="1"/>
  <c r="J218" i="573" a="1"/>
  <c r="J218" i="573" s="1"/>
  <c r="H218" i="573"/>
  <c r="V217" i="573"/>
  <c r="W217" i="573" s="1"/>
  <c r="N217" i="573"/>
  <c r="K217" i="573" a="1"/>
  <c r="K217" i="573" s="1"/>
  <c r="M217" i="573" s="1"/>
  <c r="J217" i="573" a="1"/>
  <c r="J217" i="573" s="1"/>
  <c r="H217" i="573"/>
  <c r="V216" i="573"/>
  <c r="W216" i="573" s="1"/>
  <c r="N216" i="573"/>
  <c r="K216" i="573"/>
  <c r="M216" i="573" s="1"/>
  <c r="K216" i="573" a="1"/>
  <c r="J216" i="573"/>
  <c r="J216" i="573" a="1"/>
  <c r="H216" i="573"/>
  <c r="V215" i="573"/>
  <c r="W215" i="573" s="1"/>
  <c r="N215" i="573"/>
  <c r="K215" i="573" a="1"/>
  <c r="K215" i="573" s="1"/>
  <c r="M215" i="573" s="1"/>
  <c r="J215" i="573" a="1"/>
  <c r="J215" i="573" s="1"/>
  <c r="H215" i="573"/>
  <c r="W214" i="573"/>
  <c r="V214" i="573"/>
  <c r="N214" i="573"/>
  <c r="K214" i="573" a="1"/>
  <c r="K214" i="573" s="1"/>
  <c r="M214" i="573" s="1"/>
  <c r="J214" i="573" a="1"/>
  <c r="J214" i="573" s="1"/>
  <c r="H214" i="573"/>
  <c r="V213" i="573"/>
  <c r="W213" i="573" s="1"/>
  <c r="N213" i="573"/>
  <c r="K213" i="573" a="1"/>
  <c r="K213" i="573" s="1"/>
  <c r="M213" i="573" s="1"/>
  <c r="J213" i="573" a="1"/>
  <c r="J213" i="573" s="1"/>
  <c r="H213" i="573"/>
  <c r="V212" i="573"/>
  <c r="W212" i="573" s="1"/>
  <c r="N212" i="573"/>
  <c r="K212" i="573"/>
  <c r="M212" i="573" s="1"/>
  <c r="K212" i="573" a="1"/>
  <c r="J212" i="573"/>
  <c r="J212" i="573" a="1"/>
  <c r="H212" i="573"/>
  <c r="V211" i="573"/>
  <c r="W211" i="573" s="1"/>
  <c r="N211" i="573"/>
  <c r="K211" i="573" a="1"/>
  <c r="K211" i="573" s="1"/>
  <c r="M211" i="573" s="1"/>
  <c r="J211" i="573" a="1"/>
  <c r="J211" i="573" s="1"/>
  <c r="H211" i="573"/>
  <c r="W210" i="573"/>
  <c r="V210" i="573"/>
  <c r="N210" i="573"/>
  <c r="K210" i="573" a="1"/>
  <c r="K210" i="573" s="1"/>
  <c r="M210" i="573" s="1"/>
  <c r="J210" i="573" a="1"/>
  <c r="J210" i="573" s="1"/>
  <c r="H210" i="573"/>
  <c r="V209" i="573"/>
  <c r="W209" i="573" s="1"/>
  <c r="N209" i="573"/>
  <c r="K209" i="573" a="1"/>
  <c r="K209" i="573" s="1"/>
  <c r="M209" i="573" s="1"/>
  <c r="J209" i="573" a="1"/>
  <c r="J209" i="573" s="1"/>
  <c r="H209" i="573"/>
  <c r="V208" i="573"/>
  <c r="W208" i="573" s="1"/>
  <c r="N208" i="573"/>
  <c r="K208" i="573"/>
  <c r="M208" i="573" s="1"/>
  <c r="K208" i="573" a="1"/>
  <c r="J208" i="573"/>
  <c r="J208" i="573" a="1"/>
  <c r="H208" i="573"/>
  <c r="H207" i="573"/>
  <c r="H206" i="573"/>
  <c r="H205" i="573"/>
  <c r="W204" i="573"/>
  <c r="V204" i="573"/>
  <c r="N204" i="573"/>
  <c r="K204" i="573" a="1"/>
  <c r="K204" i="573" s="1"/>
  <c r="M204" i="573" s="1"/>
  <c r="J204" i="573" a="1"/>
  <c r="J204" i="573" s="1"/>
  <c r="H204" i="573"/>
  <c r="V203" i="573"/>
  <c r="W203" i="573" s="1"/>
  <c r="N203" i="573"/>
  <c r="K203" i="573" a="1"/>
  <c r="K203" i="573" s="1"/>
  <c r="M203" i="573" s="1"/>
  <c r="J203" i="573" a="1"/>
  <c r="J203" i="573" s="1"/>
  <c r="H203" i="573"/>
  <c r="W202" i="573"/>
  <c r="V202" i="573"/>
  <c r="N202" i="573"/>
  <c r="K202" i="573" a="1"/>
  <c r="K202" i="573" s="1"/>
  <c r="M202" i="573" s="1"/>
  <c r="J202" i="573" a="1"/>
  <c r="J202" i="573" s="1"/>
  <c r="H202" i="573"/>
  <c r="H201" i="573"/>
  <c r="W200" i="573"/>
  <c r="V200" i="573"/>
  <c r="N200" i="573"/>
  <c r="K200" i="573" a="1"/>
  <c r="K200" i="573" s="1"/>
  <c r="M200" i="573" s="1"/>
  <c r="J200" i="573" a="1"/>
  <c r="J200" i="573" s="1"/>
  <c r="H200" i="573"/>
  <c r="AA199" i="573"/>
  <c r="AA335" i="573" s="1"/>
  <c r="Z199" i="573"/>
  <c r="Z335" i="573" s="1"/>
  <c r="Y199" i="573"/>
  <c r="Y335" i="573" s="1"/>
  <c r="X199" i="573"/>
  <c r="X335" i="573" s="1"/>
  <c r="U199" i="573"/>
  <c r="U335" i="573" s="1"/>
  <c r="T199" i="573"/>
  <c r="T335" i="573" s="1"/>
  <c r="S199" i="573"/>
  <c r="S335" i="573" s="1"/>
  <c r="R199" i="573"/>
  <c r="R335" i="573" s="1"/>
  <c r="Q199" i="573"/>
  <c r="Q335" i="573" s="1"/>
  <c r="P199" i="573"/>
  <c r="X338" i="573" s="1"/>
  <c r="O199" i="573"/>
  <c r="R337" i="573" s="1"/>
  <c r="I199" i="573"/>
  <c r="I335" i="573" s="1"/>
  <c r="B343" i="573" s="1"/>
  <c r="G199" i="573"/>
  <c r="G335" i="573" s="1"/>
  <c r="V198" i="573"/>
  <c r="W198" i="573" s="1"/>
  <c r="N198" i="573"/>
  <c r="K198" i="573" a="1"/>
  <c r="K198" i="573" s="1"/>
  <c r="M198" i="573" s="1"/>
  <c r="J198" i="573" a="1"/>
  <c r="J198" i="573" s="1"/>
  <c r="H198" i="573"/>
  <c r="V197" i="573"/>
  <c r="W197" i="573" s="1"/>
  <c r="N197" i="573"/>
  <c r="K197" i="573" a="1"/>
  <c r="K197" i="573" s="1"/>
  <c r="M197" i="573" s="1"/>
  <c r="J197" i="573" a="1"/>
  <c r="J197" i="573" s="1"/>
  <c r="H197" i="573"/>
  <c r="K196" i="573" a="1"/>
  <c r="K196" i="573" s="1"/>
  <c r="M196" i="573" s="1"/>
  <c r="H196" i="573"/>
  <c r="K195" i="573" a="1"/>
  <c r="K195" i="573" s="1"/>
  <c r="M195" i="573" s="1"/>
  <c r="H195" i="573"/>
  <c r="K194" i="573" a="1"/>
  <c r="K194" i="573" s="1"/>
  <c r="M194" i="573" s="1"/>
  <c r="H194" i="573"/>
  <c r="K193" i="573" a="1"/>
  <c r="K193" i="573" s="1"/>
  <c r="M193" i="573" s="1"/>
  <c r="H193" i="573"/>
  <c r="W192" i="573"/>
  <c r="V192" i="573"/>
  <c r="N192" i="573"/>
  <c r="K192" i="573" a="1"/>
  <c r="K192" i="573" s="1"/>
  <c r="M192" i="573" s="1"/>
  <c r="J192" i="573" a="1"/>
  <c r="J192" i="573" s="1"/>
  <c r="H192" i="573"/>
  <c r="V191" i="573"/>
  <c r="W191" i="573" s="1"/>
  <c r="N191" i="573"/>
  <c r="K191" i="573" a="1"/>
  <c r="K191" i="573" s="1"/>
  <c r="M191" i="573" s="1"/>
  <c r="J191" i="573" a="1"/>
  <c r="J191" i="573" s="1"/>
  <c r="H191" i="573"/>
  <c r="V190" i="573"/>
  <c r="W190" i="573" s="1"/>
  <c r="N190" i="573"/>
  <c r="K190" i="573"/>
  <c r="M190" i="573" s="1"/>
  <c r="K190" i="573" a="1"/>
  <c r="J190" i="573"/>
  <c r="J190" i="573" a="1"/>
  <c r="H190" i="573"/>
  <c r="N189" i="573"/>
  <c r="K189" i="573" a="1"/>
  <c r="K189" i="573" s="1"/>
  <c r="M189" i="573" s="1"/>
  <c r="J189" i="573" a="1"/>
  <c r="J189" i="573" s="1"/>
  <c r="H189" i="573"/>
  <c r="N188" i="573"/>
  <c r="K188" i="573"/>
  <c r="M188" i="573" s="1"/>
  <c r="K188" i="573" a="1"/>
  <c r="J188" i="573"/>
  <c r="J188" i="573" a="1"/>
  <c r="H188" i="573"/>
  <c r="V187" i="573"/>
  <c r="W187" i="573" s="1"/>
  <c r="N187" i="573"/>
  <c r="K187" i="573" a="1"/>
  <c r="K187" i="573" s="1"/>
  <c r="M187" i="573" s="1"/>
  <c r="J187" i="573" a="1"/>
  <c r="J187" i="573" s="1"/>
  <c r="H187" i="573"/>
  <c r="V186" i="573"/>
  <c r="W186" i="573" s="1"/>
  <c r="N186" i="573"/>
  <c r="K186" i="573" a="1"/>
  <c r="K186" i="573" s="1"/>
  <c r="M186" i="573" s="1"/>
  <c r="J186" i="573" a="1"/>
  <c r="J186" i="573" s="1"/>
  <c r="H186" i="573"/>
  <c r="N185" i="573"/>
  <c r="K185" i="573" a="1"/>
  <c r="K185" i="573" s="1"/>
  <c r="M185" i="573" s="1"/>
  <c r="H185" i="573"/>
  <c r="N184" i="573"/>
  <c r="K184" i="573"/>
  <c r="M184" i="573" s="1"/>
  <c r="K184" i="573" a="1"/>
  <c r="H184" i="573"/>
  <c r="V183" i="573"/>
  <c r="W183" i="573" s="1"/>
  <c r="N183" i="573"/>
  <c r="K183" i="573" a="1"/>
  <c r="K183" i="573" s="1"/>
  <c r="M183" i="573" s="1"/>
  <c r="J183" i="573" a="1"/>
  <c r="J183" i="573" s="1"/>
  <c r="H183" i="573"/>
  <c r="W182" i="573"/>
  <c r="V182" i="573"/>
  <c r="N182" i="573"/>
  <c r="K182" i="573" a="1"/>
  <c r="K182" i="573" s="1"/>
  <c r="M182" i="573" s="1"/>
  <c r="J182" i="573" a="1"/>
  <c r="J182" i="573" s="1"/>
  <c r="H182" i="573"/>
  <c r="V181" i="573"/>
  <c r="W181" i="573" s="1"/>
  <c r="N181" i="573"/>
  <c r="K181" i="573" a="1"/>
  <c r="K181" i="573" s="1"/>
  <c r="M181" i="573" s="1"/>
  <c r="J181" i="573" a="1"/>
  <c r="J181" i="573" s="1"/>
  <c r="H181" i="573"/>
  <c r="V180" i="573"/>
  <c r="W180" i="573" s="1"/>
  <c r="N180" i="573"/>
  <c r="K180" i="573"/>
  <c r="M180" i="573" s="1"/>
  <c r="K180" i="573" a="1"/>
  <c r="J180" i="573"/>
  <c r="J180" i="573" a="1"/>
  <c r="H180" i="573"/>
  <c r="V179" i="573"/>
  <c r="W179" i="573" s="1"/>
  <c r="N179" i="573"/>
  <c r="K179" i="573" a="1"/>
  <c r="K179" i="573" s="1"/>
  <c r="M179" i="573" s="1"/>
  <c r="J179" i="573" a="1"/>
  <c r="J179" i="573" s="1"/>
  <c r="H179" i="573"/>
  <c r="W178" i="573"/>
  <c r="V178" i="573"/>
  <c r="V199" i="573" s="1"/>
  <c r="N178" i="573"/>
  <c r="N199" i="573" s="1"/>
  <c r="K178" i="573" a="1"/>
  <c r="K178" i="573" s="1"/>
  <c r="M178" i="573" s="1"/>
  <c r="J178" i="573" a="1"/>
  <c r="J178" i="573" s="1"/>
  <c r="H178" i="573"/>
  <c r="H199" i="573" s="1"/>
  <c r="X171" i="573"/>
  <c r="Q529" i="573" s="1"/>
  <c r="X170" i="573"/>
  <c r="Q528" i="573" s="1"/>
  <c r="G170" i="573"/>
  <c r="C170" i="573"/>
  <c r="X169" i="573"/>
  <c r="Q527" i="573" s="1"/>
  <c r="I169" i="573"/>
  <c r="E169" i="573"/>
  <c r="K169" i="573" s="1"/>
  <c r="M169" i="573" s="1"/>
  <c r="I168" i="573"/>
  <c r="E168" i="573"/>
  <c r="K168" i="573" s="1"/>
  <c r="M168" i="573" s="1"/>
  <c r="I167" i="573"/>
  <c r="E167" i="573"/>
  <c r="K167" i="573" s="1"/>
  <c r="M167" i="573" s="1"/>
  <c r="X166" i="573"/>
  <c r="Q524" i="573" s="1"/>
  <c r="I166" i="573"/>
  <c r="I170" i="573" s="1"/>
  <c r="E166" i="573"/>
  <c r="K166" i="573" s="1"/>
  <c r="AA163" i="573"/>
  <c r="Z163" i="573"/>
  <c r="Y163" i="573"/>
  <c r="X163" i="573"/>
  <c r="U163" i="573"/>
  <c r="T163" i="573"/>
  <c r="S163" i="573"/>
  <c r="R163" i="573"/>
  <c r="Q163" i="573"/>
  <c r="P163" i="573"/>
  <c r="O163" i="573"/>
  <c r="I163" i="573"/>
  <c r="G163" i="573"/>
  <c r="C529" i="573" s="1"/>
  <c r="H162" i="573"/>
  <c r="H161" i="573"/>
  <c r="H160" i="573"/>
  <c r="V159" i="573"/>
  <c r="W159" i="573" s="1"/>
  <c r="N159" i="573"/>
  <c r="K159" i="573"/>
  <c r="K159" i="573" a="1"/>
  <c r="J159" i="573" a="1"/>
  <c r="J159" i="573" s="1"/>
  <c r="H159" i="573"/>
  <c r="D159" i="573"/>
  <c r="V158" i="573"/>
  <c r="W158" i="573" s="1"/>
  <c r="N158" i="573"/>
  <c r="K158" i="573" a="1"/>
  <c r="K158" i="573" s="1"/>
  <c r="M158" i="573" s="1"/>
  <c r="J158" i="573" a="1"/>
  <c r="J158" i="573" s="1"/>
  <c r="H158" i="573"/>
  <c r="H157" i="573"/>
  <c r="H156" i="573"/>
  <c r="V155" i="573"/>
  <c r="W155" i="573" s="1"/>
  <c r="N155" i="573"/>
  <c r="K155" i="573" a="1"/>
  <c r="K155" i="573" s="1"/>
  <c r="M155" i="573" s="1"/>
  <c r="J155" i="573" a="1"/>
  <c r="J155" i="573" s="1"/>
  <c r="H155" i="573"/>
  <c r="V154" i="573"/>
  <c r="W154" i="573" s="1"/>
  <c r="N154" i="573"/>
  <c r="K154" i="573"/>
  <c r="M154" i="573" s="1"/>
  <c r="K154" i="573" a="1"/>
  <c r="J154" i="573"/>
  <c r="J154" i="573" a="1"/>
  <c r="H154" i="573"/>
  <c r="H153" i="573"/>
  <c r="W152" i="573"/>
  <c r="V152" i="573"/>
  <c r="N152" i="573"/>
  <c r="K152" i="573" a="1"/>
  <c r="K152" i="573" s="1"/>
  <c r="M152" i="573" s="1"/>
  <c r="J152" i="573" a="1"/>
  <c r="J152" i="573" s="1"/>
  <c r="H152" i="573"/>
  <c r="V151" i="573"/>
  <c r="W151" i="573" s="1"/>
  <c r="N151" i="573"/>
  <c r="K151" i="573" a="1"/>
  <c r="K151" i="573" s="1"/>
  <c r="M151" i="573" s="1"/>
  <c r="J151" i="573" a="1"/>
  <c r="J151" i="573" s="1"/>
  <c r="H151" i="573"/>
  <c r="V150" i="573"/>
  <c r="W150" i="573" s="1"/>
  <c r="N150" i="573"/>
  <c r="K150" i="573"/>
  <c r="M150" i="573" s="1"/>
  <c r="K150" i="573" a="1"/>
  <c r="J150" i="573"/>
  <c r="J150" i="573" a="1"/>
  <c r="H150" i="573"/>
  <c r="V149" i="573"/>
  <c r="N149" i="573"/>
  <c r="N163" i="573" s="1"/>
  <c r="K149" i="573" a="1"/>
  <c r="K149" i="573" s="1"/>
  <c r="J149" i="573" a="1"/>
  <c r="J149" i="573" s="1"/>
  <c r="H149" i="573"/>
  <c r="AA148" i="573"/>
  <c r="Z148" i="573"/>
  <c r="Y148" i="573"/>
  <c r="X148" i="573"/>
  <c r="U148" i="573"/>
  <c r="T148" i="573"/>
  <c r="S148" i="573"/>
  <c r="Q148" i="573"/>
  <c r="P148" i="573"/>
  <c r="O148" i="573"/>
  <c r="I148" i="573"/>
  <c r="G148" i="573"/>
  <c r="C528" i="573" s="1"/>
  <c r="W147" i="573"/>
  <c r="V147" i="573"/>
  <c r="N147" i="573"/>
  <c r="K147" i="573" a="1"/>
  <c r="K147" i="573" s="1"/>
  <c r="M147" i="573" s="1"/>
  <c r="J147" i="573" a="1"/>
  <c r="J147" i="573" s="1"/>
  <c r="H147" i="573"/>
  <c r="K146" i="573" a="1"/>
  <c r="K146" i="573" s="1"/>
  <c r="H146" i="573"/>
  <c r="K145" i="573" a="1"/>
  <c r="K145" i="573" s="1"/>
  <c r="H145" i="573"/>
  <c r="K144" i="573" a="1"/>
  <c r="K144" i="573" s="1"/>
  <c r="H144" i="573"/>
  <c r="K143" i="573" a="1"/>
  <c r="K143" i="573" s="1"/>
  <c r="H143" i="573"/>
  <c r="W142" i="573"/>
  <c r="V142" i="573"/>
  <c r="N142" i="573"/>
  <c r="K142" i="573" a="1"/>
  <c r="K142" i="573" s="1"/>
  <c r="M142" i="573" s="1"/>
  <c r="J142" i="573" a="1"/>
  <c r="J142" i="573" s="1"/>
  <c r="H142" i="573"/>
  <c r="V141" i="573"/>
  <c r="W141" i="573" s="1"/>
  <c r="N141" i="573"/>
  <c r="K141" i="573" a="1"/>
  <c r="K141" i="573" s="1"/>
  <c r="M141" i="573" s="1"/>
  <c r="J141" i="573" a="1"/>
  <c r="J141" i="573" s="1"/>
  <c r="H141" i="573"/>
  <c r="W140" i="573"/>
  <c r="V140" i="573"/>
  <c r="N140" i="573"/>
  <c r="K140" i="573" a="1"/>
  <c r="K140" i="573" s="1"/>
  <c r="M140" i="573" s="1"/>
  <c r="J140" i="573" a="1"/>
  <c r="J140" i="573" s="1"/>
  <c r="H140" i="573"/>
  <c r="V139" i="573"/>
  <c r="W139" i="573" s="1"/>
  <c r="N139" i="573"/>
  <c r="K139" i="573" a="1"/>
  <c r="K139" i="573" s="1"/>
  <c r="M139" i="573" s="1"/>
  <c r="J139" i="573" a="1"/>
  <c r="J139" i="573" s="1"/>
  <c r="H139" i="573"/>
  <c r="V138" i="573"/>
  <c r="V148" i="573" s="1"/>
  <c r="W148" i="573" s="1"/>
  <c r="N138" i="573"/>
  <c r="N148" i="573" s="1"/>
  <c r="K138" i="573"/>
  <c r="K138" i="573" a="1"/>
  <c r="J138" i="573"/>
  <c r="J138" i="573" a="1"/>
  <c r="H138" i="573"/>
  <c r="H148" i="573" s="1"/>
  <c r="AA137" i="573"/>
  <c r="Z137" i="573"/>
  <c r="Y137" i="573"/>
  <c r="X137" i="573"/>
  <c r="U137" i="573"/>
  <c r="T137" i="573"/>
  <c r="S137" i="573"/>
  <c r="Q137" i="573"/>
  <c r="P137" i="573"/>
  <c r="O137" i="573"/>
  <c r="R169" i="573" s="1"/>
  <c r="I137" i="573"/>
  <c r="G137" i="573"/>
  <c r="C527" i="573" s="1"/>
  <c r="V136" i="573"/>
  <c r="W136" i="573" s="1"/>
  <c r="N136" i="573"/>
  <c r="K136" i="573" a="1"/>
  <c r="K136" i="573" s="1"/>
  <c r="M136" i="573" s="1"/>
  <c r="J136" i="573" a="1"/>
  <c r="J136" i="573" s="1"/>
  <c r="H136" i="573"/>
  <c r="W135" i="573"/>
  <c r="V135" i="573"/>
  <c r="N135" i="573"/>
  <c r="K135" i="573" a="1"/>
  <c r="K135" i="573" s="1"/>
  <c r="M135" i="573" s="1"/>
  <c r="J135" i="573" a="1"/>
  <c r="J135" i="573" s="1"/>
  <c r="H135" i="573"/>
  <c r="V134" i="573"/>
  <c r="W134" i="573" s="1"/>
  <c r="N134" i="573"/>
  <c r="K134" i="573" a="1"/>
  <c r="K134" i="573" s="1"/>
  <c r="M134" i="573" s="1"/>
  <c r="J134" i="573" a="1"/>
  <c r="J134" i="573" s="1"/>
  <c r="H134" i="573"/>
  <c r="V133" i="573"/>
  <c r="W133" i="573" s="1"/>
  <c r="N133" i="573"/>
  <c r="K133" i="573"/>
  <c r="M133" i="573" s="1"/>
  <c r="K133" i="573" a="1"/>
  <c r="J133" i="573"/>
  <c r="J133" i="573" a="1"/>
  <c r="H133" i="573"/>
  <c r="V132" i="573"/>
  <c r="W132" i="573" s="1"/>
  <c r="N132" i="573"/>
  <c r="K132" i="573" a="1"/>
  <c r="K132" i="573" s="1"/>
  <c r="M132" i="573" s="1"/>
  <c r="J132" i="573" a="1"/>
  <c r="J132" i="573" s="1"/>
  <c r="H132" i="573"/>
  <c r="W131" i="573"/>
  <c r="V131" i="573"/>
  <c r="N131" i="573"/>
  <c r="K131" i="573" a="1"/>
  <c r="K131" i="573" s="1"/>
  <c r="M131" i="573" s="1"/>
  <c r="J131" i="573" a="1"/>
  <c r="J131" i="573" s="1"/>
  <c r="H131" i="573"/>
  <c r="V130" i="573"/>
  <c r="W130" i="573" s="1"/>
  <c r="N130" i="573"/>
  <c r="K130" i="573" a="1"/>
  <c r="K130" i="573" s="1"/>
  <c r="M130" i="573" s="1"/>
  <c r="J130" i="573" a="1"/>
  <c r="J130" i="573" s="1"/>
  <c r="H130" i="573"/>
  <c r="V129" i="573"/>
  <c r="W129" i="573" s="1"/>
  <c r="N129" i="573"/>
  <c r="K129" i="573"/>
  <c r="M129" i="573" s="1"/>
  <c r="K129" i="573" a="1"/>
  <c r="J129" i="573"/>
  <c r="J129" i="573" a="1"/>
  <c r="H129" i="573"/>
  <c r="V128" i="573"/>
  <c r="W128" i="573" s="1"/>
  <c r="N128" i="573"/>
  <c r="K128" i="573" a="1"/>
  <c r="K128" i="573" s="1"/>
  <c r="M128" i="573" s="1"/>
  <c r="J128" i="573" a="1"/>
  <c r="J128" i="573" s="1"/>
  <c r="H128" i="573"/>
  <c r="W127" i="573"/>
  <c r="V127" i="573"/>
  <c r="N127" i="573"/>
  <c r="K127" i="573" a="1"/>
  <c r="K127" i="573" s="1"/>
  <c r="M127" i="573" s="1"/>
  <c r="J127" i="573" a="1"/>
  <c r="J127" i="573" s="1"/>
  <c r="H127" i="573"/>
  <c r="V126" i="573"/>
  <c r="W126" i="573" s="1"/>
  <c r="N126" i="573"/>
  <c r="K126" i="573" a="1"/>
  <c r="K126" i="573" s="1"/>
  <c r="M126" i="573" s="1"/>
  <c r="J126" i="573" a="1"/>
  <c r="J126" i="573" s="1"/>
  <c r="H126" i="573"/>
  <c r="V125" i="573"/>
  <c r="W125" i="573" s="1"/>
  <c r="N125" i="573"/>
  <c r="K125" i="573"/>
  <c r="M125" i="573" s="1"/>
  <c r="K125" i="573" a="1"/>
  <c r="J125" i="573"/>
  <c r="J125" i="573" a="1"/>
  <c r="H125" i="573"/>
  <c r="V124" i="573"/>
  <c r="W124" i="573" s="1"/>
  <c r="N124" i="573"/>
  <c r="K124" i="573" a="1"/>
  <c r="K124" i="573" s="1"/>
  <c r="M124" i="573" s="1"/>
  <c r="J124" i="573" a="1"/>
  <c r="J124" i="573" s="1"/>
  <c r="H124" i="573"/>
  <c r="W123" i="573"/>
  <c r="V123" i="573"/>
  <c r="N123" i="573"/>
  <c r="K123" i="573" a="1"/>
  <c r="K123" i="573" s="1"/>
  <c r="M123" i="573" s="1"/>
  <c r="J123" i="573" a="1"/>
  <c r="J123" i="573" s="1"/>
  <c r="H123" i="573"/>
  <c r="V122" i="573"/>
  <c r="W122" i="573" s="1"/>
  <c r="N122" i="573"/>
  <c r="K122" i="573" a="1"/>
  <c r="K122" i="573" s="1"/>
  <c r="J122" i="573" a="1"/>
  <c r="J122" i="573" s="1"/>
  <c r="H122" i="573"/>
  <c r="H137" i="573" s="1"/>
  <c r="AA121" i="573"/>
  <c r="Z121" i="573"/>
  <c r="Y121" i="573"/>
  <c r="X121" i="573"/>
  <c r="U121" i="573"/>
  <c r="T121" i="573"/>
  <c r="S121" i="573"/>
  <c r="R121" i="573"/>
  <c r="Q121" i="573"/>
  <c r="P121" i="573"/>
  <c r="O121" i="573"/>
  <c r="I121" i="573"/>
  <c r="G121" i="573"/>
  <c r="C526" i="573" s="1"/>
  <c r="V120" i="573"/>
  <c r="W120" i="573" s="1"/>
  <c r="N120" i="573"/>
  <c r="K120" i="573" a="1"/>
  <c r="K120" i="573" s="1"/>
  <c r="M120" i="573" s="1"/>
  <c r="J120" i="573" a="1"/>
  <c r="J120" i="573" s="1"/>
  <c r="H120" i="573"/>
  <c r="V119" i="573"/>
  <c r="W119" i="573" s="1"/>
  <c r="N119" i="573"/>
  <c r="K119" i="573" a="1"/>
  <c r="K119" i="573" s="1"/>
  <c r="M119" i="573" s="1"/>
  <c r="J119" i="573" a="1"/>
  <c r="J119" i="573" s="1"/>
  <c r="H119" i="573"/>
  <c r="V118" i="573"/>
  <c r="W118" i="573" s="1"/>
  <c r="N118" i="573"/>
  <c r="K118" i="573" a="1"/>
  <c r="K118" i="573" s="1"/>
  <c r="M118" i="573" s="1"/>
  <c r="J118" i="573" a="1"/>
  <c r="J118" i="573" s="1"/>
  <c r="H118" i="573"/>
  <c r="K117" i="573" a="1"/>
  <c r="K117" i="573" s="1"/>
  <c r="H117" i="573"/>
  <c r="K116" i="573" a="1"/>
  <c r="K116" i="573" s="1"/>
  <c r="H116" i="573"/>
  <c r="K115" i="573" a="1"/>
  <c r="K115" i="573" s="1"/>
  <c r="H115" i="573"/>
  <c r="V114" i="573"/>
  <c r="W114" i="573" s="1"/>
  <c r="N114" i="573"/>
  <c r="K114" i="573" a="1"/>
  <c r="K114" i="573" s="1"/>
  <c r="M114" i="573" s="1"/>
  <c r="J114" i="573" a="1"/>
  <c r="J114" i="573" s="1"/>
  <c r="H114" i="573"/>
  <c r="V113" i="573"/>
  <c r="W113" i="573" s="1"/>
  <c r="N113" i="573"/>
  <c r="K113" i="573" a="1"/>
  <c r="K113" i="573" s="1"/>
  <c r="M113" i="573" s="1"/>
  <c r="J113" i="573" a="1"/>
  <c r="J113" i="573" s="1"/>
  <c r="H113" i="573"/>
  <c r="N112" i="573"/>
  <c r="K112" i="573" a="1"/>
  <c r="K112" i="573" s="1"/>
  <c r="M112" i="573" s="1"/>
  <c r="H112" i="573"/>
  <c r="N111" i="573"/>
  <c r="K111" i="573" a="1"/>
  <c r="K111" i="573" s="1"/>
  <c r="M111" i="573" s="1"/>
  <c r="H111" i="573"/>
  <c r="N110" i="573"/>
  <c r="K110" i="573" a="1"/>
  <c r="K110" i="573" s="1"/>
  <c r="M110" i="573" s="1"/>
  <c r="H110" i="573"/>
  <c r="N109" i="573"/>
  <c r="K109" i="573" a="1"/>
  <c r="K109" i="573" s="1"/>
  <c r="M109" i="573" s="1"/>
  <c r="H109" i="573"/>
  <c r="N108" i="573"/>
  <c r="K108" i="573" a="1"/>
  <c r="K108" i="573" s="1"/>
  <c r="M108" i="573" s="1"/>
  <c r="H108" i="573"/>
  <c r="N107" i="573"/>
  <c r="K107" i="573" a="1"/>
  <c r="K107" i="573" s="1"/>
  <c r="M107" i="573" s="1"/>
  <c r="H107" i="573"/>
  <c r="V106" i="573"/>
  <c r="W106" i="573" s="1"/>
  <c r="N106" i="573"/>
  <c r="K106" i="573" a="1"/>
  <c r="K106" i="573" s="1"/>
  <c r="M106" i="573" s="1"/>
  <c r="J106" i="573" a="1"/>
  <c r="J106" i="573" s="1"/>
  <c r="H106" i="573"/>
  <c r="V105" i="573"/>
  <c r="W105" i="573" s="1"/>
  <c r="N105" i="573"/>
  <c r="K105" i="573" a="1"/>
  <c r="K105" i="573" s="1"/>
  <c r="M105" i="573" s="1"/>
  <c r="J105" i="573" a="1"/>
  <c r="J105" i="573" s="1"/>
  <c r="H105" i="573"/>
  <c r="V104" i="573"/>
  <c r="W104" i="573" s="1"/>
  <c r="N104" i="573"/>
  <c r="K104" i="573" a="1"/>
  <c r="K104" i="573" s="1"/>
  <c r="M104" i="573" s="1"/>
  <c r="J104" i="573" a="1"/>
  <c r="J104" i="573" s="1"/>
  <c r="H104" i="573"/>
  <c r="V103" i="573"/>
  <c r="W103" i="573" s="1"/>
  <c r="N103" i="573"/>
  <c r="K103" i="573" a="1"/>
  <c r="K103" i="573" s="1"/>
  <c r="M103" i="573" s="1"/>
  <c r="J103" i="573" a="1"/>
  <c r="J103" i="573" s="1"/>
  <c r="H103" i="573"/>
  <c r="V102" i="573"/>
  <c r="W102" i="573" s="1"/>
  <c r="N102" i="573"/>
  <c r="K102" i="573" a="1"/>
  <c r="K102" i="573" s="1"/>
  <c r="M102" i="573" s="1"/>
  <c r="J102" i="573" a="1"/>
  <c r="J102" i="573" s="1"/>
  <c r="H102" i="573"/>
  <c r="V101" i="573"/>
  <c r="W101" i="573" s="1"/>
  <c r="N101" i="573"/>
  <c r="K101" i="573" a="1"/>
  <c r="K101" i="573" s="1"/>
  <c r="M101" i="573" s="1"/>
  <c r="J101" i="573" a="1"/>
  <c r="J101" i="573" s="1"/>
  <c r="H101" i="573"/>
  <c r="V100" i="573"/>
  <c r="W100" i="573" s="1"/>
  <c r="N100" i="573"/>
  <c r="K100" i="573" a="1"/>
  <c r="K100" i="573" s="1"/>
  <c r="M100" i="573" s="1"/>
  <c r="J100" i="573" a="1"/>
  <c r="J100" i="573" s="1"/>
  <c r="H100" i="573"/>
  <c r="V99" i="573"/>
  <c r="W99" i="573" s="1"/>
  <c r="N99" i="573"/>
  <c r="K99" i="573" a="1"/>
  <c r="K99" i="573" s="1"/>
  <c r="M99" i="573" s="1"/>
  <c r="J99" i="573" a="1"/>
  <c r="J99" i="573" s="1"/>
  <c r="H99" i="573"/>
  <c r="V98" i="573"/>
  <c r="W98" i="573" s="1"/>
  <c r="N98" i="573"/>
  <c r="K98" i="573" a="1"/>
  <c r="K98" i="573" s="1"/>
  <c r="M98" i="573" s="1"/>
  <c r="J98" i="573" a="1"/>
  <c r="J98" i="573" s="1"/>
  <c r="H98" i="573"/>
  <c r="V97" i="573"/>
  <c r="W97" i="573" s="1"/>
  <c r="N97" i="573"/>
  <c r="K97" i="573" a="1"/>
  <c r="K97" i="573" s="1"/>
  <c r="M97" i="573" s="1"/>
  <c r="J97" i="573" a="1"/>
  <c r="J97" i="573" s="1"/>
  <c r="H97" i="573"/>
  <c r="V96" i="573"/>
  <c r="W96" i="573" s="1"/>
  <c r="N96" i="573"/>
  <c r="K96" i="573" a="1"/>
  <c r="K96" i="573" s="1"/>
  <c r="M96" i="573" s="1"/>
  <c r="J96" i="573" a="1"/>
  <c r="J96" i="573" s="1"/>
  <c r="H96" i="573"/>
  <c r="V95" i="573"/>
  <c r="W95" i="573" s="1"/>
  <c r="N95" i="573"/>
  <c r="K95" i="573" a="1"/>
  <c r="K95" i="573" s="1"/>
  <c r="M95" i="573" s="1"/>
  <c r="J95" i="573" a="1"/>
  <c r="J95" i="573" s="1"/>
  <c r="H95" i="573"/>
  <c r="K94" i="573" a="1"/>
  <c r="K94" i="573" s="1"/>
  <c r="M94" i="573" s="1"/>
  <c r="H94" i="573"/>
  <c r="V93" i="573"/>
  <c r="W93" i="573" s="1"/>
  <c r="N93" i="573"/>
  <c r="K93" i="573" a="1"/>
  <c r="K93" i="573" s="1"/>
  <c r="M93" i="573" s="1"/>
  <c r="J93" i="573" a="1"/>
  <c r="J93" i="573" s="1"/>
  <c r="H93" i="573"/>
  <c r="V92" i="573"/>
  <c r="W92" i="573" s="1"/>
  <c r="N92" i="573"/>
  <c r="K92" i="573" a="1"/>
  <c r="K92" i="573" s="1"/>
  <c r="M92" i="573" s="1"/>
  <c r="J92" i="573" a="1"/>
  <c r="J92" i="573" s="1"/>
  <c r="H92" i="573"/>
  <c r="V91" i="573"/>
  <c r="W91" i="573" s="1"/>
  <c r="N91" i="573"/>
  <c r="K91" i="573" a="1"/>
  <c r="K91" i="573" s="1"/>
  <c r="M91" i="573" s="1"/>
  <c r="J91" i="573" a="1"/>
  <c r="J91" i="573" s="1"/>
  <c r="H91" i="573"/>
  <c r="V90" i="573"/>
  <c r="W90" i="573" s="1"/>
  <c r="N90" i="573"/>
  <c r="K90" i="573" a="1"/>
  <c r="K90" i="573" s="1"/>
  <c r="M90" i="573" s="1"/>
  <c r="J90" i="573" a="1"/>
  <c r="J90" i="573" s="1"/>
  <c r="H90" i="573"/>
  <c r="V89" i="573"/>
  <c r="W89" i="573" s="1"/>
  <c r="N89" i="573"/>
  <c r="K89" i="573" a="1"/>
  <c r="K89" i="573" s="1"/>
  <c r="M89" i="573" s="1"/>
  <c r="J89" i="573" a="1"/>
  <c r="J89" i="573" s="1"/>
  <c r="H89" i="573"/>
  <c r="V88" i="573"/>
  <c r="W88" i="573" s="1"/>
  <c r="N88" i="573"/>
  <c r="K88" i="573" a="1"/>
  <c r="K88" i="573" s="1"/>
  <c r="M88" i="573" s="1"/>
  <c r="J88" i="573" a="1"/>
  <c r="J88" i="573" s="1"/>
  <c r="H88" i="573"/>
  <c r="V87" i="573"/>
  <c r="N87" i="573"/>
  <c r="K87" i="573" a="1"/>
  <c r="K87" i="573" s="1"/>
  <c r="J87" i="573" a="1"/>
  <c r="J87" i="573" s="1"/>
  <c r="H87" i="573"/>
  <c r="AA86" i="573"/>
  <c r="Z86" i="573"/>
  <c r="Y86" i="573"/>
  <c r="X86" i="573"/>
  <c r="U86" i="573"/>
  <c r="T86" i="573"/>
  <c r="S86" i="573"/>
  <c r="R86" i="573"/>
  <c r="Q86" i="573"/>
  <c r="P86" i="573"/>
  <c r="O86" i="573"/>
  <c r="R167" i="573" s="1"/>
  <c r="I86" i="573"/>
  <c r="G86" i="573"/>
  <c r="C525" i="573" s="1"/>
  <c r="K85" i="573" a="1"/>
  <c r="K85" i="573" s="1"/>
  <c r="H85" i="573"/>
  <c r="K84" i="573"/>
  <c r="K84" i="573" a="1"/>
  <c r="H84" i="573"/>
  <c r="K83" i="573" a="1"/>
  <c r="K83" i="573" s="1"/>
  <c r="H83" i="573"/>
  <c r="K82" i="573" a="1"/>
  <c r="K82" i="573" s="1"/>
  <c r="H82" i="573"/>
  <c r="K81" i="573" a="1"/>
  <c r="K81" i="573" s="1"/>
  <c r="H81" i="573"/>
  <c r="K80" i="573" a="1"/>
  <c r="K80" i="573" s="1"/>
  <c r="H80" i="573"/>
  <c r="K79" i="573" a="1"/>
  <c r="K79" i="573" s="1"/>
  <c r="M79" i="573" s="1"/>
  <c r="H79" i="573"/>
  <c r="K78" i="573"/>
  <c r="M78" i="573" s="1"/>
  <c r="K78" i="573" a="1"/>
  <c r="H78" i="573"/>
  <c r="K77" i="573" a="1"/>
  <c r="K77" i="573" s="1"/>
  <c r="M77" i="573" s="1"/>
  <c r="H77" i="573"/>
  <c r="K76" i="573"/>
  <c r="M76" i="573" s="1"/>
  <c r="K76" i="573" a="1"/>
  <c r="H76" i="573"/>
  <c r="V75" i="573"/>
  <c r="W75" i="573" s="1"/>
  <c r="N75" i="573"/>
  <c r="K75" i="573" a="1"/>
  <c r="K75" i="573" s="1"/>
  <c r="M75" i="573" s="1"/>
  <c r="J75" i="573" a="1"/>
  <c r="J75" i="573" s="1"/>
  <c r="H75" i="573"/>
  <c r="V74" i="573"/>
  <c r="W74" i="573" s="1"/>
  <c r="N74" i="573"/>
  <c r="K74" i="573"/>
  <c r="M74" i="573" s="1"/>
  <c r="K74" i="573" a="1"/>
  <c r="J74" i="573"/>
  <c r="J74" i="573" a="1"/>
  <c r="H74" i="573"/>
  <c r="V73" i="573"/>
  <c r="W73" i="573" s="1"/>
  <c r="N73" i="573"/>
  <c r="K73" i="573" a="1"/>
  <c r="K73" i="573" s="1"/>
  <c r="M73" i="573" s="1"/>
  <c r="J73" i="573" a="1"/>
  <c r="J73" i="573" s="1"/>
  <c r="H73" i="573"/>
  <c r="W72" i="573"/>
  <c r="V72" i="573"/>
  <c r="N72" i="573"/>
  <c r="K72" i="573" a="1"/>
  <c r="K72" i="573" s="1"/>
  <c r="M72" i="573" s="1"/>
  <c r="J72" i="573" a="1"/>
  <c r="J72" i="573" s="1"/>
  <c r="H72" i="573"/>
  <c r="H71" i="573"/>
  <c r="V70" i="573"/>
  <c r="W70" i="573" s="1"/>
  <c r="N70" i="573"/>
  <c r="K70" i="573"/>
  <c r="M70" i="573" s="1"/>
  <c r="K70" i="573" a="1"/>
  <c r="J70" i="573"/>
  <c r="J70" i="573" a="1"/>
  <c r="H70" i="573"/>
  <c r="V69" i="573"/>
  <c r="W69" i="573" s="1"/>
  <c r="N69" i="573"/>
  <c r="K69" i="573" a="1"/>
  <c r="K69" i="573" s="1"/>
  <c r="M69" i="573" s="1"/>
  <c r="J69" i="573" a="1"/>
  <c r="J69" i="573" s="1"/>
  <c r="H69" i="573"/>
  <c r="K68" i="573"/>
  <c r="K68" i="573" a="1"/>
  <c r="H68" i="573"/>
  <c r="K67" i="573" a="1"/>
  <c r="K67" i="573" s="1"/>
  <c r="H67" i="573"/>
  <c r="V66" i="573"/>
  <c r="W66" i="573" s="1"/>
  <c r="N66" i="573"/>
  <c r="K66" i="573" a="1"/>
  <c r="K66" i="573" s="1"/>
  <c r="M66" i="573" s="1"/>
  <c r="J66" i="573" a="1"/>
  <c r="J66" i="573" s="1"/>
  <c r="H66" i="573"/>
  <c r="V65" i="573"/>
  <c r="W65" i="573" s="1"/>
  <c r="N65" i="573"/>
  <c r="K65" i="573" a="1"/>
  <c r="K65" i="573" s="1"/>
  <c r="M65" i="573" s="1"/>
  <c r="J65" i="573" a="1"/>
  <c r="J65" i="573" s="1"/>
  <c r="H65" i="573"/>
  <c r="V64" i="573"/>
  <c r="W64" i="573" s="1"/>
  <c r="N64" i="573"/>
  <c r="K64" i="573"/>
  <c r="M64" i="573" s="1"/>
  <c r="K64" i="573" a="1"/>
  <c r="J64" i="573"/>
  <c r="J64" i="573" a="1"/>
  <c r="H64" i="573"/>
  <c r="V63" i="573"/>
  <c r="W63" i="573" s="1"/>
  <c r="N63" i="573"/>
  <c r="K63" i="573" a="1"/>
  <c r="K63" i="573" s="1"/>
  <c r="M63" i="573" s="1"/>
  <c r="J63" i="573" a="1"/>
  <c r="J63" i="573" s="1"/>
  <c r="H63" i="573"/>
  <c r="V62" i="573"/>
  <c r="W62" i="573" s="1"/>
  <c r="N62" i="573"/>
  <c r="K62" i="573" a="1"/>
  <c r="K62" i="573" s="1"/>
  <c r="M62" i="573" s="1"/>
  <c r="J62" i="573" a="1"/>
  <c r="J62" i="573" s="1"/>
  <c r="H62" i="573"/>
  <c r="V61" i="573"/>
  <c r="W61" i="573" s="1"/>
  <c r="N61" i="573"/>
  <c r="K61" i="573" a="1"/>
  <c r="K61" i="573" s="1"/>
  <c r="M61" i="573" s="1"/>
  <c r="J61" i="573" a="1"/>
  <c r="J61" i="573" s="1"/>
  <c r="H61" i="573"/>
  <c r="V60" i="573"/>
  <c r="W60" i="573" s="1"/>
  <c r="N60" i="573"/>
  <c r="K60" i="573"/>
  <c r="M60" i="573" s="1"/>
  <c r="K60" i="573" a="1"/>
  <c r="J60" i="573"/>
  <c r="J60" i="573" a="1"/>
  <c r="H60" i="573"/>
  <c r="V59" i="573"/>
  <c r="W59" i="573" s="1"/>
  <c r="N59" i="573"/>
  <c r="K59" i="573" a="1"/>
  <c r="K59" i="573" s="1"/>
  <c r="M59" i="573" s="1"/>
  <c r="J59" i="573" a="1"/>
  <c r="J59" i="573" s="1"/>
  <c r="H59" i="573"/>
  <c r="V58" i="573"/>
  <c r="W58" i="573" s="1"/>
  <c r="N58" i="573"/>
  <c r="K58" i="573" a="1"/>
  <c r="K58" i="573" s="1"/>
  <c r="M58" i="573" s="1"/>
  <c r="J58" i="573" a="1"/>
  <c r="J58" i="573" s="1"/>
  <c r="H58" i="573"/>
  <c r="V57" i="573"/>
  <c r="W57" i="573" s="1"/>
  <c r="N57" i="573"/>
  <c r="K57" i="573" a="1"/>
  <c r="K57" i="573" s="1"/>
  <c r="M57" i="573" s="1"/>
  <c r="J57" i="573" a="1"/>
  <c r="J57" i="573" s="1"/>
  <c r="H57" i="573"/>
  <c r="K56" i="573" a="1"/>
  <c r="K56" i="573" s="1"/>
  <c r="M56" i="573" s="1"/>
  <c r="H56" i="573"/>
  <c r="K55" i="573" a="1"/>
  <c r="K55" i="573" s="1"/>
  <c r="M55" i="573" s="1"/>
  <c r="H55" i="573"/>
  <c r="K54" i="573" a="1"/>
  <c r="K54" i="573" s="1"/>
  <c r="M54" i="573" s="1"/>
  <c r="H54" i="573"/>
  <c r="K53" i="573" a="1"/>
  <c r="K53" i="573" s="1"/>
  <c r="M53" i="573" s="1"/>
  <c r="H53" i="573"/>
  <c r="N52" i="573"/>
  <c r="K52" i="573" a="1"/>
  <c r="K52" i="573" s="1"/>
  <c r="M52" i="573" s="1"/>
  <c r="H52" i="573"/>
  <c r="N51" i="573"/>
  <c r="K51" i="573" a="1"/>
  <c r="K51" i="573" s="1"/>
  <c r="M51" i="573" s="1"/>
  <c r="H51" i="573"/>
  <c r="N50" i="573"/>
  <c r="K50" i="573"/>
  <c r="M50" i="573" s="1"/>
  <c r="K50" i="573" a="1"/>
  <c r="H50" i="573"/>
  <c r="N49" i="573"/>
  <c r="K49" i="573" a="1"/>
  <c r="K49" i="573" s="1"/>
  <c r="M49" i="573" s="1"/>
  <c r="H49" i="573"/>
  <c r="W48" i="573"/>
  <c r="V48" i="573"/>
  <c r="N48" i="573"/>
  <c r="K48" i="573" a="1"/>
  <c r="K48" i="573" s="1"/>
  <c r="M48" i="573" s="1"/>
  <c r="J48" i="573" a="1"/>
  <c r="J48" i="573" s="1"/>
  <c r="H48" i="573"/>
  <c r="V47" i="573"/>
  <c r="W47" i="573" s="1"/>
  <c r="N47" i="573"/>
  <c r="K47" i="573" a="1"/>
  <c r="K47" i="573" s="1"/>
  <c r="M47" i="573" s="1"/>
  <c r="J47" i="573" a="1"/>
  <c r="J47" i="573" s="1"/>
  <c r="H47" i="573"/>
  <c r="V46" i="573"/>
  <c r="W46" i="573" s="1"/>
  <c r="N46" i="573"/>
  <c r="K46" i="573"/>
  <c r="M46" i="573" s="1"/>
  <c r="K46" i="573" a="1"/>
  <c r="J46" i="573"/>
  <c r="J46" i="573" a="1"/>
  <c r="H46" i="573"/>
  <c r="V45" i="573"/>
  <c r="W45" i="573" s="1"/>
  <c r="N45" i="573"/>
  <c r="K45" i="573" a="1"/>
  <c r="K45" i="573" s="1"/>
  <c r="M45" i="573" s="1"/>
  <c r="J45" i="573" a="1"/>
  <c r="J45" i="573" s="1"/>
  <c r="H45" i="573"/>
  <c r="W44" i="573"/>
  <c r="V44" i="573"/>
  <c r="N44" i="573"/>
  <c r="K44" i="573" a="1"/>
  <c r="K44" i="573" s="1"/>
  <c r="M44" i="573" s="1"/>
  <c r="J44" i="573" a="1"/>
  <c r="J44" i="573" s="1"/>
  <c r="H44" i="573"/>
  <c r="V43" i="573"/>
  <c r="W43" i="573" s="1"/>
  <c r="N43" i="573"/>
  <c r="K43" i="573" a="1"/>
  <c r="K43" i="573" s="1"/>
  <c r="M43" i="573" s="1"/>
  <c r="J43" i="573" a="1"/>
  <c r="J43" i="573" s="1"/>
  <c r="H43" i="573"/>
  <c r="W42" i="573"/>
  <c r="V42" i="573"/>
  <c r="N42" i="573"/>
  <c r="K42" i="573" a="1"/>
  <c r="K42" i="573" s="1"/>
  <c r="M42" i="573" s="1"/>
  <c r="J42" i="573" a="1"/>
  <c r="J42" i="573" s="1"/>
  <c r="H42" i="573"/>
  <c r="V41" i="573"/>
  <c r="W41" i="573" s="1"/>
  <c r="N41" i="573"/>
  <c r="K41" i="573" a="1"/>
  <c r="K41" i="573" s="1"/>
  <c r="M41" i="573" s="1"/>
  <c r="J41" i="573" a="1"/>
  <c r="J41" i="573" s="1"/>
  <c r="H41" i="573"/>
  <c r="V40" i="573"/>
  <c r="W40" i="573" s="1"/>
  <c r="N40" i="573"/>
  <c r="K40" i="573"/>
  <c r="M40" i="573" s="1"/>
  <c r="K40" i="573" a="1"/>
  <c r="J40" i="573"/>
  <c r="J40" i="573" a="1"/>
  <c r="H40" i="573"/>
  <c r="V39" i="573"/>
  <c r="W39" i="573" s="1"/>
  <c r="N39" i="573"/>
  <c r="K39" i="573" a="1"/>
  <c r="K39" i="573" s="1"/>
  <c r="M39" i="573" s="1"/>
  <c r="J39" i="573" a="1"/>
  <c r="J39" i="573" s="1"/>
  <c r="H39" i="573"/>
  <c r="V38" i="573"/>
  <c r="W38" i="573" s="1"/>
  <c r="N38" i="573"/>
  <c r="K38" i="573" a="1"/>
  <c r="K38" i="573" s="1"/>
  <c r="M38" i="573" s="1"/>
  <c r="J38" i="573" a="1"/>
  <c r="J38" i="573" s="1"/>
  <c r="H38" i="573"/>
  <c r="V37" i="573"/>
  <c r="W37" i="573" s="1"/>
  <c r="N37" i="573"/>
  <c r="K37" i="573" a="1"/>
  <c r="K37" i="573" s="1"/>
  <c r="M37" i="573" s="1"/>
  <c r="J37" i="573" a="1"/>
  <c r="J37" i="573" s="1"/>
  <c r="H37" i="573"/>
  <c r="H36" i="573"/>
  <c r="H35" i="573"/>
  <c r="H34" i="573"/>
  <c r="V33" i="573"/>
  <c r="W33" i="573" s="1"/>
  <c r="N33" i="573"/>
  <c r="K33" i="573" a="1"/>
  <c r="K33" i="573" s="1"/>
  <c r="M33" i="573" s="1"/>
  <c r="J33" i="573" a="1"/>
  <c r="J33" i="573" s="1"/>
  <c r="H33" i="573"/>
  <c r="V32" i="573"/>
  <c r="W32" i="573" s="1"/>
  <c r="N32" i="573"/>
  <c r="K32" i="573"/>
  <c r="M32" i="573" s="1"/>
  <c r="K32" i="573" a="1"/>
  <c r="J32" i="573"/>
  <c r="J32" i="573" a="1"/>
  <c r="H32" i="573"/>
  <c r="V31" i="573"/>
  <c r="W31" i="573" s="1"/>
  <c r="N31" i="573"/>
  <c r="K31" i="573" a="1"/>
  <c r="K31" i="573" s="1"/>
  <c r="M31" i="573" s="1"/>
  <c r="J31" i="573" a="1"/>
  <c r="J31" i="573" s="1"/>
  <c r="H31" i="573"/>
  <c r="K30" i="573" a="1"/>
  <c r="K30" i="573" s="1"/>
  <c r="H30" i="573"/>
  <c r="V29" i="573"/>
  <c r="V86" i="573" s="1"/>
  <c r="W86" i="573" s="1"/>
  <c r="N29" i="573"/>
  <c r="N86" i="573" s="1"/>
  <c r="K29" i="573" a="1"/>
  <c r="K29" i="573" s="1"/>
  <c r="J29" i="573" a="1"/>
  <c r="J29" i="573" s="1"/>
  <c r="H29" i="573"/>
  <c r="H86" i="573" s="1"/>
  <c r="AA28" i="573"/>
  <c r="AA164" i="573" s="1"/>
  <c r="Z28" i="573"/>
  <c r="Z164" i="573" s="1"/>
  <c r="Y28" i="573"/>
  <c r="Y164" i="573" s="1"/>
  <c r="X28" i="573"/>
  <c r="X164" i="573" s="1"/>
  <c r="U28" i="573"/>
  <c r="U164" i="573" s="1"/>
  <c r="T28" i="573"/>
  <c r="T164" i="573" s="1"/>
  <c r="S28" i="573"/>
  <c r="S164" i="573" s="1"/>
  <c r="R28" i="573"/>
  <c r="R164" i="573" s="1"/>
  <c r="Q28" i="573"/>
  <c r="Q164" i="573" s="1"/>
  <c r="P28" i="573"/>
  <c r="O28" i="573"/>
  <c r="I28" i="573"/>
  <c r="I164" i="573" s="1"/>
  <c r="B172" i="573" s="1"/>
  <c r="G28" i="573"/>
  <c r="C524" i="573" s="1"/>
  <c r="V27" i="573"/>
  <c r="W27" i="573" s="1"/>
  <c r="N27" i="573"/>
  <c r="K27" i="573" a="1"/>
  <c r="K27" i="573" s="1"/>
  <c r="M27" i="573" s="1"/>
  <c r="J27" i="573" a="1"/>
  <c r="J27" i="573" s="1"/>
  <c r="H27" i="573"/>
  <c r="V26" i="573"/>
  <c r="W26" i="573" s="1"/>
  <c r="N26" i="573"/>
  <c r="K26" i="573"/>
  <c r="M26" i="573" s="1"/>
  <c r="K26" i="573" a="1"/>
  <c r="J26" i="573"/>
  <c r="J26" i="573" a="1"/>
  <c r="H26" i="573"/>
  <c r="K25" i="573" a="1"/>
  <c r="K25" i="573" s="1"/>
  <c r="M25" i="573" s="1"/>
  <c r="J25" i="573" a="1"/>
  <c r="J25" i="573" s="1"/>
  <c r="H25" i="573"/>
  <c r="K24" i="573"/>
  <c r="M24" i="573" s="1"/>
  <c r="K24" i="573" a="1"/>
  <c r="J24" i="573"/>
  <c r="J24" i="573" a="1"/>
  <c r="H24" i="573"/>
  <c r="K23" i="573" a="1"/>
  <c r="K23" i="573" s="1"/>
  <c r="M23" i="573" s="1"/>
  <c r="J23" i="573" a="1"/>
  <c r="J23" i="573" s="1"/>
  <c r="H23" i="573"/>
  <c r="K22" i="573"/>
  <c r="M22" i="573" s="1"/>
  <c r="K22" i="573" a="1"/>
  <c r="J22" i="573"/>
  <c r="J22" i="573" a="1"/>
  <c r="H22" i="573"/>
  <c r="V21" i="573"/>
  <c r="W21" i="573" s="1"/>
  <c r="N21" i="573"/>
  <c r="K21" i="573" a="1"/>
  <c r="K21" i="573" s="1"/>
  <c r="M21" i="573" s="1"/>
  <c r="J21" i="573" a="1"/>
  <c r="J21" i="573" s="1"/>
  <c r="H21" i="573"/>
  <c r="V20" i="573"/>
  <c r="W20" i="573" s="1"/>
  <c r="N20" i="573"/>
  <c r="K20" i="573" a="1"/>
  <c r="K20" i="573" s="1"/>
  <c r="M20" i="573" s="1"/>
  <c r="J20" i="573" a="1"/>
  <c r="J20" i="573" s="1"/>
  <c r="H20" i="573"/>
  <c r="V19" i="573"/>
  <c r="W19" i="573" s="1"/>
  <c r="N19" i="573"/>
  <c r="K19" i="573" a="1"/>
  <c r="K19" i="573" s="1"/>
  <c r="M19" i="573" s="1"/>
  <c r="J19" i="573" a="1"/>
  <c r="J19" i="573" s="1"/>
  <c r="H19" i="573"/>
  <c r="N18" i="573"/>
  <c r="K18" i="573"/>
  <c r="M18" i="573" s="1"/>
  <c r="K18" i="573" a="1"/>
  <c r="J18" i="573"/>
  <c r="J18" i="573" a="1"/>
  <c r="H18" i="573"/>
  <c r="N17" i="573"/>
  <c r="K17" i="573" a="1"/>
  <c r="K17" i="573" s="1"/>
  <c r="M17" i="573" s="1"/>
  <c r="J17" i="573" a="1"/>
  <c r="J17" i="573" s="1"/>
  <c r="H17" i="573"/>
  <c r="V16" i="573"/>
  <c r="W16" i="573" s="1"/>
  <c r="N16" i="573"/>
  <c r="K16" i="573"/>
  <c r="M16" i="573" s="1"/>
  <c r="K16" i="573" a="1"/>
  <c r="J16" i="573"/>
  <c r="J16" i="573" a="1"/>
  <c r="H16" i="573"/>
  <c r="V15" i="573"/>
  <c r="W15" i="573" s="1"/>
  <c r="N15" i="573"/>
  <c r="K15" i="573" a="1"/>
  <c r="K15" i="573" s="1"/>
  <c r="M15" i="573" s="1"/>
  <c r="J15" i="573" a="1"/>
  <c r="J15" i="573" s="1"/>
  <c r="H15" i="573"/>
  <c r="N14" i="573"/>
  <c r="K14" i="573" a="1"/>
  <c r="K14" i="573" s="1"/>
  <c r="M14" i="573" s="1"/>
  <c r="H14" i="573"/>
  <c r="N13" i="573"/>
  <c r="K13" i="573" a="1"/>
  <c r="K13" i="573" s="1"/>
  <c r="M13" i="573" s="1"/>
  <c r="H13" i="573"/>
  <c r="V12" i="573"/>
  <c r="W12" i="573" s="1"/>
  <c r="N12" i="573"/>
  <c r="K12" i="573" a="1"/>
  <c r="K12" i="573" s="1"/>
  <c r="M12" i="573" s="1"/>
  <c r="J12" i="573" a="1"/>
  <c r="J12" i="573" s="1"/>
  <c r="H12" i="573"/>
  <c r="V11" i="573"/>
  <c r="W11" i="573" s="1"/>
  <c r="N11" i="573"/>
  <c r="K11" i="573" a="1"/>
  <c r="K11" i="573" s="1"/>
  <c r="M11" i="573" s="1"/>
  <c r="J11" i="573" a="1"/>
  <c r="J11" i="573" s="1"/>
  <c r="H11" i="573"/>
  <c r="V10" i="573"/>
  <c r="W10" i="573" s="1"/>
  <c r="N10" i="573"/>
  <c r="K10" i="573"/>
  <c r="M10" i="573" s="1"/>
  <c r="K10" i="573" a="1"/>
  <c r="J10" i="573"/>
  <c r="J10" i="573" a="1"/>
  <c r="H10" i="573"/>
  <c r="V9" i="573"/>
  <c r="W9" i="573" s="1"/>
  <c r="N9" i="573"/>
  <c r="K9" i="573" a="1"/>
  <c r="K9" i="573" s="1"/>
  <c r="M9" i="573" s="1"/>
  <c r="J9" i="573" a="1"/>
  <c r="J9" i="573" s="1"/>
  <c r="H9" i="573"/>
  <c r="V8" i="573"/>
  <c r="W8" i="573" s="1"/>
  <c r="N8" i="573"/>
  <c r="K8" i="573" a="1"/>
  <c r="K8" i="573" s="1"/>
  <c r="M8" i="573" s="1"/>
  <c r="J8" i="573" a="1"/>
  <c r="J8" i="573" s="1"/>
  <c r="H8" i="573"/>
  <c r="V7" i="573"/>
  <c r="V28" i="573" s="1"/>
  <c r="N7" i="573"/>
  <c r="N28" i="573" s="1"/>
  <c r="K7" i="573" a="1"/>
  <c r="K7" i="573" s="1"/>
  <c r="J7" i="573" a="1"/>
  <c r="J7" i="573" s="1"/>
  <c r="H7" i="573"/>
  <c r="H28" i="573" s="1"/>
  <c r="E530" i="575" l="1"/>
  <c r="G520" i="575"/>
  <c r="S528" i="575"/>
  <c r="S527" i="575"/>
  <c r="S529" i="575"/>
  <c r="S524" i="575" a="1"/>
  <c r="S524" i="575" s="1"/>
  <c r="S525" i="575"/>
  <c r="M528" i="575"/>
  <c r="M525" i="575"/>
  <c r="M529" i="575"/>
  <c r="M526" i="575"/>
  <c r="M527" i="575"/>
  <c r="S526" i="575"/>
  <c r="M173" i="574" a="1"/>
  <c r="M173" i="574" s="1"/>
  <c r="E530" i="574"/>
  <c r="I172" i="574"/>
  <c r="M172" i="574" s="1"/>
  <c r="Q530" i="574"/>
  <c r="K530" i="574"/>
  <c r="M524" i="574" s="1" a="1"/>
  <c r="M524" i="574" s="1"/>
  <c r="T172" i="574"/>
  <c r="T167" i="574"/>
  <c r="T168" i="574"/>
  <c r="T170" i="574"/>
  <c r="T171" i="574"/>
  <c r="T169" i="574"/>
  <c r="Z343" i="574"/>
  <c r="Z337" i="574" a="1"/>
  <c r="Z337" i="574" s="1"/>
  <c r="Z342" i="574"/>
  <c r="Z338" i="574"/>
  <c r="Z340" i="574"/>
  <c r="Z341" i="574"/>
  <c r="T343" i="574"/>
  <c r="T340" i="574"/>
  <c r="T342" i="574"/>
  <c r="T338" i="574"/>
  <c r="T341" i="574"/>
  <c r="T339" i="574"/>
  <c r="I516" i="574"/>
  <c r="W507" i="574"/>
  <c r="L164" i="574"/>
  <c r="I171" i="574" s="1"/>
  <c r="L335" i="574"/>
  <c r="I342" i="574" s="1"/>
  <c r="T515" i="574"/>
  <c r="T514" i="574"/>
  <c r="T512" i="574"/>
  <c r="T166" i="574" a="1"/>
  <c r="T166" i="574" s="1"/>
  <c r="Z339" i="574"/>
  <c r="T337" i="574" a="1"/>
  <c r="T337" i="574" s="1"/>
  <c r="Z515" i="574"/>
  <c r="Z514" i="574"/>
  <c r="Z513" i="574"/>
  <c r="Z512" i="574"/>
  <c r="Z511" i="574"/>
  <c r="O519" i="574" a="1"/>
  <c r="O519" i="574" s="1"/>
  <c r="E515" i="574"/>
  <c r="I515" i="574" s="1"/>
  <c r="M515" i="574" s="1"/>
  <c r="L507" i="574"/>
  <c r="I514" i="574" s="1"/>
  <c r="T509" i="574" a="1"/>
  <c r="T509" i="574" s="1"/>
  <c r="Z510" i="574"/>
  <c r="T513" i="574"/>
  <c r="J308" i="573" a="1"/>
  <c r="J308" i="573" s="1"/>
  <c r="J506" i="573" a="1"/>
  <c r="J506" i="573" s="1"/>
  <c r="J257" i="573" a="1"/>
  <c r="J257" i="573" s="1"/>
  <c r="R168" i="573"/>
  <c r="H121" i="573"/>
  <c r="V121" i="573"/>
  <c r="W121" i="573" s="1"/>
  <c r="K319" i="573"/>
  <c r="W320" i="573"/>
  <c r="W334" i="573" s="1"/>
  <c r="K292" i="573"/>
  <c r="N292" i="573"/>
  <c r="W258" i="573"/>
  <c r="J292" i="573" a="1"/>
  <c r="J292" i="573" s="1"/>
  <c r="R339" i="573"/>
  <c r="N308" i="573"/>
  <c r="H257" i="573"/>
  <c r="H335" i="573" s="1"/>
  <c r="E342" i="573" s="1"/>
  <c r="V257" i="573"/>
  <c r="W257" i="573" s="1"/>
  <c r="N257" i="573"/>
  <c r="N335" i="573" s="1"/>
  <c r="B344" i="573" s="1"/>
  <c r="E344" i="573" s="1"/>
  <c r="M199" i="573"/>
  <c r="J199" i="573" a="1"/>
  <c r="J199" i="573" s="1"/>
  <c r="J163" i="573" a="1"/>
  <c r="J163" i="573" s="1"/>
  <c r="H163" i="573"/>
  <c r="H164" i="573" s="1"/>
  <c r="E171" i="573" s="1"/>
  <c r="V163" i="573"/>
  <c r="W163" i="573" s="1"/>
  <c r="N137" i="573"/>
  <c r="W138" i="573"/>
  <c r="N121" i="573"/>
  <c r="N164" i="573" s="1"/>
  <c r="B173" i="573" s="1"/>
  <c r="E173" i="573" s="1"/>
  <c r="J148" i="573" a="1"/>
  <c r="J148" i="573" s="1"/>
  <c r="N506" i="573"/>
  <c r="H506" i="573"/>
  <c r="K506" i="573"/>
  <c r="R512" i="573"/>
  <c r="K479" i="573"/>
  <c r="V463" i="573"/>
  <c r="W463" i="573" s="1"/>
  <c r="W371" i="573"/>
  <c r="J370" i="573" a="1"/>
  <c r="J370" i="573" s="1"/>
  <c r="K428" i="573"/>
  <c r="C520" i="573"/>
  <c r="K86" i="573"/>
  <c r="M29" i="573"/>
  <c r="M86" i="573" s="1"/>
  <c r="K163" i="573"/>
  <c r="M149" i="573"/>
  <c r="M163" i="573" s="1"/>
  <c r="K28" i="573"/>
  <c r="M7" i="573"/>
  <c r="M28" i="573" s="1"/>
  <c r="W28" i="573"/>
  <c r="K121" i="573"/>
  <c r="M87" i="573"/>
  <c r="M121" i="573" s="1"/>
  <c r="K137" i="573"/>
  <c r="M122" i="573"/>
  <c r="M137" i="573" s="1"/>
  <c r="K148" i="573"/>
  <c r="C530" i="573"/>
  <c r="E524" i="573" s="1"/>
  <c r="R166" i="573"/>
  <c r="O164" i="573"/>
  <c r="K525" i="573"/>
  <c r="E526" i="573"/>
  <c r="K526" i="573"/>
  <c r="E527" i="573"/>
  <c r="K527" i="573"/>
  <c r="V137" i="573"/>
  <c r="W137" i="573" s="1"/>
  <c r="R170" i="573"/>
  <c r="W149" i="573"/>
  <c r="R171" i="573"/>
  <c r="G164" i="573"/>
  <c r="W199" i="573"/>
  <c r="B342" i="573"/>
  <c r="J335" i="573" a="1"/>
  <c r="J335" i="573" s="1"/>
  <c r="M342" i="573" s="1"/>
  <c r="M257" i="573"/>
  <c r="K334" i="573"/>
  <c r="K341" i="573"/>
  <c r="M337" i="573"/>
  <c r="W7" i="573"/>
  <c r="J28" i="573" a="1"/>
  <c r="J28" i="573" s="1"/>
  <c r="X167" i="573"/>
  <c r="P164" i="573"/>
  <c r="X168" i="573" s="1"/>
  <c r="W29" i="573"/>
  <c r="J86" i="573" a="1"/>
  <c r="J86" i="573" s="1"/>
  <c r="W87" i="573"/>
  <c r="J121" i="573" a="1"/>
  <c r="J121" i="573" s="1"/>
  <c r="J137" i="573" a="1"/>
  <c r="J137" i="573" s="1"/>
  <c r="M138" i="573"/>
  <c r="M148" i="573" s="1"/>
  <c r="K170" i="573"/>
  <c r="M166" i="573"/>
  <c r="R344" i="573"/>
  <c r="T343" i="573" s="1"/>
  <c r="K308" i="573"/>
  <c r="M293" i="573"/>
  <c r="M308" i="573" s="1"/>
  <c r="K370" i="573"/>
  <c r="M349" i="573"/>
  <c r="M370" i="573" s="1"/>
  <c r="E170" i="573"/>
  <c r="K199" i="573"/>
  <c r="K257" i="573"/>
  <c r="V308" i="573"/>
  <c r="W308" i="573" s="1"/>
  <c r="O335" i="573"/>
  <c r="E341" i="573"/>
  <c r="K463" i="573"/>
  <c r="M429" i="573"/>
  <c r="M463" i="573" s="1"/>
  <c r="M258" i="573"/>
  <c r="M292" i="573" s="1"/>
  <c r="M309" i="573"/>
  <c r="M319" i="573" s="1"/>
  <c r="M320" i="573"/>
  <c r="M334" i="573" s="1"/>
  <c r="P335" i="573"/>
  <c r="X339" i="573" s="1"/>
  <c r="X344" i="573" s="1"/>
  <c r="H370" i="573"/>
  <c r="N370" i="573"/>
  <c r="W349" i="573"/>
  <c r="W370" i="573" s="1"/>
  <c r="M479" i="573"/>
  <c r="W464" i="573"/>
  <c r="V479" i="573"/>
  <c r="W479" i="573" s="1"/>
  <c r="B514" i="573"/>
  <c r="J507" i="573" a="1"/>
  <c r="J507" i="573" s="1"/>
  <c r="M514" i="573" s="1"/>
  <c r="R509" i="573"/>
  <c r="X509" i="573"/>
  <c r="O507" i="573"/>
  <c r="X510" i="573" s="1"/>
  <c r="M371" i="573"/>
  <c r="M428" i="573" s="1"/>
  <c r="H463" i="573"/>
  <c r="N463" i="573"/>
  <c r="W429" i="573"/>
  <c r="J463" i="573" a="1"/>
  <c r="J463" i="573" s="1"/>
  <c r="N479" i="573"/>
  <c r="V490" i="573"/>
  <c r="W490" i="573" s="1"/>
  <c r="W506" i="573"/>
  <c r="V506" i="573"/>
  <c r="K509" i="573"/>
  <c r="R534" i="573"/>
  <c r="S534" i="573" a="1"/>
  <c r="S534" i="573" s="1"/>
  <c r="M480" i="573"/>
  <c r="M490" i="573" s="1"/>
  <c r="M491" i="573"/>
  <c r="M506" i="573" s="1"/>
  <c r="R514" i="573"/>
  <c r="J536" i="573"/>
  <c r="Q533" i="573"/>
  <c r="R535" i="573"/>
  <c r="S535" i="573" a="1"/>
  <c r="S535" i="573" s="1"/>
  <c r="T533" i="573" a="1"/>
  <c r="T533" i="573" s="1"/>
  <c r="T534" i="573" a="1"/>
  <c r="T534" i="573" s="1"/>
  <c r="T535" i="573" a="1"/>
  <c r="T535" i="573" s="1"/>
  <c r="C536" i="573"/>
  <c r="T536" i="573" s="1" a="1"/>
  <c r="T536" i="573" s="1"/>
  <c r="G66" i="572"/>
  <c r="G136" i="572"/>
  <c r="S530" i="575" l="1"/>
  <c r="K520" i="575"/>
  <c r="O520" i="575" s="1"/>
  <c r="K519" i="575"/>
  <c r="M516" i="574" a="1"/>
  <c r="M516" i="574" s="1"/>
  <c r="K521" i="574"/>
  <c r="O521" i="574" s="1" a="1"/>
  <c r="O521" i="574" s="1"/>
  <c r="S528" i="574"/>
  <c r="S524" i="574" a="1"/>
  <c r="S524" i="574" s="1"/>
  <c r="S527" i="574"/>
  <c r="S529" i="574"/>
  <c r="S525" i="574"/>
  <c r="M527" i="574"/>
  <c r="M528" i="574"/>
  <c r="M525" i="574"/>
  <c r="M529" i="574"/>
  <c r="M526" i="574"/>
  <c r="S526" i="574"/>
  <c r="G520" i="574"/>
  <c r="M335" i="573"/>
  <c r="T340" i="573"/>
  <c r="X173" i="573"/>
  <c r="Z169" i="573" s="1"/>
  <c r="E529" i="573"/>
  <c r="E525" i="573"/>
  <c r="E528" i="573"/>
  <c r="Z342" i="573"/>
  <c r="Z341" i="573"/>
  <c r="Z340" i="573"/>
  <c r="Z338" i="573"/>
  <c r="Z337" i="573" a="1"/>
  <c r="Z337" i="573" s="1"/>
  <c r="Z343" i="573"/>
  <c r="R533" i="573"/>
  <c r="R536" i="573" s="1"/>
  <c r="Q536" i="573"/>
  <c r="S536" i="573" s="1" a="1"/>
  <c r="S536" i="573" s="1"/>
  <c r="S533" i="573" a="1"/>
  <c r="S533" i="573" s="1"/>
  <c r="K513" i="573"/>
  <c r="M513" i="573" s="1"/>
  <c r="M509" i="573"/>
  <c r="X516" i="573"/>
  <c r="H507" i="573"/>
  <c r="E514" i="573" s="1"/>
  <c r="G519" i="573" s="1"/>
  <c r="Z170" i="573"/>
  <c r="K507" i="573"/>
  <c r="V335" i="573"/>
  <c r="I344" i="573" s="1"/>
  <c r="M344" i="573" s="1" a="1"/>
  <c r="M344" i="573" s="1"/>
  <c r="Q526" i="573"/>
  <c r="Z168" i="573"/>
  <c r="T339" i="573"/>
  <c r="B171" i="573"/>
  <c r="C519" i="573" s="1"/>
  <c r="J164" i="573" a="1"/>
  <c r="J164" i="573" s="1"/>
  <c r="M171" i="573" s="1"/>
  <c r="K528" i="573"/>
  <c r="E530" i="573"/>
  <c r="V164" i="573"/>
  <c r="I173" i="573" s="1"/>
  <c r="K164" i="573"/>
  <c r="E172" i="573" s="1"/>
  <c r="Z510" i="573"/>
  <c r="R516" i="573"/>
  <c r="T514" i="573" s="1"/>
  <c r="N507" i="573"/>
  <c r="B516" i="573" s="1"/>
  <c r="Z339" i="573"/>
  <c r="Z166" i="573" a="1"/>
  <c r="Z166" i="573" s="1"/>
  <c r="Z172" i="573"/>
  <c r="Z171" i="573"/>
  <c r="V507" i="573"/>
  <c r="K335" i="573"/>
  <c r="M507" i="573"/>
  <c r="T342" i="573"/>
  <c r="T337" i="573" a="1"/>
  <c r="T337" i="573" s="1"/>
  <c r="M170" i="573"/>
  <c r="Q525" i="573"/>
  <c r="Z167" i="573"/>
  <c r="M341" i="573"/>
  <c r="T341" i="573"/>
  <c r="T338" i="573"/>
  <c r="W335" i="573"/>
  <c r="K529" i="573"/>
  <c r="K524" i="573"/>
  <c r="R173" i="573"/>
  <c r="T171" i="573" s="1"/>
  <c r="W164" i="573"/>
  <c r="M164" i="573"/>
  <c r="I430" i="572"/>
  <c r="I431" i="572"/>
  <c r="I46" i="572"/>
  <c r="I136" i="572"/>
  <c r="I215" i="572"/>
  <c r="I29" i="572"/>
  <c r="I145" i="572"/>
  <c r="G430" i="572"/>
  <c r="G431" i="572"/>
  <c r="G455" i="572"/>
  <c r="G215" i="572"/>
  <c r="G279" i="572"/>
  <c r="G29" i="572"/>
  <c r="G149" i="572"/>
  <c r="G145" i="572"/>
  <c r="G116" i="572"/>
  <c r="G46" i="572"/>
  <c r="P536" i="572"/>
  <c r="O536" i="572"/>
  <c r="N536" i="572"/>
  <c r="M536" i="572"/>
  <c r="L536" i="572"/>
  <c r="K536" i="572"/>
  <c r="I536" i="572"/>
  <c r="H536" i="572"/>
  <c r="G536" i="572"/>
  <c r="F536" i="572"/>
  <c r="E536" i="572"/>
  <c r="D536" i="572"/>
  <c r="C535" i="572"/>
  <c r="J535" i="572" s="1"/>
  <c r="Q535" i="572" s="1"/>
  <c r="C534" i="572"/>
  <c r="J534" i="572" s="1"/>
  <c r="Q534" i="572" s="1"/>
  <c r="C533" i="572"/>
  <c r="J533" i="572" s="1"/>
  <c r="G517" i="572"/>
  <c r="N517" i="572" s="1"/>
  <c r="X515" i="572"/>
  <c r="X514" i="572"/>
  <c r="X513" i="572"/>
  <c r="G513" i="572"/>
  <c r="C513" i="572"/>
  <c r="X512" i="572"/>
  <c r="I512" i="572"/>
  <c r="E512" i="572"/>
  <c r="K512" i="572" s="1"/>
  <c r="M512" i="572" s="1"/>
  <c r="X511" i="572"/>
  <c r="I511" i="572"/>
  <c r="E511" i="572"/>
  <c r="K511" i="572" s="1"/>
  <c r="M511" i="572" s="1"/>
  <c r="I510" i="572"/>
  <c r="E510" i="572"/>
  <c r="K510" i="572" s="1"/>
  <c r="M510" i="572" s="1"/>
  <c r="I509" i="572"/>
  <c r="I513" i="572" s="1"/>
  <c r="E509" i="572"/>
  <c r="K509" i="572" s="1"/>
  <c r="AA506" i="572"/>
  <c r="Z506" i="572"/>
  <c r="Y506" i="572"/>
  <c r="X506" i="572"/>
  <c r="U506" i="572"/>
  <c r="T506" i="572"/>
  <c r="S506" i="572"/>
  <c r="R506" i="572"/>
  <c r="Q506" i="572"/>
  <c r="P506" i="572"/>
  <c r="O506" i="572"/>
  <c r="I506" i="572"/>
  <c r="G506" i="572"/>
  <c r="J506" i="572" s="1" a="1"/>
  <c r="J506" i="572" s="1"/>
  <c r="H505" i="572"/>
  <c r="H504" i="572"/>
  <c r="H503" i="572"/>
  <c r="D502" i="572"/>
  <c r="H502" i="572" s="1"/>
  <c r="V501" i="572"/>
  <c r="W501" i="572" s="1"/>
  <c r="N501" i="572"/>
  <c r="K501" i="572" a="1"/>
  <c r="K501" i="572" s="1"/>
  <c r="M501" i="572" s="1"/>
  <c r="J501" i="572" a="1"/>
  <c r="J501" i="572" s="1"/>
  <c r="H501" i="572"/>
  <c r="H500" i="572"/>
  <c r="H499" i="572"/>
  <c r="V498" i="572"/>
  <c r="W498" i="572" s="1"/>
  <c r="N498" i="572"/>
  <c r="K498" i="572" a="1"/>
  <c r="K498" i="572" s="1"/>
  <c r="M498" i="572" s="1"/>
  <c r="J498" i="572" a="1"/>
  <c r="J498" i="572" s="1"/>
  <c r="H498" i="572"/>
  <c r="V497" i="572"/>
  <c r="W497" i="572" s="1"/>
  <c r="N497" i="572"/>
  <c r="K497" i="572"/>
  <c r="M497" i="572" s="1"/>
  <c r="K497" i="572" a="1"/>
  <c r="J497" i="572"/>
  <c r="J497" i="572" a="1"/>
  <c r="H497" i="572"/>
  <c r="H496" i="572"/>
  <c r="H495" i="572"/>
  <c r="V494" i="572"/>
  <c r="W494" i="572" s="1"/>
  <c r="N494" i="572"/>
  <c r="K494" i="572" a="1"/>
  <c r="K494" i="572" s="1"/>
  <c r="M494" i="572" s="1"/>
  <c r="J494" i="572" a="1"/>
  <c r="J494" i="572" s="1"/>
  <c r="H494" i="572"/>
  <c r="V493" i="572"/>
  <c r="W493" i="572" s="1"/>
  <c r="N493" i="572"/>
  <c r="K493" i="572" a="1"/>
  <c r="K493" i="572" s="1"/>
  <c r="M493" i="572" s="1"/>
  <c r="J493" i="572" a="1"/>
  <c r="J493" i="572" s="1"/>
  <c r="H493" i="572"/>
  <c r="V492" i="572"/>
  <c r="W492" i="572" s="1"/>
  <c r="N492" i="572"/>
  <c r="K492" i="572" a="1"/>
  <c r="K492" i="572" s="1"/>
  <c r="M492" i="572" s="1"/>
  <c r="J492" i="572" a="1"/>
  <c r="J492" i="572" s="1"/>
  <c r="H492" i="572"/>
  <c r="V491" i="572"/>
  <c r="W491" i="572" s="1"/>
  <c r="N491" i="572"/>
  <c r="N506" i="572" s="1"/>
  <c r="K491" i="572"/>
  <c r="K491" i="572" a="1"/>
  <c r="J491" i="572" a="1"/>
  <c r="J491" i="572" s="1"/>
  <c r="H491" i="572"/>
  <c r="H506" i="572" s="1"/>
  <c r="AA490" i="572"/>
  <c r="Z490" i="572"/>
  <c r="Y490" i="572"/>
  <c r="X490" i="572"/>
  <c r="U490" i="572"/>
  <c r="T490" i="572"/>
  <c r="S490" i="572"/>
  <c r="Q490" i="572"/>
  <c r="P490" i="572"/>
  <c r="O490" i="572"/>
  <c r="R513" i="572" s="1"/>
  <c r="I490" i="572"/>
  <c r="G490" i="572"/>
  <c r="J490" i="572" s="1" a="1"/>
  <c r="J490" i="572" s="1"/>
  <c r="V489" i="572"/>
  <c r="W489" i="572" s="1"/>
  <c r="N489" i="572"/>
  <c r="K489" i="572" a="1"/>
  <c r="K489" i="572" s="1"/>
  <c r="M489" i="572" s="1"/>
  <c r="J489" i="572" a="1"/>
  <c r="J489" i="572" s="1"/>
  <c r="H489" i="572"/>
  <c r="H488" i="572"/>
  <c r="H487" i="572"/>
  <c r="H486" i="572"/>
  <c r="H485" i="572"/>
  <c r="W484" i="572"/>
  <c r="V484" i="572"/>
  <c r="N484" i="572"/>
  <c r="K484" i="572" a="1"/>
  <c r="K484" i="572" s="1"/>
  <c r="M484" i="572" s="1"/>
  <c r="J484" i="572" a="1"/>
  <c r="J484" i="572" s="1"/>
  <c r="H484" i="572"/>
  <c r="V483" i="572"/>
  <c r="W483" i="572" s="1"/>
  <c r="N483" i="572"/>
  <c r="K483" i="572" a="1"/>
  <c r="K483" i="572" s="1"/>
  <c r="M483" i="572" s="1"/>
  <c r="J483" i="572" a="1"/>
  <c r="J483" i="572" s="1"/>
  <c r="H483" i="572"/>
  <c r="V482" i="572"/>
  <c r="W482" i="572" s="1"/>
  <c r="N482" i="572"/>
  <c r="K482" i="572"/>
  <c r="M482" i="572" s="1"/>
  <c r="K482" i="572" a="1"/>
  <c r="J482" i="572"/>
  <c r="J482" i="572" a="1"/>
  <c r="H482" i="572"/>
  <c r="V481" i="572"/>
  <c r="W481" i="572" s="1"/>
  <c r="N481" i="572"/>
  <c r="K481" i="572" a="1"/>
  <c r="K481" i="572" s="1"/>
  <c r="M481" i="572" s="1"/>
  <c r="J481" i="572" a="1"/>
  <c r="J481" i="572" s="1"/>
  <c r="H481" i="572"/>
  <c r="W480" i="572"/>
  <c r="V480" i="572"/>
  <c r="N480" i="572"/>
  <c r="N490" i="572" s="1"/>
  <c r="K480" i="572" a="1"/>
  <c r="K480" i="572" s="1"/>
  <c r="J480" i="572" a="1"/>
  <c r="J480" i="572" s="1"/>
  <c r="H480" i="572"/>
  <c r="H490" i="572" s="1"/>
  <c r="AA479" i="572"/>
  <c r="Z479" i="572"/>
  <c r="Y479" i="572"/>
  <c r="X479" i="572"/>
  <c r="U479" i="572"/>
  <c r="T479" i="572"/>
  <c r="S479" i="572"/>
  <c r="Q479" i="572"/>
  <c r="P479" i="572"/>
  <c r="O479" i="572"/>
  <c r="I479" i="572"/>
  <c r="G479" i="572"/>
  <c r="J479" i="572" s="1" a="1"/>
  <c r="J479" i="572" s="1"/>
  <c r="V478" i="572"/>
  <c r="W478" i="572" s="1"/>
  <c r="N478" i="572"/>
  <c r="K478" i="572" a="1"/>
  <c r="K478" i="572" s="1"/>
  <c r="M478" i="572" s="1"/>
  <c r="J478" i="572" a="1"/>
  <c r="J478" i="572" s="1"/>
  <c r="H478" i="572"/>
  <c r="V477" i="572"/>
  <c r="W477" i="572" s="1"/>
  <c r="N477" i="572"/>
  <c r="K477" i="572" a="1"/>
  <c r="K477" i="572" s="1"/>
  <c r="M477" i="572" s="1"/>
  <c r="J477" i="572" a="1"/>
  <c r="J477" i="572" s="1"/>
  <c r="H477" i="572"/>
  <c r="V476" i="572"/>
  <c r="W476" i="572" s="1"/>
  <c r="N476" i="572"/>
  <c r="K476" i="572" a="1"/>
  <c r="K476" i="572" s="1"/>
  <c r="M476" i="572" s="1"/>
  <c r="J476" i="572" a="1"/>
  <c r="J476" i="572" s="1"/>
  <c r="H476" i="572"/>
  <c r="V475" i="572"/>
  <c r="W475" i="572" s="1"/>
  <c r="N475" i="572"/>
  <c r="K475" i="572"/>
  <c r="M475" i="572" s="1"/>
  <c r="K475" i="572" a="1"/>
  <c r="J475" i="572"/>
  <c r="J475" i="572" a="1"/>
  <c r="H475" i="572"/>
  <c r="V474" i="572"/>
  <c r="W474" i="572" s="1"/>
  <c r="N474" i="572"/>
  <c r="K474" i="572" a="1"/>
  <c r="K474" i="572" s="1"/>
  <c r="M474" i="572" s="1"/>
  <c r="J474" i="572" a="1"/>
  <c r="J474" i="572" s="1"/>
  <c r="H474" i="572"/>
  <c r="W473" i="572"/>
  <c r="V473" i="572"/>
  <c r="N473" i="572"/>
  <c r="K473" i="572" a="1"/>
  <c r="K473" i="572" s="1"/>
  <c r="M473" i="572" s="1"/>
  <c r="J473" i="572" a="1"/>
  <c r="J473" i="572" s="1"/>
  <c r="H473" i="572"/>
  <c r="V472" i="572"/>
  <c r="W472" i="572" s="1"/>
  <c r="N472" i="572"/>
  <c r="M472" i="572"/>
  <c r="K472" i="572" a="1"/>
  <c r="K472" i="572" s="1"/>
  <c r="J472" i="572" a="1"/>
  <c r="J472" i="572" s="1"/>
  <c r="H472" i="572"/>
  <c r="W471" i="572"/>
  <c r="V471" i="572"/>
  <c r="N471" i="572"/>
  <c r="K471" i="572" a="1"/>
  <c r="K471" i="572" s="1"/>
  <c r="M471" i="572" s="1"/>
  <c r="J471" i="572" a="1"/>
  <c r="J471" i="572" s="1"/>
  <c r="H471" i="572"/>
  <c r="V470" i="572"/>
  <c r="W470" i="572" s="1"/>
  <c r="N470" i="572"/>
  <c r="M470" i="572"/>
  <c r="K470" i="572" a="1"/>
  <c r="K470" i="572" s="1"/>
  <c r="J470" i="572" a="1"/>
  <c r="J470" i="572" s="1"/>
  <c r="H470" i="572"/>
  <c r="W469" i="572"/>
  <c r="V469" i="572"/>
  <c r="N469" i="572"/>
  <c r="K469" i="572" a="1"/>
  <c r="K469" i="572" s="1"/>
  <c r="M469" i="572" s="1"/>
  <c r="J469" i="572" a="1"/>
  <c r="J469" i="572" s="1"/>
  <c r="H469" i="572"/>
  <c r="V468" i="572"/>
  <c r="W468" i="572" s="1"/>
  <c r="N468" i="572"/>
  <c r="M468" i="572"/>
  <c r="K468" i="572" a="1"/>
  <c r="K468" i="572" s="1"/>
  <c r="J468" i="572" a="1"/>
  <c r="J468" i="572" s="1"/>
  <c r="H468" i="572"/>
  <c r="W467" i="572"/>
  <c r="V467" i="572"/>
  <c r="N467" i="572"/>
  <c r="K467" i="572" a="1"/>
  <c r="K467" i="572" s="1"/>
  <c r="M467" i="572" s="1"/>
  <c r="J467" i="572" a="1"/>
  <c r="J467" i="572" s="1"/>
  <c r="H467" i="572"/>
  <c r="V466" i="572"/>
  <c r="W466" i="572" s="1"/>
  <c r="N466" i="572"/>
  <c r="M466" i="572"/>
  <c r="K466" i="572" a="1"/>
  <c r="K466" i="572" s="1"/>
  <c r="J466" i="572" a="1"/>
  <c r="J466" i="572" s="1"/>
  <c r="H466" i="572"/>
  <c r="W465" i="572"/>
  <c r="V465" i="572"/>
  <c r="N465" i="572"/>
  <c r="K465" i="572" a="1"/>
  <c r="K465" i="572" s="1"/>
  <c r="M465" i="572" s="1"/>
  <c r="J465" i="572" a="1"/>
  <c r="J465" i="572" s="1"/>
  <c r="H465" i="572"/>
  <c r="V464" i="572"/>
  <c r="N464" i="572"/>
  <c r="M464" i="572"/>
  <c r="K464" i="572" a="1"/>
  <c r="K464" i="572" s="1"/>
  <c r="J464" i="572" a="1"/>
  <c r="J464" i="572" s="1"/>
  <c r="H464" i="572"/>
  <c r="H479" i="572" s="1"/>
  <c r="AA463" i="572"/>
  <c r="Z463" i="572"/>
  <c r="Y463" i="572"/>
  <c r="X463" i="572"/>
  <c r="U463" i="572"/>
  <c r="T463" i="572"/>
  <c r="S463" i="572"/>
  <c r="R463" i="572"/>
  <c r="Q463" i="572"/>
  <c r="P463" i="572"/>
  <c r="O463" i="572"/>
  <c r="R511" i="572" s="1"/>
  <c r="I463" i="572"/>
  <c r="G463" i="572"/>
  <c r="V462" i="572"/>
  <c r="W462" i="572" s="1"/>
  <c r="N462" i="572"/>
  <c r="M462" i="572"/>
  <c r="K462" i="572" a="1"/>
  <c r="K462" i="572" s="1"/>
  <c r="J462" i="572" a="1"/>
  <c r="J462" i="572" s="1"/>
  <c r="H462" i="572"/>
  <c r="W461" i="572"/>
  <c r="V461" i="572"/>
  <c r="N461" i="572"/>
  <c r="K461" i="572" a="1"/>
  <c r="K461" i="572" s="1"/>
  <c r="M461" i="572" s="1"/>
  <c r="J461" i="572" a="1"/>
  <c r="J461" i="572" s="1"/>
  <c r="H461" i="572"/>
  <c r="W460" i="572"/>
  <c r="V460" i="572"/>
  <c r="N460" i="572"/>
  <c r="K460" i="572" a="1"/>
  <c r="K460" i="572" s="1"/>
  <c r="M460" i="572" s="1"/>
  <c r="J460" i="572" a="1"/>
  <c r="J460" i="572" s="1"/>
  <c r="H460" i="572"/>
  <c r="K459" i="572"/>
  <c r="M459" i="572" s="1"/>
  <c r="K459" i="572" a="1"/>
  <c r="H459" i="572"/>
  <c r="K458" i="572" a="1"/>
  <c r="K458" i="572" s="1"/>
  <c r="M458" i="572" s="1"/>
  <c r="H458" i="572"/>
  <c r="K457" i="572"/>
  <c r="M457" i="572" s="1"/>
  <c r="K457" i="572" a="1"/>
  <c r="H457" i="572"/>
  <c r="V456" i="572"/>
  <c r="W456" i="572" s="1"/>
  <c r="N456" i="572"/>
  <c r="K456" i="572" a="1"/>
  <c r="K456" i="572" s="1"/>
  <c r="M456" i="572" s="1"/>
  <c r="J456" i="572" a="1"/>
  <c r="J456" i="572" s="1"/>
  <c r="H456" i="572"/>
  <c r="W455" i="572"/>
  <c r="V455" i="572"/>
  <c r="N455" i="572"/>
  <c r="K455" i="572" a="1"/>
  <c r="K455" i="572" s="1"/>
  <c r="M455" i="572" s="1"/>
  <c r="J455" i="572" a="1"/>
  <c r="J455" i="572" s="1"/>
  <c r="H455" i="572"/>
  <c r="N454" i="572"/>
  <c r="K454" i="572" a="1"/>
  <c r="K454" i="572" s="1"/>
  <c r="M454" i="572" s="1"/>
  <c r="H454" i="572"/>
  <c r="N453" i="572"/>
  <c r="K453" i="572" a="1"/>
  <c r="K453" i="572" s="1"/>
  <c r="M453" i="572" s="1"/>
  <c r="H453" i="572"/>
  <c r="N452" i="572"/>
  <c r="K452" i="572" a="1"/>
  <c r="K452" i="572" s="1"/>
  <c r="M452" i="572" s="1"/>
  <c r="H452" i="572"/>
  <c r="N451" i="572"/>
  <c r="K451" i="572"/>
  <c r="M451" i="572" s="1"/>
  <c r="K451" i="572" a="1"/>
  <c r="H451" i="572"/>
  <c r="N450" i="572"/>
  <c r="K450" i="572" a="1"/>
  <c r="K450" i="572" s="1"/>
  <c r="M450" i="572" s="1"/>
  <c r="H450" i="572"/>
  <c r="N449" i="572"/>
  <c r="K449" i="572" a="1"/>
  <c r="K449" i="572" s="1"/>
  <c r="M449" i="572" s="1"/>
  <c r="H449" i="572"/>
  <c r="V448" i="572"/>
  <c r="W448" i="572" s="1"/>
  <c r="N448" i="572"/>
  <c r="K448" i="572" a="1"/>
  <c r="K448" i="572" s="1"/>
  <c r="M448" i="572" s="1"/>
  <c r="J448" i="572" a="1"/>
  <c r="J448" i="572" s="1"/>
  <c r="H448" i="572"/>
  <c r="V447" i="572"/>
  <c r="W447" i="572" s="1"/>
  <c r="N447" i="572"/>
  <c r="K447" i="572"/>
  <c r="M447" i="572" s="1"/>
  <c r="K447" i="572" a="1"/>
  <c r="J447" i="572" a="1"/>
  <c r="J447" i="572" s="1"/>
  <c r="H447" i="572"/>
  <c r="V446" i="572"/>
  <c r="W446" i="572" s="1"/>
  <c r="N446" i="572"/>
  <c r="K446" i="572" a="1"/>
  <c r="K446" i="572" s="1"/>
  <c r="M446" i="572" s="1"/>
  <c r="J446" i="572" a="1"/>
  <c r="J446" i="572" s="1"/>
  <c r="H446" i="572"/>
  <c r="V445" i="572"/>
  <c r="W445" i="572" s="1"/>
  <c r="N445" i="572"/>
  <c r="K445" i="572" a="1"/>
  <c r="K445" i="572" s="1"/>
  <c r="M445" i="572" s="1"/>
  <c r="J445" i="572" a="1"/>
  <c r="J445" i="572" s="1"/>
  <c r="H445" i="572"/>
  <c r="V444" i="572"/>
  <c r="W444" i="572" s="1"/>
  <c r="N444" i="572"/>
  <c r="K444" i="572" a="1"/>
  <c r="K444" i="572" s="1"/>
  <c r="M444" i="572" s="1"/>
  <c r="J444" i="572" a="1"/>
  <c r="J444" i="572" s="1"/>
  <c r="H444" i="572"/>
  <c r="V443" i="572"/>
  <c r="W443" i="572" s="1"/>
  <c r="N443" i="572"/>
  <c r="K443" i="572"/>
  <c r="M443" i="572" s="1"/>
  <c r="K443" i="572" a="1"/>
  <c r="J443" i="572"/>
  <c r="J443" i="572" a="1"/>
  <c r="H443" i="572"/>
  <c r="V442" i="572"/>
  <c r="W442" i="572" s="1"/>
  <c r="N442" i="572"/>
  <c r="K442" i="572" a="1"/>
  <c r="K442" i="572" s="1"/>
  <c r="M442" i="572" s="1"/>
  <c r="J442" i="572" a="1"/>
  <c r="J442" i="572" s="1"/>
  <c r="H442" i="572"/>
  <c r="W441" i="572"/>
  <c r="V441" i="572"/>
  <c r="N441" i="572"/>
  <c r="K441" i="572" a="1"/>
  <c r="K441" i="572" s="1"/>
  <c r="M441" i="572" s="1"/>
  <c r="J441" i="572" a="1"/>
  <c r="J441" i="572" s="1"/>
  <c r="H441" i="572"/>
  <c r="V440" i="572"/>
  <c r="W440" i="572" s="1"/>
  <c r="N440" i="572"/>
  <c r="K440" i="572" a="1"/>
  <c r="K440" i="572" s="1"/>
  <c r="M440" i="572" s="1"/>
  <c r="J440" i="572" a="1"/>
  <c r="J440" i="572" s="1"/>
  <c r="H440" i="572"/>
  <c r="V439" i="572"/>
  <c r="W439" i="572" s="1"/>
  <c r="N439" i="572"/>
  <c r="K439" i="572"/>
  <c r="M439" i="572" s="1"/>
  <c r="K439" i="572" a="1"/>
  <c r="J439" i="572"/>
  <c r="J439" i="572" a="1"/>
  <c r="H439" i="572"/>
  <c r="V438" i="572"/>
  <c r="W438" i="572" s="1"/>
  <c r="N438" i="572"/>
  <c r="K438" i="572" a="1"/>
  <c r="K438" i="572" s="1"/>
  <c r="M438" i="572" s="1"/>
  <c r="J438" i="572" a="1"/>
  <c r="J438" i="572" s="1"/>
  <c r="H438" i="572"/>
  <c r="W437" i="572"/>
  <c r="V437" i="572"/>
  <c r="N437" i="572"/>
  <c r="K437" i="572" a="1"/>
  <c r="K437" i="572" s="1"/>
  <c r="M437" i="572" s="1"/>
  <c r="J437" i="572" a="1"/>
  <c r="J437" i="572" s="1"/>
  <c r="H437" i="572"/>
  <c r="N436" i="572"/>
  <c r="K436" i="572" a="1"/>
  <c r="K436" i="572" s="1"/>
  <c r="M436" i="572" s="1"/>
  <c r="H436" i="572"/>
  <c r="V435" i="572"/>
  <c r="W435" i="572" s="1"/>
  <c r="N435" i="572"/>
  <c r="K435" i="572"/>
  <c r="M435" i="572" s="1"/>
  <c r="K435" i="572" a="1"/>
  <c r="J435" i="572"/>
  <c r="J435" i="572" a="1"/>
  <c r="H435" i="572"/>
  <c r="V434" i="572"/>
  <c r="W434" i="572" s="1"/>
  <c r="N434" i="572"/>
  <c r="K434" i="572" a="1"/>
  <c r="K434" i="572" s="1"/>
  <c r="M434" i="572" s="1"/>
  <c r="J434" i="572" a="1"/>
  <c r="J434" i="572" s="1"/>
  <c r="H434" i="572"/>
  <c r="W433" i="572"/>
  <c r="V433" i="572"/>
  <c r="N433" i="572"/>
  <c r="K433" i="572" a="1"/>
  <c r="K433" i="572" s="1"/>
  <c r="M433" i="572" s="1"/>
  <c r="J433" i="572" a="1"/>
  <c r="J433" i="572" s="1"/>
  <c r="H433" i="572"/>
  <c r="V432" i="572"/>
  <c r="W432" i="572" s="1"/>
  <c r="N432" i="572"/>
  <c r="K432" i="572" a="1"/>
  <c r="K432" i="572" s="1"/>
  <c r="M432" i="572" s="1"/>
  <c r="J432" i="572" a="1"/>
  <c r="J432" i="572" s="1"/>
  <c r="H432" i="572"/>
  <c r="W431" i="572"/>
  <c r="V431" i="572"/>
  <c r="N431" i="572"/>
  <c r="K431" i="572" a="1"/>
  <c r="K431" i="572" s="1"/>
  <c r="M431" i="572" s="1"/>
  <c r="J431" i="572" a="1"/>
  <c r="J431" i="572" s="1"/>
  <c r="H431" i="572"/>
  <c r="V430" i="572"/>
  <c r="W430" i="572" s="1"/>
  <c r="N430" i="572"/>
  <c r="K430" i="572" a="1"/>
  <c r="K430" i="572" s="1"/>
  <c r="M430" i="572" s="1"/>
  <c r="J430" i="572" a="1"/>
  <c r="J430" i="572" s="1"/>
  <c r="H430" i="572"/>
  <c r="V429" i="572"/>
  <c r="W429" i="572" s="1"/>
  <c r="N429" i="572"/>
  <c r="N463" i="572" s="1"/>
  <c r="K429" i="572" a="1"/>
  <c r="K429" i="572" s="1"/>
  <c r="M429" i="572" s="1"/>
  <c r="J429" i="572" a="1"/>
  <c r="J429" i="572" s="1"/>
  <c r="H429" i="572"/>
  <c r="H463" i="572" s="1"/>
  <c r="AA428" i="572"/>
  <c r="Z428" i="572"/>
  <c r="Y428" i="572"/>
  <c r="X428" i="572"/>
  <c r="U428" i="572"/>
  <c r="T428" i="572"/>
  <c r="S428" i="572"/>
  <c r="R428" i="572"/>
  <c r="Q428" i="572"/>
  <c r="P428" i="572"/>
  <c r="O428" i="572"/>
  <c r="I428" i="572"/>
  <c r="G428" i="572"/>
  <c r="J428" i="572" s="1" a="1"/>
  <c r="J428" i="572" s="1"/>
  <c r="K427" i="572" a="1"/>
  <c r="K427" i="572" s="1"/>
  <c r="M427" i="572" s="1"/>
  <c r="H427" i="572"/>
  <c r="K426" i="572" a="1"/>
  <c r="K426" i="572" s="1"/>
  <c r="M426" i="572" s="1"/>
  <c r="H426" i="572"/>
  <c r="K425" i="572" a="1"/>
  <c r="K425" i="572" s="1"/>
  <c r="M425" i="572" s="1"/>
  <c r="H425" i="572"/>
  <c r="K424" i="572" a="1"/>
  <c r="K424" i="572" s="1"/>
  <c r="M424" i="572" s="1"/>
  <c r="H424" i="572"/>
  <c r="K423" i="572" a="1"/>
  <c r="K423" i="572" s="1"/>
  <c r="M423" i="572" s="1"/>
  <c r="H423" i="572"/>
  <c r="K422" i="572" a="1"/>
  <c r="K422" i="572" s="1"/>
  <c r="M422" i="572" s="1"/>
  <c r="H422" i="572"/>
  <c r="K421" i="572" a="1"/>
  <c r="K421" i="572" s="1"/>
  <c r="M421" i="572" s="1"/>
  <c r="H421" i="572"/>
  <c r="K420" i="572" a="1"/>
  <c r="K420" i="572" s="1"/>
  <c r="M420" i="572" s="1"/>
  <c r="H420" i="572"/>
  <c r="K419" i="572" a="1"/>
  <c r="K419" i="572" s="1"/>
  <c r="M419" i="572" s="1"/>
  <c r="H419" i="572"/>
  <c r="K418" i="572" a="1"/>
  <c r="K418" i="572" s="1"/>
  <c r="M418" i="572" s="1"/>
  <c r="H418" i="572"/>
  <c r="W417" i="572"/>
  <c r="V417" i="572"/>
  <c r="N417" i="572"/>
  <c r="K417" i="572" a="1"/>
  <c r="K417" i="572" s="1"/>
  <c r="M417" i="572" s="1"/>
  <c r="J417" i="572" a="1"/>
  <c r="J417" i="572" s="1"/>
  <c r="H417" i="572"/>
  <c r="V416" i="572"/>
  <c r="W416" i="572" s="1"/>
  <c r="N416" i="572"/>
  <c r="K416" i="572" a="1"/>
  <c r="K416" i="572" s="1"/>
  <c r="M416" i="572" s="1"/>
  <c r="J416" i="572" a="1"/>
  <c r="J416" i="572" s="1"/>
  <c r="H416" i="572"/>
  <c r="V415" i="572"/>
  <c r="W415" i="572" s="1"/>
  <c r="N415" i="572"/>
  <c r="K415" i="572"/>
  <c r="M415" i="572" s="1"/>
  <c r="K415" i="572" a="1"/>
  <c r="J415" i="572"/>
  <c r="J415" i="572" a="1"/>
  <c r="H415" i="572"/>
  <c r="V414" i="572"/>
  <c r="W414" i="572" s="1"/>
  <c r="N414" i="572"/>
  <c r="K414" i="572" a="1"/>
  <c r="K414" i="572" s="1"/>
  <c r="M414" i="572" s="1"/>
  <c r="J414" i="572" a="1"/>
  <c r="J414" i="572" s="1"/>
  <c r="H414" i="572"/>
  <c r="H413" i="572"/>
  <c r="V412" i="572"/>
  <c r="W412" i="572" s="1"/>
  <c r="N412" i="572"/>
  <c r="K412" i="572" a="1"/>
  <c r="K412" i="572" s="1"/>
  <c r="M412" i="572" s="1"/>
  <c r="J412" i="572" a="1"/>
  <c r="J412" i="572" s="1"/>
  <c r="H412" i="572"/>
  <c r="W411" i="572"/>
  <c r="V411" i="572"/>
  <c r="N411" i="572"/>
  <c r="K411" i="572" a="1"/>
  <c r="K411" i="572" s="1"/>
  <c r="M411" i="572" s="1"/>
  <c r="J411" i="572" a="1"/>
  <c r="J411" i="572" s="1"/>
  <c r="H411" i="572"/>
  <c r="H410" i="572"/>
  <c r="K409" i="572" a="1"/>
  <c r="K409" i="572" s="1"/>
  <c r="H409" i="572"/>
  <c r="V408" i="572"/>
  <c r="W408" i="572" s="1"/>
  <c r="N408" i="572"/>
  <c r="K408" i="572" a="1"/>
  <c r="K408" i="572" s="1"/>
  <c r="M408" i="572" s="1"/>
  <c r="J408" i="572" a="1"/>
  <c r="J408" i="572" s="1"/>
  <c r="H408" i="572"/>
  <c r="V407" i="572"/>
  <c r="W407" i="572" s="1"/>
  <c r="N407" i="572"/>
  <c r="K407" i="572"/>
  <c r="M407" i="572" s="1"/>
  <c r="K407" i="572" a="1"/>
  <c r="J407" i="572"/>
  <c r="J407" i="572" a="1"/>
  <c r="H407" i="572"/>
  <c r="V406" i="572"/>
  <c r="W406" i="572" s="1"/>
  <c r="N406" i="572"/>
  <c r="K406" i="572" a="1"/>
  <c r="K406" i="572" s="1"/>
  <c r="M406" i="572" s="1"/>
  <c r="J406" i="572" a="1"/>
  <c r="J406" i="572" s="1"/>
  <c r="H406" i="572"/>
  <c r="W405" i="572"/>
  <c r="V405" i="572"/>
  <c r="N405" i="572"/>
  <c r="K405" i="572" a="1"/>
  <c r="K405" i="572" s="1"/>
  <c r="M405" i="572" s="1"/>
  <c r="J405" i="572" a="1"/>
  <c r="J405" i="572" s="1"/>
  <c r="H405" i="572"/>
  <c r="V404" i="572"/>
  <c r="W404" i="572" s="1"/>
  <c r="N404" i="572"/>
  <c r="K404" i="572" a="1"/>
  <c r="K404" i="572" s="1"/>
  <c r="M404" i="572" s="1"/>
  <c r="J404" i="572" a="1"/>
  <c r="J404" i="572" s="1"/>
  <c r="H404" i="572"/>
  <c r="V403" i="572"/>
  <c r="W403" i="572" s="1"/>
  <c r="N403" i="572"/>
  <c r="K403" i="572"/>
  <c r="M403" i="572" s="1"/>
  <c r="K403" i="572" a="1"/>
  <c r="J403" i="572"/>
  <c r="J403" i="572" a="1"/>
  <c r="H403" i="572"/>
  <c r="V402" i="572"/>
  <c r="W402" i="572" s="1"/>
  <c r="N402" i="572"/>
  <c r="K402" i="572" a="1"/>
  <c r="K402" i="572" s="1"/>
  <c r="M402" i="572" s="1"/>
  <c r="J402" i="572" a="1"/>
  <c r="J402" i="572" s="1"/>
  <c r="H402" i="572"/>
  <c r="W401" i="572"/>
  <c r="V401" i="572"/>
  <c r="N401" i="572"/>
  <c r="K401" i="572" a="1"/>
  <c r="K401" i="572" s="1"/>
  <c r="M401" i="572" s="1"/>
  <c r="J401" i="572" a="1"/>
  <c r="J401" i="572" s="1"/>
  <c r="H401" i="572"/>
  <c r="V400" i="572"/>
  <c r="W400" i="572" s="1"/>
  <c r="N400" i="572"/>
  <c r="K400" i="572" a="1"/>
  <c r="K400" i="572" s="1"/>
  <c r="M400" i="572" s="1"/>
  <c r="J400" i="572" a="1"/>
  <c r="J400" i="572" s="1"/>
  <c r="H400" i="572"/>
  <c r="V399" i="572"/>
  <c r="W399" i="572" s="1"/>
  <c r="N399" i="572"/>
  <c r="K399" i="572"/>
  <c r="M399" i="572" s="1"/>
  <c r="K399" i="572" a="1"/>
  <c r="J399" i="572"/>
  <c r="J399" i="572" a="1"/>
  <c r="H399" i="572"/>
  <c r="K398" i="572" a="1"/>
  <c r="K398" i="572" s="1"/>
  <c r="M398" i="572" s="1"/>
  <c r="H398" i="572"/>
  <c r="K397" i="572"/>
  <c r="M397" i="572" s="1"/>
  <c r="K397" i="572" a="1"/>
  <c r="H397" i="572"/>
  <c r="K396" i="572" a="1"/>
  <c r="K396" i="572" s="1"/>
  <c r="M396" i="572" s="1"/>
  <c r="H396" i="572"/>
  <c r="K395" i="572"/>
  <c r="M395" i="572" s="1"/>
  <c r="K395" i="572" a="1"/>
  <c r="H395" i="572"/>
  <c r="N394" i="572"/>
  <c r="K394" i="572" a="1"/>
  <c r="K394" i="572" s="1"/>
  <c r="M394" i="572" s="1"/>
  <c r="H394" i="572"/>
  <c r="N393" i="572"/>
  <c r="K393" i="572" a="1"/>
  <c r="K393" i="572" s="1"/>
  <c r="M393" i="572" s="1"/>
  <c r="H393" i="572"/>
  <c r="N392" i="572"/>
  <c r="K392" i="572" a="1"/>
  <c r="K392" i="572" s="1"/>
  <c r="M392" i="572" s="1"/>
  <c r="H392" i="572"/>
  <c r="N391" i="572"/>
  <c r="K391" i="572"/>
  <c r="M391" i="572" s="1"/>
  <c r="K391" i="572" a="1"/>
  <c r="H391" i="572"/>
  <c r="V390" i="572"/>
  <c r="W390" i="572" s="1"/>
  <c r="N390" i="572"/>
  <c r="K390" i="572" a="1"/>
  <c r="K390" i="572" s="1"/>
  <c r="M390" i="572" s="1"/>
  <c r="J390" i="572" a="1"/>
  <c r="J390" i="572" s="1"/>
  <c r="H390" i="572"/>
  <c r="W389" i="572"/>
  <c r="V389" i="572"/>
  <c r="N389" i="572"/>
  <c r="K389" i="572" a="1"/>
  <c r="K389" i="572" s="1"/>
  <c r="M389" i="572" s="1"/>
  <c r="J389" i="572" a="1"/>
  <c r="J389" i="572" s="1"/>
  <c r="H389" i="572"/>
  <c r="V388" i="572"/>
  <c r="W388" i="572" s="1"/>
  <c r="N388" i="572"/>
  <c r="K388" i="572" a="1"/>
  <c r="K388" i="572" s="1"/>
  <c r="M388" i="572" s="1"/>
  <c r="J388" i="572" a="1"/>
  <c r="J388" i="572" s="1"/>
  <c r="H388" i="572"/>
  <c r="V387" i="572"/>
  <c r="W387" i="572" s="1"/>
  <c r="N387" i="572"/>
  <c r="K387" i="572"/>
  <c r="M387" i="572" s="1"/>
  <c r="K387" i="572" a="1"/>
  <c r="J387" i="572"/>
  <c r="J387" i="572" a="1"/>
  <c r="H387" i="572"/>
  <c r="V386" i="572"/>
  <c r="W386" i="572" s="1"/>
  <c r="N386" i="572"/>
  <c r="K386" i="572" a="1"/>
  <c r="K386" i="572" s="1"/>
  <c r="M386" i="572" s="1"/>
  <c r="J386" i="572" a="1"/>
  <c r="J386" i="572" s="1"/>
  <c r="H386" i="572"/>
  <c r="W385" i="572"/>
  <c r="V385" i="572"/>
  <c r="N385" i="572"/>
  <c r="K385" i="572" a="1"/>
  <c r="K385" i="572" s="1"/>
  <c r="M385" i="572" s="1"/>
  <c r="J385" i="572" a="1"/>
  <c r="J385" i="572" s="1"/>
  <c r="H385" i="572"/>
  <c r="V384" i="572"/>
  <c r="W384" i="572" s="1"/>
  <c r="N384" i="572"/>
  <c r="K384" i="572" a="1"/>
  <c r="K384" i="572" s="1"/>
  <c r="M384" i="572" s="1"/>
  <c r="J384" i="572" a="1"/>
  <c r="J384" i="572" s="1"/>
  <c r="H384" i="572"/>
  <c r="V383" i="572"/>
  <c r="W383" i="572" s="1"/>
  <c r="N383" i="572"/>
  <c r="K383" i="572"/>
  <c r="M383" i="572" s="1"/>
  <c r="K383" i="572" a="1"/>
  <c r="J383" i="572"/>
  <c r="J383" i="572" a="1"/>
  <c r="H383" i="572"/>
  <c r="V382" i="572"/>
  <c r="W382" i="572" s="1"/>
  <c r="N382" i="572"/>
  <c r="K382" i="572" a="1"/>
  <c r="K382" i="572" s="1"/>
  <c r="M382" i="572" s="1"/>
  <c r="J382" i="572" a="1"/>
  <c r="J382" i="572" s="1"/>
  <c r="H382" i="572"/>
  <c r="W381" i="572"/>
  <c r="V381" i="572"/>
  <c r="N381" i="572"/>
  <c r="K381" i="572" a="1"/>
  <c r="K381" i="572" s="1"/>
  <c r="M381" i="572" s="1"/>
  <c r="J381" i="572" a="1"/>
  <c r="J381" i="572" s="1"/>
  <c r="H381" i="572"/>
  <c r="V380" i="572"/>
  <c r="W380" i="572" s="1"/>
  <c r="N380" i="572"/>
  <c r="K380" i="572" a="1"/>
  <c r="K380" i="572" s="1"/>
  <c r="M380" i="572" s="1"/>
  <c r="J380" i="572" a="1"/>
  <c r="J380" i="572" s="1"/>
  <c r="H380" i="572"/>
  <c r="V379" i="572"/>
  <c r="W379" i="572" s="1"/>
  <c r="N379" i="572"/>
  <c r="K379" i="572"/>
  <c r="M379" i="572" s="1"/>
  <c r="K379" i="572" a="1"/>
  <c r="J379" i="572"/>
  <c r="J379" i="572" a="1"/>
  <c r="H379" i="572"/>
  <c r="K378" i="572" a="1"/>
  <c r="K378" i="572" s="1"/>
  <c r="M378" i="572" s="1"/>
  <c r="H378" i="572"/>
  <c r="K377" i="572"/>
  <c r="M377" i="572" s="1"/>
  <c r="K377" i="572" a="1"/>
  <c r="H377" i="572"/>
  <c r="K376" i="572" a="1"/>
  <c r="K376" i="572" s="1"/>
  <c r="M376" i="572" s="1"/>
  <c r="H376" i="572"/>
  <c r="V375" i="572"/>
  <c r="W375" i="572" s="1"/>
  <c r="N375" i="572"/>
  <c r="K375" i="572" a="1"/>
  <c r="K375" i="572" s="1"/>
  <c r="M375" i="572" s="1"/>
  <c r="J375" i="572" a="1"/>
  <c r="J375" i="572" s="1"/>
  <c r="H375" i="572"/>
  <c r="V374" i="572"/>
  <c r="W374" i="572" s="1"/>
  <c r="N374" i="572"/>
  <c r="K374" i="572"/>
  <c r="M374" i="572" s="1"/>
  <c r="K374" i="572" a="1"/>
  <c r="J374" i="572"/>
  <c r="J374" i="572" a="1"/>
  <c r="H374" i="572"/>
  <c r="V373" i="572"/>
  <c r="W373" i="572" s="1"/>
  <c r="N373" i="572"/>
  <c r="K373" i="572" a="1"/>
  <c r="K373" i="572" s="1"/>
  <c r="M373" i="572" s="1"/>
  <c r="J373" i="572" a="1"/>
  <c r="J373" i="572" s="1"/>
  <c r="H373" i="572"/>
  <c r="K372" i="572"/>
  <c r="K372" i="572" a="1"/>
  <c r="H372" i="572"/>
  <c r="V371" i="572"/>
  <c r="V428" i="572" s="1"/>
  <c r="W428" i="572" s="1"/>
  <c r="N371" i="572"/>
  <c r="N428" i="572" s="1"/>
  <c r="K371" i="572" a="1"/>
  <c r="K371" i="572" s="1"/>
  <c r="J371" i="572" a="1"/>
  <c r="J371" i="572" s="1"/>
  <c r="H371" i="572"/>
  <c r="H428" i="572" s="1"/>
  <c r="AA370" i="572"/>
  <c r="AA507" i="572" s="1"/>
  <c r="Z370" i="572"/>
  <c r="Z507" i="572" s="1"/>
  <c r="Y370" i="572"/>
  <c r="Y507" i="572" s="1"/>
  <c r="X370" i="572"/>
  <c r="X507" i="572" s="1"/>
  <c r="U370" i="572"/>
  <c r="U507" i="572" s="1"/>
  <c r="T370" i="572"/>
  <c r="T507" i="572" s="1"/>
  <c r="S370" i="572"/>
  <c r="S507" i="572" s="1"/>
  <c r="R370" i="572"/>
  <c r="R507" i="572" s="1"/>
  <c r="Q370" i="572"/>
  <c r="Q507" i="572" s="1"/>
  <c r="P370" i="572"/>
  <c r="P507" i="572" s="1"/>
  <c r="O370" i="572"/>
  <c r="I370" i="572"/>
  <c r="I507" i="572" s="1"/>
  <c r="B515" i="572" s="1"/>
  <c r="G370" i="572"/>
  <c r="G507" i="572" s="1"/>
  <c r="V369" i="572"/>
  <c r="W369" i="572" s="1"/>
  <c r="N369" i="572"/>
  <c r="K369" i="572" a="1"/>
  <c r="K369" i="572" s="1"/>
  <c r="M369" i="572" s="1"/>
  <c r="J369" i="572" a="1"/>
  <c r="J369" i="572" s="1"/>
  <c r="H369" i="572"/>
  <c r="V368" i="572"/>
  <c r="W368" i="572" s="1"/>
  <c r="N368" i="572"/>
  <c r="K368" i="572"/>
  <c r="M368" i="572" s="1"/>
  <c r="K368" i="572" a="1"/>
  <c r="J368" i="572"/>
  <c r="J368" i="572" a="1"/>
  <c r="H368" i="572"/>
  <c r="K367" i="572" a="1"/>
  <c r="K367" i="572" s="1"/>
  <c r="M367" i="572" s="1"/>
  <c r="H367" i="572"/>
  <c r="K366" i="572" a="1"/>
  <c r="K366" i="572" s="1"/>
  <c r="M366" i="572" s="1"/>
  <c r="H366" i="572"/>
  <c r="K365" i="572" a="1"/>
  <c r="K365" i="572" s="1"/>
  <c r="M365" i="572" s="1"/>
  <c r="H365" i="572"/>
  <c r="K364" i="572" a="1"/>
  <c r="K364" i="572" s="1"/>
  <c r="M364" i="572" s="1"/>
  <c r="H364" i="572"/>
  <c r="V363" i="572"/>
  <c r="W363" i="572" s="1"/>
  <c r="N363" i="572"/>
  <c r="M363" i="572"/>
  <c r="K363" i="572" a="1"/>
  <c r="K363" i="572" s="1"/>
  <c r="J363" i="572" a="1"/>
  <c r="J363" i="572" s="1"/>
  <c r="H363" i="572"/>
  <c r="W362" i="572"/>
  <c r="V362" i="572"/>
  <c r="N362" i="572"/>
  <c r="K362" i="572" a="1"/>
  <c r="K362" i="572" s="1"/>
  <c r="M362" i="572" s="1"/>
  <c r="J362" i="572" a="1"/>
  <c r="J362" i="572" s="1"/>
  <c r="H362" i="572"/>
  <c r="V361" i="572"/>
  <c r="W361" i="572" s="1"/>
  <c r="N361" i="572"/>
  <c r="M361" i="572"/>
  <c r="K361" i="572" a="1"/>
  <c r="K361" i="572" s="1"/>
  <c r="J361" i="572" a="1"/>
  <c r="J361" i="572" s="1"/>
  <c r="H361" i="572"/>
  <c r="H360" i="572"/>
  <c r="H359" i="572"/>
  <c r="W358" i="572"/>
  <c r="V358" i="572"/>
  <c r="N358" i="572"/>
  <c r="K358" i="572" a="1"/>
  <c r="K358" i="572" s="1"/>
  <c r="M358" i="572" s="1"/>
  <c r="J358" i="572" a="1"/>
  <c r="J358" i="572" s="1"/>
  <c r="H358" i="572"/>
  <c r="V357" i="572"/>
  <c r="W357" i="572" s="1"/>
  <c r="N357" i="572"/>
  <c r="K357" i="572" a="1"/>
  <c r="K357" i="572" s="1"/>
  <c r="M357" i="572" s="1"/>
  <c r="J357" i="572" a="1"/>
  <c r="J357" i="572" s="1"/>
  <c r="H357" i="572"/>
  <c r="K356" i="572" a="1"/>
  <c r="K356" i="572" s="1"/>
  <c r="M356" i="572" s="1"/>
  <c r="H356" i="572"/>
  <c r="K355" i="572" a="1"/>
  <c r="K355" i="572" s="1"/>
  <c r="M355" i="572" s="1"/>
  <c r="H355" i="572"/>
  <c r="V354" i="572"/>
  <c r="W354" i="572" s="1"/>
  <c r="N354" i="572"/>
  <c r="K354" i="572"/>
  <c r="M354" i="572" s="1"/>
  <c r="K354" i="572" a="1"/>
  <c r="J354" i="572"/>
  <c r="J354" i="572" a="1"/>
  <c r="H354" i="572"/>
  <c r="V353" i="572"/>
  <c r="W353" i="572" s="1"/>
  <c r="N353" i="572"/>
  <c r="K353" i="572" a="1"/>
  <c r="K353" i="572" s="1"/>
  <c r="M353" i="572" s="1"/>
  <c r="J353" i="572" a="1"/>
  <c r="J353" i="572" s="1"/>
  <c r="H353" i="572"/>
  <c r="W352" i="572"/>
  <c r="V352" i="572"/>
  <c r="N352" i="572"/>
  <c r="K352" i="572" a="1"/>
  <c r="K352" i="572" s="1"/>
  <c r="M352" i="572" s="1"/>
  <c r="J352" i="572" a="1"/>
  <c r="J352" i="572" s="1"/>
  <c r="H352" i="572"/>
  <c r="V351" i="572"/>
  <c r="W351" i="572" s="1"/>
  <c r="N351" i="572"/>
  <c r="K351" i="572" a="1"/>
  <c r="K351" i="572" s="1"/>
  <c r="M351" i="572" s="1"/>
  <c r="J351" i="572" a="1"/>
  <c r="J351" i="572" s="1"/>
  <c r="H351" i="572"/>
  <c r="V350" i="572"/>
  <c r="W350" i="572" s="1"/>
  <c r="N350" i="572"/>
  <c r="K350" i="572"/>
  <c r="M350" i="572" s="1"/>
  <c r="K350" i="572" a="1"/>
  <c r="J350" i="572"/>
  <c r="J350" i="572" a="1"/>
  <c r="H350" i="572"/>
  <c r="V349" i="572"/>
  <c r="N349" i="572"/>
  <c r="K349" i="572" a="1"/>
  <c r="K349" i="572" s="1"/>
  <c r="J349" i="572" a="1"/>
  <c r="J349" i="572" s="1"/>
  <c r="H349" i="572"/>
  <c r="X343" i="572"/>
  <c r="X342" i="572"/>
  <c r="X341" i="572"/>
  <c r="G341" i="572"/>
  <c r="C341" i="572"/>
  <c r="X340" i="572"/>
  <c r="I340" i="572"/>
  <c r="E340" i="572"/>
  <c r="K340" i="572" s="1"/>
  <c r="M340" i="572" s="1"/>
  <c r="I339" i="572"/>
  <c r="E339" i="572"/>
  <c r="K339" i="572" s="1"/>
  <c r="M339" i="572" s="1"/>
  <c r="I338" i="572"/>
  <c r="E338" i="572"/>
  <c r="K338" i="572" s="1"/>
  <c r="M338" i="572" s="1"/>
  <c r="X337" i="572"/>
  <c r="I337" i="572"/>
  <c r="I341" i="572" s="1"/>
  <c r="E337" i="572"/>
  <c r="E341" i="572" s="1"/>
  <c r="AA334" i="572"/>
  <c r="Z334" i="572"/>
  <c r="Y334" i="572"/>
  <c r="X334" i="572"/>
  <c r="U334" i="572"/>
  <c r="T334" i="572"/>
  <c r="S334" i="572"/>
  <c r="R334" i="572"/>
  <c r="Q334" i="572"/>
  <c r="P334" i="572"/>
  <c r="O334" i="572"/>
  <c r="R342" i="572" s="1"/>
  <c r="I334" i="572"/>
  <c r="G334" i="572"/>
  <c r="K333" i="572" a="1"/>
  <c r="K333" i="572" s="1"/>
  <c r="H333" i="572"/>
  <c r="K332" i="572" a="1"/>
  <c r="K332" i="572" s="1"/>
  <c r="H332" i="572"/>
  <c r="K331" i="572" a="1"/>
  <c r="K331" i="572" s="1"/>
  <c r="H331" i="572"/>
  <c r="W330" i="572"/>
  <c r="V330" i="572"/>
  <c r="N330" i="572"/>
  <c r="K330" i="572" a="1"/>
  <c r="K330" i="572" s="1"/>
  <c r="D330" i="572"/>
  <c r="H330" i="572" s="1"/>
  <c r="H329" i="572"/>
  <c r="K328" i="572" a="1"/>
  <c r="K328" i="572" s="1"/>
  <c r="H328" i="572"/>
  <c r="H327" i="572"/>
  <c r="V326" i="572"/>
  <c r="W326" i="572" s="1"/>
  <c r="N326" i="572"/>
  <c r="K326" i="572"/>
  <c r="M326" i="572" s="1"/>
  <c r="K326" i="572" a="1"/>
  <c r="J326" i="572" a="1"/>
  <c r="J326" i="572" s="1"/>
  <c r="H326" i="572"/>
  <c r="W325" i="572"/>
  <c r="V325" i="572"/>
  <c r="N325" i="572"/>
  <c r="K325" i="572" a="1"/>
  <c r="K325" i="572" s="1"/>
  <c r="M325" i="572" s="1"/>
  <c r="J325" i="572" a="1"/>
  <c r="J325" i="572" s="1"/>
  <c r="H325" i="572"/>
  <c r="H324" i="572"/>
  <c r="V323" i="572"/>
  <c r="W323" i="572" s="1"/>
  <c r="N323" i="572"/>
  <c r="K323" i="572" a="1"/>
  <c r="K323" i="572" s="1"/>
  <c r="M323" i="572" s="1"/>
  <c r="J323" i="572" a="1"/>
  <c r="J323" i="572" s="1"/>
  <c r="H323" i="572"/>
  <c r="V322" i="572"/>
  <c r="W322" i="572" s="1"/>
  <c r="N322" i="572"/>
  <c r="K322" i="572"/>
  <c r="M322" i="572" s="1"/>
  <c r="K322" i="572" a="1"/>
  <c r="J322" i="572"/>
  <c r="J322" i="572" a="1"/>
  <c r="H322" i="572"/>
  <c r="V321" i="572"/>
  <c r="W321" i="572" s="1"/>
  <c r="N321" i="572"/>
  <c r="K321" i="572" a="1"/>
  <c r="K321" i="572" s="1"/>
  <c r="M321" i="572" s="1"/>
  <c r="J321" i="572" a="1"/>
  <c r="J321" i="572" s="1"/>
  <c r="H321" i="572"/>
  <c r="V320" i="572"/>
  <c r="V334" i="572" s="1"/>
  <c r="N320" i="572"/>
  <c r="N334" i="572" s="1"/>
  <c r="K320" i="572" a="1"/>
  <c r="K320" i="572" s="1"/>
  <c r="K334" i="572" s="1"/>
  <c r="J320" i="572" a="1"/>
  <c r="J320" i="572" s="1"/>
  <c r="H320" i="572"/>
  <c r="H334" i="572" s="1"/>
  <c r="AA319" i="572"/>
  <c r="Z319" i="572"/>
  <c r="Y319" i="572"/>
  <c r="X319" i="572"/>
  <c r="U319" i="572"/>
  <c r="T319" i="572"/>
  <c r="S319" i="572"/>
  <c r="Q319" i="572"/>
  <c r="P319" i="572"/>
  <c r="O319" i="572"/>
  <c r="R341" i="572" s="1"/>
  <c r="I319" i="572"/>
  <c r="G319" i="572"/>
  <c r="J319" i="572" s="1" a="1"/>
  <c r="J319" i="572" s="1"/>
  <c r="V318" i="572"/>
  <c r="W318" i="572" s="1"/>
  <c r="N318" i="572"/>
  <c r="K318" i="572" a="1"/>
  <c r="K318" i="572" s="1"/>
  <c r="M318" i="572" s="1"/>
  <c r="J318" i="572" a="1"/>
  <c r="J318" i="572" s="1"/>
  <c r="H318" i="572"/>
  <c r="H317" i="572"/>
  <c r="H316" i="572"/>
  <c r="H315" i="572"/>
  <c r="H314" i="572"/>
  <c r="V313" i="572"/>
  <c r="W313" i="572" s="1"/>
  <c r="N313" i="572"/>
  <c r="K313" i="572" a="1"/>
  <c r="K313" i="572" s="1"/>
  <c r="M313" i="572" s="1"/>
  <c r="J313" i="572" a="1"/>
  <c r="J313" i="572" s="1"/>
  <c r="H313" i="572"/>
  <c r="V312" i="572"/>
  <c r="W312" i="572" s="1"/>
  <c r="N312" i="572"/>
  <c r="K312" i="572" a="1"/>
  <c r="K312" i="572" s="1"/>
  <c r="M312" i="572" s="1"/>
  <c r="J312" i="572" a="1"/>
  <c r="J312" i="572" s="1"/>
  <c r="H312" i="572"/>
  <c r="V311" i="572"/>
  <c r="W311" i="572" s="1"/>
  <c r="N311" i="572"/>
  <c r="K311" i="572"/>
  <c r="M311" i="572" s="1"/>
  <c r="K311" i="572" a="1"/>
  <c r="J311" i="572"/>
  <c r="J311" i="572" a="1"/>
  <c r="H311" i="572"/>
  <c r="V310" i="572"/>
  <c r="W310" i="572" s="1"/>
  <c r="N310" i="572"/>
  <c r="K310" i="572" a="1"/>
  <c r="K310" i="572" s="1"/>
  <c r="M310" i="572" s="1"/>
  <c r="J310" i="572" a="1"/>
  <c r="J310" i="572" s="1"/>
  <c r="H310" i="572"/>
  <c r="W309" i="572"/>
  <c r="V309" i="572"/>
  <c r="V319" i="572" s="1"/>
  <c r="W319" i="572" s="1"/>
  <c r="N309" i="572"/>
  <c r="N319" i="572" s="1"/>
  <c r="K309" i="572" a="1"/>
  <c r="K309" i="572" s="1"/>
  <c r="J309" i="572" a="1"/>
  <c r="J309" i="572" s="1"/>
  <c r="H309" i="572"/>
  <c r="H319" i="572" s="1"/>
  <c r="AA308" i="572"/>
  <c r="Z308" i="572"/>
  <c r="Y308" i="572"/>
  <c r="X308" i="572"/>
  <c r="U308" i="572"/>
  <c r="T308" i="572"/>
  <c r="S308" i="572"/>
  <c r="Q308" i="572"/>
  <c r="P308" i="572"/>
  <c r="O308" i="572"/>
  <c r="R340" i="572" s="1"/>
  <c r="I308" i="572"/>
  <c r="G308" i="572"/>
  <c r="J308" i="572" s="1" a="1"/>
  <c r="J308" i="572" s="1"/>
  <c r="V307" i="572"/>
  <c r="W307" i="572" s="1"/>
  <c r="N307" i="572"/>
  <c r="K307" i="572" a="1"/>
  <c r="K307" i="572" s="1"/>
  <c r="M307" i="572" s="1"/>
  <c r="J307" i="572" a="1"/>
  <c r="J307" i="572" s="1"/>
  <c r="H307" i="572"/>
  <c r="W306" i="572"/>
  <c r="V306" i="572"/>
  <c r="N306" i="572"/>
  <c r="K306" i="572" a="1"/>
  <c r="K306" i="572" s="1"/>
  <c r="M306" i="572" s="1"/>
  <c r="J306" i="572" a="1"/>
  <c r="J306" i="572" s="1"/>
  <c r="H306" i="572"/>
  <c r="V305" i="572"/>
  <c r="W305" i="572" s="1"/>
  <c r="N305" i="572"/>
  <c r="K305" i="572" a="1"/>
  <c r="K305" i="572" s="1"/>
  <c r="M305" i="572" s="1"/>
  <c r="J305" i="572" a="1"/>
  <c r="J305" i="572" s="1"/>
  <c r="H305" i="572"/>
  <c r="V304" i="572"/>
  <c r="W304" i="572" s="1"/>
  <c r="N304" i="572"/>
  <c r="K304" i="572"/>
  <c r="M304" i="572" s="1"/>
  <c r="K304" i="572" a="1"/>
  <c r="J304" i="572"/>
  <c r="J304" i="572" a="1"/>
  <c r="H304" i="572"/>
  <c r="V303" i="572"/>
  <c r="W303" i="572" s="1"/>
  <c r="N303" i="572"/>
  <c r="K303" i="572" a="1"/>
  <c r="K303" i="572" s="1"/>
  <c r="M303" i="572" s="1"/>
  <c r="J303" i="572" a="1"/>
  <c r="J303" i="572" s="1"/>
  <c r="H303" i="572"/>
  <c r="W302" i="572"/>
  <c r="V302" i="572"/>
  <c r="N302" i="572"/>
  <c r="K302" i="572" a="1"/>
  <c r="K302" i="572" s="1"/>
  <c r="M302" i="572" s="1"/>
  <c r="J302" i="572" a="1"/>
  <c r="J302" i="572" s="1"/>
  <c r="H302" i="572"/>
  <c r="V301" i="572"/>
  <c r="W301" i="572" s="1"/>
  <c r="N301" i="572"/>
  <c r="K301" i="572" a="1"/>
  <c r="K301" i="572" s="1"/>
  <c r="M301" i="572" s="1"/>
  <c r="J301" i="572" a="1"/>
  <c r="J301" i="572" s="1"/>
  <c r="H301" i="572"/>
  <c r="V300" i="572"/>
  <c r="W300" i="572" s="1"/>
  <c r="N300" i="572"/>
  <c r="K300" i="572"/>
  <c r="M300" i="572" s="1"/>
  <c r="K300" i="572" a="1"/>
  <c r="J300" i="572"/>
  <c r="J300" i="572" a="1"/>
  <c r="H300" i="572"/>
  <c r="V299" i="572"/>
  <c r="W299" i="572" s="1"/>
  <c r="N299" i="572"/>
  <c r="K299" i="572" a="1"/>
  <c r="K299" i="572" s="1"/>
  <c r="M299" i="572" s="1"/>
  <c r="J299" i="572" a="1"/>
  <c r="J299" i="572" s="1"/>
  <c r="H299" i="572"/>
  <c r="W298" i="572"/>
  <c r="V298" i="572"/>
  <c r="N298" i="572"/>
  <c r="K298" i="572" a="1"/>
  <c r="K298" i="572" s="1"/>
  <c r="M298" i="572" s="1"/>
  <c r="J298" i="572" a="1"/>
  <c r="J298" i="572" s="1"/>
  <c r="H298" i="572"/>
  <c r="V297" i="572"/>
  <c r="W297" i="572" s="1"/>
  <c r="N297" i="572"/>
  <c r="K297" i="572" a="1"/>
  <c r="K297" i="572" s="1"/>
  <c r="M297" i="572" s="1"/>
  <c r="J297" i="572" a="1"/>
  <c r="J297" i="572" s="1"/>
  <c r="H297" i="572"/>
  <c r="V296" i="572"/>
  <c r="W296" i="572" s="1"/>
  <c r="N296" i="572"/>
  <c r="K296" i="572"/>
  <c r="M296" i="572" s="1"/>
  <c r="K296" i="572" a="1"/>
  <c r="J296" i="572"/>
  <c r="J296" i="572" a="1"/>
  <c r="H296" i="572"/>
  <c r="V295" i="572"/>
  <c r="W295" i="572" s="1"/>
  <c r="N295" i="572"/>
  <c r="K295" i="572" a="1"/>
  <c r="K295" i="572" s="1"/>
  <c r="M295" i="572" s="1"/>
  <c r="J295" i="572" a="1"/>
  <c r="J295" i="572" s="1"/>
  <c r="H295" i="572"/>
  <c r="W294" i="572"/>
  <c r="V294" i="572"/>
  <c r="N294" i="572"/>
  <c r="K294" i="572" a="1"/>
  <c r="K294" i="572" s="1"/>
  <c r="M294" i="572" s="1"/>
  <c r="J294" i="572" a="1"/>
  <c r="J294" i="572" s="1"/>
  <c r="H294" i="572"/>
  <c r="V293" i="572"/>
  <c r="V308" i="572" s="1"/>
  <c r="W308" i="572" s="1"/>
  <c r="N293" i="572"/>
  <c r="K293" i="572" a="1"/>
  <c r="K293" i="572" s="1"/>
  <c r="J293" i="572" a="1"/>
  <c r="J293" i="572" s="1"/>
  <c r="H293" i="572"/>
  <c r="H308" i="572" s="1"/>
  <c r="AA292" i="572"/>
  <c r="Z292" i="572"/>
  <c r="Y292" i="572"/>
  <c r="X292" i="572"/>
  <c r="U292" i="572"/>
  <c r="T292" i="572"/>
  <c r="S292" i="572"/>
  <c r="R292" i="572"/>
  <c r="Q292" i="572"/>
  <c r="P292" i="572"/>
  <c r="O292" i="572"/>
  <c r="R339" i="572" s="1"/>
  <c r="I292" i="572"/>
  <c r="G292" i="572"/>
  <c r="V291" i="572"/>
  <c r="W291" i="572" s="1"/>
  <c r="N291" i="572"/>
  <c r="K291" i="572" a="1"/>
  <c r="K291" i="572" s="1"/>
  <c r="M291" i="572" s="1"/>
  <c r="J291" i="572" a="1"/>
  <c r="J291" i="572" s="1"/>
  <c r="H291" i="572"/>
  <c r="V290" i="572"/>
  <c r="W290" i="572" s="1"/>
  <c r="N290" i="572"/>
  <c r="K290" i="572" a="1"/>
  <c r="K290" i="572" s="1"/>
  <c r="M290" i="572" s="1"/>
  <c r="J290" i="572" a="1"/>
  <c r="J290" i="572" s="1"/>
  <c r="H290" i="572"/>
  <c r="V289" i="572"/>
  <c r="W289" i="572" s="1"/>
  <c r="N289" i="572"/>
  <c r="K289" i="572" a="1"/>
  <c r="K289" i="572" s="1"/>
  <c r="M289" i="572" s="1"/>
  <c r="J289" i="572" a="1"/>
  <c r="J289" i="572" s="1"/>
  <c r="H289" i="572"/>
  <c r="H288" i="572"/>
  <c r="H287" i="572"/>
  <c r="H286" i="572"/>
  <c r="V285" i="572"/>
  <c r="W285" i="572" s="1"/>
  <c r="N285" i="572"/>
  <c r="K285" i="572" a="1"/>
  <c r="K285" i="572" s="1"/>
  <c r="M285" i="572" s="1"/>
  <c r="J285" i="572" a="1"/>
  <c r="J285" i="572" s="1"/>
  <c r="H285" i="572"/>
  <c r="V284" i="572"/>
  <c r="W284" i="572" s="1"/>
  <c r="N284" i="572"/>
  <c r="K284" i="572"/>
  <c r="M284" i="572" s="1"/>
  <c r="K284" i="572" a="1"/>
  <c r="J284" i="572"/>
  <c r="J284" i="572" a="1"/>
  <c r="H284" i="572"/>
  <c r="N283" i="572"/>
  <c r="K283" i="572" a="1"/>
  <c r="K283" i="572" s="1"/>
  <c r="M283" i="572" s="1"/>
  <c r="H283" i="572"/>
  <c r="N282" i="572"/>
  <c r="K282" i="572" a="1"/>
  <c r="K282" i="572" s="1"/>
  <c r="M282" i="572" s="1"/>
  <c r="H282" i="572"/>
  <c r="N281" i="572"/>
  <c r="K281" i="572" a="1"/>
  <c r="K281" i="572" s="1"/>
  <c r="M281" i="572" s="1"/>
  <c r="H281" i="572"/>
  <c r="N280" i="572"/>
  <c r="K280" i="572"/>
  <c r="M280" i="572" s="1"/>
  <c r="K280" i="572" a="1"/>
  <c r="H280" i="572"/>
  <c r="N279" i="572"/>
  <c r="K279" i="572" a="1"/>
  <c r="K279" i="572" s="1"/>
  <c r="M279" i="572" s="1"/>
  <c r="H279" i="572"/>
  <c r="N278" i="572"/>
  <c r="K278" i="572" a="1"/>
  <c r="K278" i="572" s="1"/>
  <c r="M278" i="572" s="1"/>
  <c r="H278" i="572"/>
  <c r="V277" i="572"/>
  <c r="W277" i="572" s="1"/>
  <c r="N277" i="572"/>
  <c r="K277" i="572" a="1"/>
  <c r="K277" i="572" s="1"/>
  <c r="M277" i="572" s="1"/>
  <c r="J277" i="572" a="1"/>
  <c r="J277" i="572" s="1"/>
  <c r="H277" i="572"/>
  <c r="V276" i="572"/>
  <c r="W276" i="572" s="1"/>
  <c r="N276" i="572"/>
  <c r="K276" i="572"/>
  <c r="M276" i="572" s="1"/>
  <c r="K276" i="572" a="1"/>
  <c r="J276" i="572"/>
  <c r="J276" i="572" a="1"/>
  <c r="H276" i="572"/>
  <c r="V275" i="572"/>
  <c r="W275" i="572" s="1"/>
  <c r="N275" i="572"/>
  <c r="K275" i="572" a="1"/>
  <c r="K275" i="572" s="1"/>
  <c r="M275" i="572" s="1"/>
  <c r="J275" i="572" a="1"/>
  <c r="J275" i="572" s="1"/>
  <c r="H275" i="572"/>
  <c r="W274" i="572"/>
  <c r="V274" i="572"/>
  <c r="N274" i="572"/>
  <c r="K274" i="572" a="1"/>
  <c r="K274" i="572" s="1"/>
  <c r="M274" i="572" s="1"/>
  <c r="J274" i="572" a="1"/>
  <c r="J274" i="572" s="1"/>
  <c r="H274" i="572"/>
  <c r="V273" i="572"/>
  <c r="W273" i="572" s="1"/>
  <c r="N273" i="572"/>
  <c r="K273" i="572" a="1"/>
  <c r="K273" i="572" s="1"/>
  <c r="M273" i="572" s="1"/>
  <c r="J273" i="572" a="1"/>
  <c r="J273" i="572" s="1"/>
  <c r="H273" i="572"/>
  <c r="V272" i="572"/>
  <c r="W272" i="572" s="1"/>
  <c r="N272" i="572"/>
  <c r="K272" i="572"/>
  <c r="M272" i="572" s="1"/>
  <c r="K272" i="572" a="1"/>
  <c r="J272" i="572"/>
  <c r="J272" i="572" a="1"/>
  <c r="H272" i="572"/>
  <c r="V271" i="572"/>
  <c r="W271" i="572" s="1"/>
  <c r="N271" i="572"/>
  <c r="K271" i="572" a="1"/>
  <c r="K271" i="572" s="1"/>
  <c r="M271" i="572" s="1"/>
  <c r="J271" i="572" a="1"/>
  <c r="J271" i="572" s="1"/>
  <c r="H271" i="572"/>
  <c r="W270" i="572"/>
  <c r="V270" i="572"/>
  <c r="N270" i="572"/>
  <c r="K270" i="572" a="1"/>
  <c r="K270" i="572" s="1"/>
  <c r="M270" i="572" s="1"/>
  <c r="J270" i="572" a="1"/>
  <c r="J270" i="572" s="1"/>
  <c r="H270" i="572"/>
  <c r="V269" i="572"/>
  <c r="W269" i="572" s="1"/>
  <c r="N269" i="572"/>
  <c r="K269" i="572" a="1"/>
  <c r="K269" i="572" s="1"/>
  <c r="M269" i="572" s="1"/>
  <c r="J269" i="572" a="1"/>
  <c r="J269" i="572" s="1"/>
  <c r="H269" i="572"/>
  <c r="V268" i="572"/>
  <c r="W268" i="572" s="1"/>
  <c r="N268" i="572"/>
  <c r="K268" i="572"/>
  <c r="M268" i="572" s="1"/>
  <c r="K268" i="572" a="1"/>
  <c r="J268" i="572"/>
  <c r="J268" i="572" a="1"/>
  <c r="H268" i="572"/>
  <c r="V267" i="572"/>
  <c r="W267" i="572" s="1"/>
  <c r="N267" i="572"/>
  <c r="K267" i="572" a="1"/>
  <c r="K267" i="572" s="1"/>
  <c r="M267" i="572" s="1"/>
  <c r="J267" i="572" a="1"/>
  <c r="J267" i="572" s="1"/>
  <c r="H267" i="572"/>
  <c r="W266" i="572"/>
  <c r="V266" i="572"/>
  <c r="N266" i="572"/>
  <c r="K266" i="572" a="1"/>
  <c r="K266" i="572" s="1"/>
  <c r="M266" i="572" s="1"/>
  <c r="J266" i="572" a="1"/>
  <c r="J266" i="572" s="1"/>
  <c r="H266" i="572"/>
  <c r="N265" i="572"/>
  <c r="K265" i="572" a="1"/>
  <c r="K265" i="572" s="1"/>
  <c r="M265" i="572" s="1"/>
  <c r="H265" i="572"/>
  <c r="V264" i="572"/>
  <c r="W264" i="572" s="1"/>
  <c r="N264" i="572"/>
  <c r="K264" i="572"/>
  <c r="M264" i="572" s="1"/>
  <c r="K264" i="572" a="1"/>
  <c r="J264" i="572"/>
  <c r="J264" i="572" a="1"/>
  <c r="H264" i="572"/>
  <c r="V263" i="572"/>
  <c r="W263" i="572" s="1"/>
  <c r="N263" i="572"/>
  <c r="K263" i="572" a="1"/>
  <c r="K263" i="572" s="1"/>
  <c r="M263" i="572" s="1"/>
  <c r="J263" i="572" a="1"/>
  <c r="J263" i="572" s="1"/>
  <c r="H263" i="572"/>
  <c r="W262" i="572"/>
  <c r="V262" i="572"/>
  <c r="N262" i="572"/>
  <c r="K262" i="572" a="1"/>
  <c r="K262" i="572" s="1"/>
  <c r="M262" i="572" s="1"/>
  <c r="J262" i="572" a="1"/>
  <c r="J262" i="572" s="1"/>
  <c r="H262" i="572"/>
  <c r="V261" i="572"/>
  <c r="W261" i="572" s="1"/>
  <c r="N261" i="572"/>
  <c r="K261" i="572" a="1"/>
  <c r="K261" i="572" s="1"/>
  <c r="M261" i="572" s="1"/>
  <c r="J261" i="572" a="1"/>
  <c r="J261" i="572" s="1"/>
  <c r="H261" i="572"/>
  <c r="V260" i="572"/>
  <c r="W260" i="572" s="1"/>
  <c r="N260" i="572"/>
  <c r="K260" i="572"/>
  <c r="M260" i="572" s="1"/>
  <c r="K260" i="572" a="1"/>
  <c r="J260" i="572"/>
  <c r="J260" i="572" a="1"/>
  <c r="H260" i="572"/>
  <c r="V259" i="572"/>
  <c r="W259" i="572" s="1"/>
  <c r="N259" i="572"/>
  <c r="K259" i="572" a="1"/>
  <c r="K259" i="572" s="1"/>
  <c r="M259" i="572" s="1"/>
  <c r="J259" i="572" a="1"/>
  <c r="J259" i="572" s="1"/>
  <c r="H259" i="572"/>
  <c r="W258" i="572"/>
  <c r="V258" i="572"/>
  <c r="V292" i="572" s="1"/>
  <c r="W292" i="572" s="1"/>
  <c r="N258" i="572"/>
  <c r="N292" i="572" s="1"/>
  <c r="K258" i="572" a="1"/>
  <c r="K258" i="572" s="1"/>
  <c r="J258" i="572" a="1"/>
  <c r="J258" i="572" s="1"/>
  <c r="H258" i="572"/>
  <c r="H292" i="572" s="1"/>
  <c r="AA257" i="572"/>
  <c r="Z257" i="572"/>
  <c r="Y257" i="572"/>
  <c r="X257" i="572"/>
  <c r="U257" i="572"/>
  <c r="T257" i="572"/>
  <c r="S257" i="572"/>
  <c r="R257" i="572"/>
  <c r="Q257" i="572"/>
  <c r="P257" i="572"/>
  <c r="O257" i="572"/>
  <c r="R338" i="572" s="1"/>
  <c r="I257" i="572"/>
  <c r="G257" i="572"/>
  <c r="H256" i="572"/>
  <c r="H255" i="572"/>
  <c r="H254" i="572"/>
  <c r="H253" i="572"/>
  <c r="H252" i="572"/>
  <c r="H251" i="572"/>
  <c r="K250" i="572" a="1"/>
  <c r="K250" i="572" s="1"/>
  <c r="M250" i="572" s="1"/>
  <c r="H250" i="572"/>
  <c r="K249" i="572" a="1"/>
  <c r="K249" i="572" s="1"/>
  <c r="M249" i="572" s="1"/>
  <c r="H249" i="572"/>
  <c r="K248" i="572" a="1"/>
  <c r="K248" i="572" s="1"/>
  <c r="M248" i="572" s="1"/>
  <c r="H248" i="572"/>
  <c r="K247" i="572" a="1"/>
  <c r="K247" i="572" s="1"/>
  <c r="M247" i="572" s="1"/>
  <c r="H247" i="572"/>
  <c r="W246" i="572"/>
  <c r="V246" i="572"/>
  <c r="N246" i="572"/>
  <c r="K246" i="572" a="1"/>
  <c r="K246" i="572" s="1"/>
  <c r="M246" i="572" s="1"/>
  <c r="J246" i="572" a="1"/>
  <c r="J246" i="572" s="1"/>
  <c r="H246" i="572"/>
  <c r="V245" i="572"/>
  <c r="W245" i="572" s="1"/>
  <c r="N245" i="572"/>
  <c r="K245" i="572" a="1"/>
  <c r="K245" i="572" s="1"/>
  <c r="M245" i="572" s="1"/>
  <c r="J245" i="572" a="1"/>
  <c r="J245" i="572" s="1"/>
  <c r="H245" i="572"/>
  <c r="V244" i="572"/>
  <c r="W244" i="572" s="1"/>
  <c r="N244" i="572"/>
  <c r="K244" i="572"/>
  <c r="M244" i="572" s="1"/>
  <c r="K244" i="572" a="1"/>
  <c r="J244" i="572"/>
  <c r="J244" i="572" a="1"/>
  <c r="H244" i="572"/>
  <c r="V243" i="572"/>
  <c r="W243" i="572" s="1"/>
  <c r="N243" i="572"/>
  <c r="K243" i="572" a="1"/>
  <c r="K243" i="572" s="1"/>
  <c r="M243" i="572" s="1"/>
  <c r="J243" i="572" a="1"/>
  <c r="J243" i="572" s="1"/>
  <c r="H243" i="572"/>
  <c r="M242" i="572"/>
  <c r="H242" i="572"/>
  <c r="W241" i="572"/>
  <c r="V241" i="572"/>
  <c r="N241" i="572"/>
  <c r="K241" i="572" a="1"/>
  <c r="K241" i="572" s="1"/>
  <c r="M241" i="572" s="1"/>
  <c r="J241" i="572" a="1"/>
  <c r="J241" i="572" s="1"/>
  <c r="H241" i="572"/>
  <c r="V240" i="572"/>
  <c r="W240" i="572" s="1"/>
  <c r="N240" i="572"/>
  <c r="K240" i="572" a="1"/>
  <c r="K240" i="572" s="1"/>
  <c r="M240" i="572" s="1"/>
  <c r="J240" i="572" a="1"/>
  <c r="J240" i="572" s="1"/>
  <c r="H240" i="572"/>
  <c r="K239" i="572" a="1"/>
  <c r="K239" i="572" s="1"/>
  <c r="M239" i="572" s="1"/>
  <c r="H239" i="572"/>
  <c r="H238" i="572"/>
  <c r="V237" i="572"/>
  <c r="W237" i="572" s="1"/>
  <c r="N237" i="572"/>
  <c r="K237" i="572" a="1"/>
  <c r="K237" i="572" s="1"/>
  <c r="M237" i="572" s="1"/>
  <c r="J237" i="572" a="1"/>
  <c r="J237" i="572" s="1"/>
  <c r="H237" i="572"/>
  <c r="V236" i="572"/>
  <c r="W236" i="572" s="1"/>
  <c r="N236" i="572"/>
  <c r="K236" i="572"/>
  <c r="M236" i="572" s="1"/>
  <c r="K236" i="572" a="1"/>
  <c r="J236" i="572"/>
  <c r="J236" i="572" a="1"/>
  <c r="H236" i="572"/>
  <c r="V235" i="572"/>
  <c r="W235" i="572" s="1"/>
  <c r="N235" i="572"/>
  <c r="K235" i="572" a="1"/>
  <c r="K235" i="572" s="1"/>
  <c r="M235" i="572" s="1"/>
  <c r="J235" i="572" a="1"/>
  <c r="J235" i="572" s="1"/>
  <c r="H235" i="572"/>
  <c r="W234" i="572"/>
  <c r="V234" i="572"/>
  <c r="N234" i="572"/>
  <c r="K234" i="572" a="1"/>
  <c r="K234" i="572" s="1"/>
  <c r="M234" i="572" s="1"/>
  <c r="J234" i="572" a="1"/>
  <c r="J234" i="572" s="1"/>
  <c r="H234" i="572"/>
  <c r="V233" i="572"/>
  <c r="W233" i="572" s="1"/>
  <c r="N233" i="572"/>
  <c r="K233" i="572" a="1"/>
  <c r="K233" i="572" s="1"/>
  <c r="M233" i="572" s="1"/>
  <c r="J233" i="572" a="1"/>
  <c r="J233" i="572" s="1"/>
  <c r="H233" i="572"/>
  <c r="V232" i="572"/>
  <c r="W232" i="572" s="1"/>
  <c r="N232" i="572"/>
  <c r="K232" i="572"/>
  <c r="M232" i="572" s="1"/>
  <c r="K232" i="572" a="1"/>
  <c r="J232" i="572"/>
  <c r="J232" i="572" a="1"/>
  <c r="H232" i="572"/>
  <c r="V231" i="572"/>
  <c r="W231" i="572" s="1"/>
  <c r="N231" i="572"/>
  <c r="K231" i="572" a="1"/>
  <c r="K231" i="572" s="1"/>
  <c r="M231" i="572" s="1"/>
  <c r="J231" i="572" a="1"/>
  <c r="J231" i="572" s="1"/>
  <c r="H231" i="572"/>
  <c r="W230" i="572"/>
  <c r="V230" i="572"/>
  <c r="N230" i="572"/>
  <c r="K230" i="572" a="1"/>
  <c r="K230" i="572" s="1"/>
  <c r="M230" i="572" s="1"/>
  <c r="J230" i="572" a="1"/>
  <c r="J230" i="572" s="1"/>
  <c r="H230" i="572"/>
  <c r="V229" i="572"/>
  <c r="W229" i="572" s="1"/>
  <c r="N229" i="572"/>
  <c r="K229" i="572" a="1"/>
  <c r="K229" i="572" s="1"/>
  <c r="M229" i="572" s="1"/>
  <c r="J229" i="572" a="1"/>
  <c r="J229" i="572" s="1"/>
  <c r="H229" i="572"/>
  <c r="V228" i="572"/>
  <c r="W228" i="572" s="1"/>
  <c r="N228" i="572"/>
  <c r="K228" i="572"/>
  <c r="M228" i="572" s="1"/>
  <c r="K228" i="572" a="1"/>
  <c r="J228" i="572"/>
  <c r="J228" i="572" a="1"/>
  <c r="H228" i="572"/>
  <c r="N227" i="572"/>
  <c r="K227" i="572" a="1"/>
  <c r="K227" i="572" s="1"/>
  <c r="M227" i="572" s="1"/>
  <c r="H227" i="572"/>
  <c r="N226" i="572"/>
  <c r="K226" i="572" a="1"/>
  <c r="K226" i="572" s="1"/>
  <c r="M226" i="572" s="1"/>
  <c r="H226" i="572"/>
  <c r="N225" i="572"/>
  <c r="K225" i="572" a="1"/>
  <c r="K225" i="572" s="1"/>
  <c r="M225" i="572" s="1"/>
  <c r="H225" i="572"/>
  <c r="N224" i="572"/>
  <c r="K224" i="572"/>
  <c r="M224" i="572" s="1"/>
  <c r="K224" i="572" a="1"/>
  <c r="H224" i="572"/>
  <c r="N223" i="572"/>
  <c r="K223" i="572" a="1"/>
  <c r="K223" i="572" s="1"/>
  <c r="M223" i="572" s="1"/>
  <c r="H223" i="572"/>
  <c r="N222" i="572"/>
  <c r="K222" i="572" a="1"/>
  <c r="K222" i="572" s="1"/>
  <c r="M222" i="572" s="1"/>
  <c r="H222" i="572"/>
  <c r="N221" i="572"/>
  <c r="K221" i="572" a="1"/>
  <c r="K221" i="572" s="1"/>
  <c r="M221" i="572" s="1"/>
  <c r="H221" i="572"/>
  <c r="N220" i="572"/>
  <c r="K220" i="572"/>
  <c r="M220" i="572" s="1"/>
  <c r="K220" i="572" a="1"/>
  <c r="H220" i="572"/>
  <c r="V219" i="572"/>
  <c r="W219" i="572" s="1"/>
  <c r="N219" i="572"/>
  <c r="K219" i="572" a="1"/>
  <c r="K219" i="572" s="1"/>
  <c r="M219" i="572" s="1"/>
  <c r="J219" i="572" a="1"/>
  <c r="J219" i="572" s="1"/>
  <c r="H219" i="572"/>
  <c r="W218" i="572"/>
  <c r="V218" i="572"/>
  <c r="N218" i="572"/>
  <c r="K218" i="572" a="1"/>
  <c r="K218" i="572" s="1"/>
  <c r="M218" i="572" s="1"/>
  <c r="J218" i="572" a="1"/>
  <c r="J218" i="572" s="1"/>
  <c r="H218" i="572"/>
  <c r="V217" i="572"/>
  <c r="W217" i="572" s="1"/>
  <c r="N217" i="572"/>
  <c r="K217" i="572" a="1"/>
  <c r="K217" i="572" s="1"/>
  <c r="M217" i="572" s="1"/>
  <c r="J217" i="572" a="1"/>
  <c r="J217" i="572" s="1"/>
  <c r="H217" i="572"/>
  <c r="V216" i="572"/>
  <c r="W216" i="572" s="1"/>
  <c r="N216" i="572"/>
  <c r="K216" i="572"/>
  <c r="M216" i="572" s="1"/>
  <c r="K216" i="572" a="1"/>
  <c r="J216" i="572"/>
  <c r="J216" i="572" a="1"/>
  <c r="H216" i="572"/>
  <c r="V215" i="572"/>
  <c r="W215" i="572" s="1"/>
  <c r="N215" i="572"/>
  <c r="K215" i="572" a="1"/>
  <c r="K215" i="572" s="1"/>
  <c r="M215" i="572" s="1"/>
  <c r="J215" i="572" a="1"/>
  <c r="J215" i="572" s="1"/>
  <c r="H215" i="572"/>
  <c r="W214" i="572"/>
  <c r="V214" i="572"/>
  <c r="N214" i="572"/>
  <c r="K214" i="572" a="1"/>
  <c r="K214" i="572" s="1"/>
  <c r="M214" i="572" s="1"/>
  <c r="J214" i="572" a="1"/>
  <c r="J214" i="572" s="1"/>
  <c r="H214" i="572"/>
  <c r="V213" i="572"/>
  <c r="W213" i="572" s="1"/>
  <c r="N213" i="572"/>
  <c r="K213" i="572" a="1"/>
  <c r="K213" i="572" s="1"/>
  <c r="M213" i="572" s="1"/>
  <c r="J213" i="572" a="1"/>
  <c r="J213" i="572" s="1"/>
  <c r="H213" i="572"/>
  <c r="V212" i="572"/>
  <c r="W212" i="572" s="1"/>
  <c r="N212" i="572"/>
  <c r="K212" i="572"/>
  <c r="M212" i="572" s="1"/>
  <c r="K212" i="572" a="1"/>
  <c r="J212" i="572"/>
  <c r="J212" i="572" a="1"/>
  <c r="H212" i="572"/>
  <c r="V211" i="572"/>
  <c r="W211" i="572" s="1"/>
  <c r="N211" i="572"/>
  <c r="K211" i="572" a="1"/>
  <c r="K211" i="572" s="1"/>
  <c r="M211" i="572" s="1"/>
  <c r="J211" i="572" a="1"/>
  <c r="J211" i="572" s="1"/>
  <c r="H211" i="572"/>
  <c r="V210" i="572"/>
  <c r="W210" i="572" s="1"/>
  <c r="N210" i="572"/>
  <c r="K210" i="572" a="1"/>
  <c r="K210" i="572" s="1"/>
  <c r="M210" i="572" s="1"/>
  <c r="J210" i="572" a="1"/>
  <c r="J210" i="572" s="1"/>
  <c r="H210" i="572"/>
  <c r="V209" i="572"/>
  <c r="W209" i="572" s="1"/>
  <c r="N209" i="572"/>
  <c r="K209" i="572" a="1"/>
  <c r="K209" i="572" s="1"/>
  <c r="M209" i="572" s="1"/>
  <c r="J209" i="572" a="1"/>
  <c r="J209" i="572" s="1"/>
  <c r="H209" i="572"/>
  <c r="V208" i="572"/>
  <c r="W208" i="572" s="1"/>
  <c r="N208" i="572"/>
  <c r="K208" i="572"/>
  <c r="M208" i="572" s="1"/>
  <c r="K208" i="572" a="1"/>
  <c r="J208" i="572"/>
  <c r="J208" i="572" a="1"/>
  <c r="H208" i="572"/>
  <c r="H207" i="572"/>
  <c r="H206" i="572"/>
  <c r="H205" i="572"/>
  <c r="W204" i="572"/>
  <c r="V204" i="572"/>
  <c r="N204" i="572"/>
  <c r="K204" i="572" a="1"/>
  <c r="K204" i="572" s="1"/>
  <c r="M204" i="572" s="1"/>
  <c r="J204" i="572" a="1"/>
  <c r="J204" i="572" s="1"/>
  <c r="H204" i="572"/>
  <c r="W203" i="572"/>
  <c r="V203" i="572"/>
  <c r="N203" i="572"/>
  <c r="K203" i="572" a="1"/>
  <c r="K203" i="572" s="1"/>
  <c r="M203" i="572" s="1"/>
  <c r="J203" i="572" a="1"/>
  <c r="J203" i="572" s="1"/>
  <c r="H203" i="572"/>
  <c r="V202" i="572"/>
  <c r="W202" i="572" s="1"/>
  <c r="N202" i="572"/>
  <c r="K202" i="572"/>
  <c r="M202" i="572" s="1"/>
  <c r="K202" i="572" a="1"/>
  <c r="J202" i="572" a="1"/>
  <c r="J202" i="572" s="1"/>
  <c r="H202" i="572"/>
  <c r="H201" i="572"/>
  <c r="V200" i="572"/>
  <c r="N200" i="572"/>
  <c r="N257" i="572" s="1"/>
  <c r="K200" i="572" a="1"/>
  <c r="K200" i="572" s="1"/>
  <c r="J200" i="572" a="1"/>
  <c r="J200" i="572" s="1"/>
  <c r="H200" i="572"/>
  <c r="AA199" i="572"/>
  <c r="AA335" i="572" s="1"/>
  <c r="Z199" i="572"/>
  <c r="Z335" i="572" s="1"/>
  <c r="Y199" i="572"/>
  <c r="Y335" i="572" s="1"/>
  <c r="X199" i="572"/>
  <c r="X335" i="572" s="1"/>
  <c r="U199" i="572"/>
  <c r="U335" i="572" s="1"/>
  <c r="T199" i="572"/>
  <c r="T335" i="572" s="1"/>
  <c r="S199" i="572"/>
  <c r="S335" i="572" s="1"/>
  <c r="R199" i="572"/>
  <c r="R335" i="572" s="1"/>
  <c r="Q199" i="572"/>
  <c r="Q335" i="572" s="1"/>
  <c r="P199" i="572"/>
  <c r="X338" i="572" s="1"/>
  <c r="O199" i="572"/>
  <c r="O335" i="572" s="1"/>
  <c r="I199" i="572"/>
  <c r="I335" i="572" s="1"/>
  <c r="B343" i="572" s="1"/>
  <c r="G199" i="572"/>
  <c r="J199" i="572" s="1" a="1"/>
  <c r="J199" i="572" s="1"/>
  <c r="V198" i="572"/>
  <c r="W198" i="572" s="1"/>
  <c r="N198" i="572"/>
  <c r="K198" i="572" a="1"/>
  <c r="K198" i="572" s="1"/>
  <c r="M198" i="572" s="1"/>
  <c r="J198" i="572" a="1"/>
  <c r="J198" i="572" s="1"/>
  <c r="H198" i="572"/>
  <c r="V197" i="572"/>
  <c r="W197" i="572" s="1"/>
  <c r="N197" i="572"/>
  <c r="K197" i="572"/>
  <c r="M197" i="572" s="1"/>
  <c r="K197" i="572" a="1"/>
  <c r="J197" i="572" a="1"/>
  <c r="J197" i="572" s="1"/>
  <c r="H197" i="572"/>
  <c r="K196" i="572" a="1"/>
  <c r="K196" i="572" s="1"/>
  <c r="M196" i="572" s="1"/>
  <c r="H196" i="572"/>
  <c r="K195" i="572" a="1"/>
  <c r="K195" i="572" s="1"/>
  <c r="M195" i="572" s="1"/>
  <c r="H195" i="572"/>
  <c r="K194" i="572" a="1"/>
  <c r="K194" i="572" s="1"/>
  <c r="M194" i="572" s="1"/>
  <c r="H194" i="572"/>
  <c r="K193" i="572" a="1"/>
  <c r="K193" i="572" s="1"/>
  <c r="M193" i="572" s="1"/>
  <c r="H193" i="572"/>
  <c r="W192" i="572"/>
  <c r="V192" i="572"/>
  <c r="N192" i="572"/>
  <c r="K192" i="572" a="1"/>
  <c r="K192" i="572" s="1"/>
  <c r="M192" i="572" s="1"/>
  <c r="J192" i="572" a="1"/>
  <c r="J192" i="572" s="1"/>
  <c r="H192" i="572"/>
  <c r="V191" i="572"/>
  <c r="W191" i="572" s="1"/>
  <c r="N191" i="572"/>
  <c r="K191" i="572" a="1"/>
  <c r="K191" i="572" s="1"/>
  <c r="M191" i="572" s="1"/>
  <c r="J191" i="572" a="1"/>
  <c r="J191" i="572" s="1"/>
  <c r="H191" i="572"/>
  <c r="V190" i="572"/>
  <c r="W190" i="572" s="1"/>
  <c r="N190" i="572"/>
  <c r="K190" i="572"/>
  <c r="M190" i="572" s="1"/>
  <c r="K190" i="572" a="1"/>
  <c r="J190" i="572"/>
  <c r="J190" i="572" a="1"/>
  <c r="H190" i="572"/>
  <c r="N189" i="572"/>
  <c r="K189" i="572" a="1"/>
  <c r="K189" i="572" s="1"/>
  <c r="M189" i="572" s="1"/>
  <c r="J189" i="572" a="1"/>
  <c r="J189" i="572" s="1"/>
  <c r="H189" i="572"/>
  <c r="N188" i="572"/>
  <c r="K188" i="572"/>
  <c r="M188" i="572" s="1"/>
  <c r="K188" i="572" a="1"/>
  <c r="J188" i="572"/>
  <c r="J188" i="572" a="1"/>
  <c r="H188" i="572"/>
  <c r="V187" i="572"/>
  <c r="W187" i="572" s="1"/>
  <c r="N187" i="572"/>
  <c r="K187" i="572" a="1"/>
  <c r="K187" i="572" s="1"/>
  <c r="M187" i="572" s="1"/>
  <c r="J187" i="572" a="1"/>
  <c r="J187" i="572" s="1"/>
  <c r="H187" i="572"/>
  <c r="W186" i="572"/>
  <c r="V186" i="572"/>
  <c r="N186" i="572"/>
  <c r="K186" i="572" a="1"/>
  <c r="K186" i="572" s="1"/>
  <c r="M186" i="572" s="1"/>
  <c r="J186" i="572" a="1"/>
  <c r="J186" i="572" s="1"/>
  <c r="H186" i="572"/>
  <c r="N185" i="572"/>
  <c r="K185" i="572" a="1"/>
  <c r="K185" i="572" s="1"/>
  <c r="M185" i="572" s="1"/>
  <c r="H185" i="572"/>
  <c r="N184" i="572"/>
  <c r="K184" i="572" a="1"/>
  <c r="K184" i="572" s="1"/>
  <c r="M184" i="572" s="1"/>
  <c r="H184" i="572"/>
  <c r="V183" i="572"/>
  <c r="W183" i="572" s="1"/>
  <c r="N183" i="572"/>
  <c r="K183" i="572" a="1"/>
  <c r="K183" i="572" s="1"/>
  <c r="M183" i="572" s="1"/>
  <c r="J183" i="572" a="1"/>
  <c r="J183" i="572" s="1"/>
  <c r="H183" i="572"/>
  <c r="V182" i="572"/>
  <c r="W182" i="572" s="1"/>
  <c r="N182" i="572"/>
  <c r="K182" i="572"/>
  <c r="M182" i="572" s="1"/>
  <c r="K182" i="572" a="1"/>
  <c r="J182" i="572"/>
  <c r="J182" i="572" a="1"/>
  <c r="H182" i="572"/>
  <c r="V181" i="572"/>
  <c r="W181" i="572" s="1"/>
  <c r="N181" i="572"/>
  <c r="K181" i="572" a="1"/>
  <c r="K181" i="572" s="1"/>
  <c r="M181" i="572" s="1"/>
  <c r="J181" i="572" a="1"/>
  <c r="J181" i="572" s="1"/>
  <c r="H181" i="572"/>
  <c r="W180" i="572"/>
  <c r="V180" i="572"/>
  <c r="N180" i="572"/>
  <c r="K180" i="572" a="1"/>
  <c r="K180" i="572" s="1"/>
  <c r="M180" i="572" s="1"/>
  <c r="J180" i="572" a="1"/>
  <c r="J180" i="572" s="1"/>
  <c r="H180" i="572"/>
  <c r="V179" i="572"/>
  <c r="W179" i="572" s="1"/>
  <c r="N179" i="572"/>
  <c r="K179" i="572" a="1"/>
  <c r="K179" i="572" s="1"/>
  <c r="M179" i="572" s="1"/>
  <c r="J179" i="572" a="1"/>
  <c r="J179" i="572" s="1"/>
  <c r="H179" i="572"/>
  <c r="V178" i="572"/>
  <c r="V199" i="572" s="1"/>
  <c r="N178" i="572"/>
  <c r="K178" i="572"/>
  <c r="K178" i="572" a="1"/>
  <c r="J178" i="572"/>
  <c r="J178" i="572" a="1"/>
  <c r="H178" i="572"/>
  <c r="H199" i="572" s="1"/>
  <c r="X171" i="572"/>
  <c r="Q529" i="572" s="1"/>
  <c r="X170" i="572"/>
  <c r="Q528" i="572" s="1"/>
  <c r="G170" i="572"/>
  <c r="C170" i="572"/>
  <c r="X169" i="572"/>
  <c r="Q527" i="572" s="1"/>
  <c r="I169" i="572"/>
  <c r="E169" i="572"/>
  <c r="K169" i="572" s="1"/>
  <c r="M169" i="572" s="1"/>
  <c r="I168" i="572"/>
  <c r="E168" i="572"/>
  <c r="K168" i="572" s="1"/>
  <c r="M168" i="572" s="1"/>
  <c r="I167" i="572"/>
  <c r="E167" i="572"/>
  <c r="K167" i="572" s="1"/>
  <c r="M167" i="572" s="1"/>
  <c r="X166" i="572"/>
  <c r="Q524" i="572" s="1"/>
  <c r="I166" i="572"/>
  <c r="I170" i="572" s="1"/>
  <c r="E166" i="572"/>
  <c r="AA163" i="572"/>
  <c r="Z163" i="572"/>
  <c r="Y163" i="572"/>
  <c r="X163" i="572"/>
  <c r="U163" i="572"/>
  <c r="T163" i="572"/>
  <c r="S163" i="572"/>
  <c r="R163" i="572"/>
  <c r="Q163" i="572"/>
  <c r="P163" i="572"/>
  <c r="O163" i="572"/>
  <c r="I163" i="572"/>
  <c r="G163" i="572"/>
  <c r="C529" i="572" s="1"/>
  <c r="H162" i="572"/>
  <c r="H161" i="572"/>
  <c r="H160" i="572"/>
  <c r="V159" i="572"/>
  <c r="W159" i="572" s="1"/>
  <c r="N159" i="572"/>
  <c r="K159" i="572"/>
  <c r="K159" i="572" a="1"/>
  <c r="J159" i="572" a="1"/>
  <c r="J159" i="572" s="1"/>
  <c r="D159" i="572"/>
  <c r="H159" i="572" s="1"/>
  <c r="V158" i="572"/>
  <c r="W158" i="572" s="1"/>
  <c r="N158" i="572"/>
  <c r="K158" i="572" a="1"/>
  <c r="K158" i="572" s="1"/>
  <c r="M158" i="572" s="1"/>
  <c r="J158" i="572" a="1"/>
  <c r="J158" i="572" s="1"/>
  <c r="H158" i="572"/>
  <c r="H157" i="572"/>
  <c r="H156" i="572"/>
  <c r="V155" i="572"/>
  <c r="W155" i="572" s="1"/>
  <c r="N155" i="572"/>
  <c r="K155" i="572"/>
  <c r="M155" i="572" s="1"/>
  <c r="K155" i="572" a="1"/>
  <c r="J155" i="572"/>
  <c r="J155" i="572" a="1"/>
  <c r="H155" i="572"/>
  <c r="V154" i="572"/>
  <c r="W154" i="572" s="1"/>
  <c r="N154" i="572"/>
  <c r="K154" i="572" a="1"/>
  <c r="K154" i="572" s="1"/>
  <c r="M154" i="572" s="1"/>
  <c r="J154" i="572" a="1"/>
  <c r="J154" i="572" s="1"/>
  <c r="H154" i="572"/>
  <c r="H153" i="572"/>
  <c r="V152" i="572"/>
  <c r="W152" i="572" s="1"/>
  <c r="N152" i="572"/>
  <c r="K152" i="572" a="1"/>
  <c r="K152" i="572" s="1"/>
  <c r="M152" i="572" s="1"/>
  <c r="J152" i="572" a="1"/>
  <c r="J152" i="572" s="1"/>
  <c r="H152" i="572"/>
  <c r="W151" i="572"/>
  <c r="V151" i="572"/>
  <c r="N151" i="572"/>
  <c r="K151" i="572" a="1"/>
  <c r="K151" i="572" s="1"/>
  <c r="M151" i="572" s="1"/>
  <c r="J151" i="572" a="1"/>
  <c r="J151" i="572" s="1"/>
  <c r="H151" i="572"/>
  <c r="V150" i="572"/>
  <c r="W150" i="572" s="1"/>
  <c r="N150" i="572"/>
  <c r="K150" i="572" a="1"/>
  <c r="K150" i="572" s="1"/>
  <c r="M150" i="572" s="1"/>
  <c r="J150" i="572" a="1"/>
  <c r="J150" i="572" s="1"/>
  <c r="H150" i="572"/>
  <c r="W149" i="572"/>
  <c r="V149" i="572"/>
  <c r="V163" i="572" s="1"/>
  <c r="W163" i="572" s="1"/>
  <c r="N149" i="572"/>
  <c r="K149" i="572"/>
  <c r="K149" i="572" a="1"/>
  <c r="J149" i="572" a="1"/>
  <c r="J149" i="572" s="1"/>
  <c r="H149" i="572"/>
  <c r="H163" i="572" s="1"/>
  <c r="AA148" i="572"/>
  <c r="Z148" i="572"/>
  <c r="Y148" i="572"/>
  <c r="X148" i="572"/>
  <c r="U148" i="572"/>
  <c r="T148" i="572"/>
  <c r="S148" i="572"/>
  <c r="Q148" i="572"/>
  <c r="P148" i="572"/>
  <c r="O148" i="572"/>
  <c r="I148" i="572"/>
  <c r="G148" i="572"/>
  <c r="C528" i="572" s="1"/>
  <c r="V147" i="572"/>
  <c r="W147" i="572" s="1"/>
  <c r="N147" i="572"/>
  <c r="K147" i="572" a="1"/>
  <c r="K147" i="572" s="1"/>
  <c r="M147" i="572" s="1"/>
  <c r="J147" i="572" a="1"/>
  <c r="J147" i="572" s="1"/>
  <c r="H147" i="572"/>
  <c r="K146" i="572" a="1"/>
  <c r="K146" i="572" s="1"/>
  <c r="H146" i="572"/>
  <c r="K145" i="572" a="1"/>
  <c r="K145" i="572" s="1"/>
  <c r="H145" i="572"/>
  <c r="K144" i="572" a="1"/>
  <c r="K144" i="572" s="1"/>
  <c r="H144" i="572"/>
  <c r="K143" i="572" a="1"/>
  <c r="K143" i="572" s="1"/>
  <c r="H143" i="572"/>
  <c r="W142" i="572"/>
  <c r="V142" i="572"/>
  <c r="N142" i="572"/>
  <c r="K142" i="572" a="1"/>
  <c r="K142" i="572" s="1"/>
  <c r="M142" i="572" s="1"/>
  <c r="J142" i="572" a="1"/>
  <c r="J142" i="572" s="1"/>
  <c r="H142" i="572"/>
  <c r="V141" i="572"/>
  <c r="W141" i="572" s="1"/>
  <c r="N141" i="572"/>
  <c r="K141" i="572" a="1"/>
  <c r="K141" i="572" s="1"/>
  <c r="M141" i="572" s="1"/>
  <c r="J141" i="572" a="1"/>
  <c r="J141" i="572" s="1"/>
  <c r="H141" i="572"/>
  <c r="V140" i="572"/>
  <c r="W140" i="572" s="1"/>
  <c r="N140" i="572"/>
  <c r="K140" i="572"/>
  <c r="M140" i="572" s="1"/>
  <c r="K140" i="572" a="1"/>
  <c r="J140" i="572"/>
  <c r="J140" i="572" a="1"/>
  <c r="H140" i="572"/>
  <c r="V139" i="572"/>
  <c r="W139" i="572" s="1"/>
  <c r="N139" i="572"/>
  <c r="K139" i="572" a="1"/>
  <c r="K139" i="572" s="1"/>
  <c r="M139" i="572" s="1"/>
  <c r="J139" i="572" a="1"/>
  <c r="J139" i="572" s="1"/>
  <c r="H139" i="572"/>
  <c r="W138" i="572"/>
  <c r="V138" i="572"/>
  <c r="V148" i="572" s="1"/>
  <c r="W148" i="572" s="1"/>
  <c r="N138" i="572"/>
  <c r="N148" i="572" s="1"/>
  <c r="K138" i="572" a="1"/>
  <c r="K138" i="572" s="1"/>
  <c r="J138" i="572" a="1"/>
  <c r="J138" i="572" s="1"/>
  <c r="H138" i="572"/>
  <c r="H148" i="572" s="1"/>
  <c r="AA137" i="572"/>
  <c r="Z137" i="572"/>
  <c r="Y137" i="572"/>
  <c r="X137" i="572"/>
  <c r="U137" i="572"/>
  <c r="T137" i="572"/>
  <c r="S137" i="572"/>
  <c r="Q137" i="572"/>
  <c r="P137" i="572"/>
  <c r="O137" i="572"/>
  <c r="R169" i="572" s="1"/>
  <c r="I137" i="572"/>
  <c r="G137" i="572"/>
  <c r="C527" i="572" s="1"/>
  <c r="V136" i="572"/>
  <c r="W136" i="572" s="1"/>
  <c r="N136" i="572"/>
  <c r="K136" i="572" a="1"/>
  <c r="K136" i="572" s="1"/>
  <c r="M136" i="572" s="1"/>
  <c r="J136" i="572" a="1"/>
  <c r="J136" i="572" s="1"/>
  <c r="H136" i="572"/>
  <c r="W135" i="572"/>
  <c r="V135" i="572"/>
  <c r="N135" i="572"/>
  <c r="K135" i="572" a="1"/>
  <c r="K135" i="572" s="1"/>
  <c r="M135" i="572" s="1"/>
  <c r="J135" i="572" a="1"/>
  <c r="J135" i="572" s="1"/>
  <c r="H135" i="572"/>
  <c r="V134" i="572"/>
  <c r="W134" i="572" s="1"/>
  <c r="N134" i="572"/>
  <c r="K134" i="572" a="1"/>
  <c r="K134" i="572" s="1"/>
  <c r="M134" i="572" s="1"/>
  <c r="J134" i="572" a="1"/>
  <c r="J134" i="572" s="1"/>
  <c r="H134" i="572"/>
  <c r="V133" i="572"/>
  <c r="W133" i="572" s="1"/>
  <c r="N133" i="572"/>
  <c r="K133" i="572"/>
  <c r="M133" i="572" s="1"/>
  <c r="K133" i="572" a="1"/>
  <c r="J133" i="572"/>
  <c r="J133" i="572" a="1"/>
  <c r="H133" i="572"/>
  <c r="V132" i="572"/>
  <c r="W132" i="572" s="1"/>
  <c r="N132" i="572"/>
  <c r="K132" i="572" a="1"/>
  <c r="K132" i="572" s="1"/>
  <c r="M132" i="572" s="1"/>
  <c r="J132" i="572" a="1"/>
  <c r="J132" i="572" s="1"/>
  <c r="H132" i="572"/>
  <c r="W131" i="572"/>
  <c r="V131" i="572"/>
  <c r="N131" i="572"/>
  <c r="K131" i="572" a="1"/>
  <c r="K131" i="572" s="1"/>
  <c r="M131" i="572" s="1"/>
  <c r="J131" i="572" a="1"/>
  <c r="J131" i="572" s="1"/>
  <c r="H131" i="572"/>
  <c r="V130" i="572"/>
  <c r="W130" i="572" s="1"/>
  <c r="N130" i="572"/>
  <c r="K130" i="572" a="1"/>
  <c r="K130" i="572" s="1"/>
  <c r="M130" i="572" s="1"/>
  <c r="J130" i="572" a="1"/>
  <c r="J130" i="572" s="1"/>
  <c r="H130" i="572"/>
  <c r="V129" i="572"/>
  <c r="W129" i="572" s="1"/>
  <c r="N129" i="572"/>
  <c r="K129" i="572"/>
  <c r="M129" i="572" s="1"/>
  <c r="K129" i="572" a="1"/>
  <c r="J129" i="572"/>
  <c r="J129" i="572" a="1"/>
  <c r="H129" i="572"/>
  <c r="V128" i="572"/>
  <c r="W128" i="572" s="1"/>
  <c r="N128" i="572"/>
  <c r="K128" i="572" a="1"/>
  <c r="K128" i="572" s="1"/>
  <c r="M128" i="572" s="1"/>
  <c r="J128" i="572" a="1"/>
  <c r="J128" i="572" s="1"/>
  <c r="H128" i="572"/>
  <c r="W127" i="572"/>
  <c r="V127" i="572"/>
  <c r="N127" i="572"/>
  <c r="K127" i="572" a="1"/>
  <c r="K127" i="572" s="1"/>
  <c r="M127" i="572" s="1"/>
  <c r="J127" i="572" a="1"/>
  <c r="J127" i="572" s="1"/>
  <c r="H127" i="572"/>
  <c r="V126" i="572"/>
  <c r="W126" i="572" s="1"/>
  <c r="N126" i="572"/>
  <c r="K126" i="572" a="1"/>
  <c r="K126" i="572" s="1"/>
  <c r="M126" i="572" s="1"/>
  <c r="J126" i="572" a="1"/>
  <c r="J126" i="572" s="1"/>
  <c r="H126" i="572"/>
  <c r="V125" i="572"/>
  <c r="W125" i="572" s="1"/>
  <c r="N125" i="572"/>
  <c r="K125" i="572"/>
  <c r="M125" i="572" s="1"/>
  <c r="K125" i="572" a="1"/>
  <c r="J125" i="572"/>
  <c r="J125" i="572" a="1"/>
  <c r="H125" i="572"/>
  <c r="V124" i="572"/>
  <c r="W124" i="572" s="1"/>
  <c r="N124" i="572"/>
  <c r="K124" i="572" a="1"/>
  <c r="K124" i="572" s="1"/>
  <c r="M124" i="572" s="1"/>
  <c r="J124" i="572" a="1"/>
  <c r="J124" i="572" s="1"/>
  <c r="H124" i="572"/>
  <c r="W123" i="572"/>
  <c r="V123" i="572"/>
  <c r="N123" i="572"/>
  <c r="K123" i="572" a="1"/>
  <c r="K123" i="572" s="1"/>
  <c r="M123" i="572" s="1"/>
  <c r="J123" i="572" a="1"/>
  <c r="J123" i="572" s="1"/>
  <c r="H123" i="572"/>
  <c r="V122" i="572"/>
  <c r="W122" i="572" s="1"/>
  <c r="N122" i="572"/>
  <c r="K122" i="572" a="1"/>
  <c r="K122" i="572" s="1"/>
  <c r="J122" i="572" a="1"/>
  <c r="J122" i="572" s="1"/>
  <c r="H122" i="572"/>
  <c r="H137" i="572" s="1"/>
  <c r="AA121" i="572"/>
  <c r="Z121" i="572"/>
  <c r="Y121" i="572"/>
  <c r="X121" i="572"/>
  <c r="U121" i="572"/>
  <c r="T121" i="572"/>
  <c r="S121" i="572"/>
  <c r="R121" i="572"/>
  <c r="Q121" i="572"/>
  <c r="P121" i="572"/>
  <c r="O121" i="572"/>
  <c r="R168" i="572" s="1"/>
  <c r="I121" i="572"/>
  <c r="G121" i="572"/>
  <c r="C526" i="572" s="1"/>
  <c r="V120" i="572"/>
  <c r="W120" i="572" s="1"/>
  <c r="N120" i="572"/>
  <c r="K120" i="572" a="1"/>
  <c r="K120" i="572" s="1"/>
  <c r="M120" i="572" s="1"/>
  <c r="J120" i="572" a="1"/>
  <c r="J120" i="572" s="1"/>
  <c r="H120" i="572"/>
  <c r="V119" i="572"/>
  <c r="W119" i="572" s="1"/>
  <c r="N119" i="572"/>
  <c r="K119" i="572" a="1"/>
  <c r="K119" i="572" s="1"/>
  <c r="M119" i="572" s="1"/>
  <c r="J119" i="572" a="1"/>
  <c r="J119" i="572" s="1"/>
  <c r="H119" i="572"/>
  <c r="V118" i="572"/>
  <c r="W118" i="572" s="1"/>
  <c r="N118" i="572"/>
  <c r="K118" i="572" a="1"/>
  <c r="K118" i="572" s="1"/>
  <c r="M118" i="572" s="1"/>
  <c r="J118" i="572" a="1"/>
  <c r="J118" i="572" s="1"/>
  <c r="H118" i="572"/>
  <c r="K117" i="572" a="1"/>
  <c r="K117" i="572" s="1"/>
  <c r="H117" i="572"/>
  <c r="K116" i="572" a="1"/>
  <c r="K116" i="572" s="1"/>
  <c r="H116" i="572"/>
  <c r="K115" i="572"/>
  <c r="K115" i="572" a="1"/>
  <c r="H115" i="572"/>
  <c r="V114" i="572"/>
  <c r="W114" i="572" s="1"/>
  <c r="N114" i="572"/>
  <c r="K114" i="572" a="1"/>
  <c r="K114" i="572" s="1"/>
  <c r="M114" i="572" s="1"/>
  <c r="J114" i="572" a="1"/>
  <c r="J114" i="572" s="1"/>
  <c r="H114" i="572"/>
  <c r="V113" i="572"/>
  <c r="W113" i="572" s="1"/>
  <c r="N113" i="572"/>
  <c r="K113" i="572"/>
  <c r="M113" i="572" s="1"/>
  <c r="K113" i="572" a="1"/>
  <c r="J113" i="572" a="1"/>
  <c r="J113" i="572" s="1"/>
  <c r="H113" i="572"/>
  <c r="N112" i="572"/>
  <c r="K112" i="572" a="1"/>
  <c r="K112" i="572" s="1"/>
  <c r="M112" i="572" s="1"/>
  <c r="H112" i="572"/>
  <c r="N111" i="572"/>
  <c r="K111" i="572" a="1"/>
  <c r="K111" i="572" s="1"/>
  <c r="M111" i="572" s="1"/>
  <c r="H111" i="572"/>
  <c r="N110" i="572"/>
  <c r="K110" i="572" a="1"/>
  <c r="K110" i="572" s="1"/>
  <c r="M110" i="572" s="1"/>
  <c r="H110" i="572"/>
  <c r="N109" i="572"/>
  <c r="K109" i="572" a="1"/>
  <c r="K109" i="572" s="1"/>
  <c r="M109" i="572" s="1"/>
  <c r="H109" i="572"/>
  <c r="N108" i="572"/>
  <c r="K108" i="572" a="1"/>
  <c r="K108" i="572" s="1"/>
  <c r="M108" i="572" s="1"/>
  <c r="H108" i="572"/>
  <c r="N107" i="572"/>
  <c r="K107" i="572" a="1"/>
  <c r="K107" i="572" s="1"/>
  <c r="M107" i="572" s="1"/>
  <c r="H107" i="572"/>
  <c r="V106" i="572"/>
  <c r="W106" i="572" s="1"/>
  <c r="N106" i="572"/>
  <c r="K106" i="572" a="1"/>
  <c r="K106" i="572" s="1"/>
  <c r="M106" i="572" s="1"/>
  <c r="J106" i="572" a="1"/>
  <c r="J106" i="572" s="1"/>
  <c r="H106" i="572"/>
  <c r="V105" i="572"/>
  <c r="W105" i="572" s="1"/>
  <c r="N105" i="572"/>
  <c r="K105" i="572"/>
  <c r="M105" i="572" s="1"/>
  <c r="K105" i="572" a="1"/>
  <c r="J105" i="572"/>
  <c r="J105" i="572" a="1"/>
  <c r="H105" i="572"/>
  <c r="V104" i="572"/>
  <c r="W104" i="572" s="1"/>
  <c r="N104" i="572"/>
  <c r="K104" i="572" a="1"/>
  <c r="K104" i="572" s="1"/>
  <c r="M104" i="572" s="1"/>
  <c r="J104" i="572" a="1"/>
  <c r="J104" i="572" s="1"/>
  <c r="H104" i="572"/>
  <c r="V103" i="572"/>
  <c r="W103" i="572" s="1"/>
  <c r="N103" i="572"/>
  <c r="K103" i="572" a="1"/>
  <c r="K103" i="572" s="1"/>
  <c r="M103" i="572" s="1"/>
  <c r="J103" i="572" a="1"/>
  <c r="J103" i="572" s="1"/>
  <c r="H103" i="572"/>
  <c r="V102" i="572"/>
  <c r="W102" i="572" s="1"/>
  <c r="N102" i="572"/>
  <c r="K102" i="572" a="1"/>
  <c r="K102" i="572" s="1"/>
  <c r="M102" i="572" s="1"/>
  <c r="J102" i="572" a="1"/>
  <c r="J102" i="572" s="1"/>
  <c r="H102" i="572"/>
  <c r="V101" i="572"/>
  <c r="W101" i="572" s="1"/>
  <c r="N101" i="572"/>
  <c r="K101" i="572"/>
  <c r="M101" i="572" s="1"/>
  <c r="K101" i="572" a="1"/>
  <c r="J101" i="572"/>
  <c r="J101" i="572" a="1"/>
  <c r="H101" i="572"/>
  <c r="V100" i="572"/>
  <c r="W100" i="572" s="1"/>
  <c r="N100" i="572"/>
  <c r="K100" i="572" a="1"/>
  <c r="K100" i="572" s="1"/>
  <c r="M100" i="572" s="1"/>
  <c r="J100" i="572" a="1"/>
  <c r="J100" i="572" s="1"/>
  <c r="H100" i="572"/>
  <c r="W99" i="572"/>
  <c r="V99" i="572"/>
  <c r="N99" i="572"/>
  <c r="K99" i="572" a="1"/>
  <c r="K99" i="572" s="1"/>
  <c r="M99" i="572" s="1"/>
  <c r="J99" i="572" a="1"/>
  <c r="J99" i="572" s="1"/>
  <c r="H99" i="572"/>
  <c r="V98" i="572"/>
  <c r="W98" i="572" s="1"/>
  <c r="N98" i="572"/>
  <c r="K98" i="572" a="1"/>
  <c r="K98" i="572" s="1"/>
  <c r="M98" i="572" s="1"/>
  <c r="J98" i="572" a="1"/>
  <c r="J98" i="572" s="1"/>
  <c r="H98" i="572"/>
  <c r="V97" i="572"/>
  <c r="W97" i="572" s="1"/>
  <c r="N97" i="572"/>
  <c r="K97" i="572"/>
  <c r="M97" i="572" s="1"/>
  <c r="K97" i="572" a="1"/>
  <c r="J97" i="572"/>
  <c r="J97" i="572" a="1"/>
  <c r="H97" i="572"/>
  <c r="V96" i="572"/>
  <c r="W96" i="572" s="1"/>
  <c r="N96" i="572"/>
  <c r="K96" i="572" a="1"/>
  <c r="K96" i="572" s="1"/>
  <c r="M96" i="572" s="1"/>
  <c r="J96" i="572" a="1"/>
  <c r="J96" i="572" s="1"/>
  <c r="H96" i="572"/>
  <c r="W95" i="572"/>
  <c r="V95" i="572"/>
  <c r="N95" i="572"/>
  <c r="K95" i="572" a="1"/>
  <c r="K95" i="572" s="1"/>
  <c r="M95" i="572" s="1"/>
  <c r="J95" i="572" a="1"/>
  <c r="J95" i="572" s="1"/>
  <c r="H95" i="572"/>
  <c r="K94" i="572"/>
  <c r="M94" i="572" s="1"/>
  <c r="K94" i="572" a="1"/>
  <c r="H94" i="572"/>
  <c r="V93" i="572"/>
  <c r="W93" i="572" s="1"/>
  <c r="N93" i="572"/>
  <c r="K93" i="572" a="1"/>
  <c r="K93" i="572" s="1"/>
  <c r="M93" i="572" s="1"/>
  <c r="J93" i="572" a="1"/>
  <c r="J93" i="572" s="1"/>
  <c r="H93" i="572"/>
  <c r="W92" i="572"/>
  <c r="V92" i="572"/>
  <c r="N92" i="572"/>
  <c r="K92" i="572" a="1"/>
  <c r="K92" i="572" s="1"/>
  <c r="M92" i="572" s="1"/>
  <c r="J92" i="572" a="1"/>
  <c r="J92" i="572" s="1"/>
  <c r="H92" i="572"/>
  <c r="V91" i="572"/>
  <c r="W91" i="572" s="1"/>
  <c r="N91" i="572"/>
  <c r="K91" i="572" a="1"/>
  <c r="K91" i="572" s="1"/>
  <c r="M91" i="572" s="1"/>
  <c r="J91" i="572" a="1"/>
  <c r="J91" i="572" s="1"/>
  <c r="H91" i="572"/>
  <c r="V90" i="572"/>
  <c r="W90" i="572" s="1"/>
  <c r="N90" i="572"/>
  <c r="K90" i="572"/>
  <c r="M90" i="572" s="1"/>
  <c r="K90" i="572" a="1"/>
  <c r="J90" i="572"/>
  <c r="J90" i="572" a="1"/>
  <c r="H90" i="572"/>
  <c r="V89" i="572"/>
  <c r="W89" i="572" s="1"/>
  <c r="N89" i="572"/>
  <c r="K89" i="572" a="1"/>
  <c r="K89" i="572" s="1"/>
  <c r="M89" i="572" s="1"/>
  <c r="J89" i="572" a="1"/>
  <c r="J89" i="572" s="1"/>
  <c r="H89" i="572"/>
  <c r="W88" i="572"/>
  <c r="V88" i="572"/>
  <c r="N88" i="572"/>
  <c r="K88" i="572" a="1"/>
  <c r="K88" i="572" s="1"/>
  <c r="M88" i="572" s="1"/>
  <c r="J88" i="572" a="1"/>
  <c r="J88" i="572" s="1"/>
  <c r="H88" i="572"/>
  <c r="V87" i="572"/>
  <c r="V121" i="572" s="1"/>
  <c r="W121" i="572" s="1"/>
  <c r="N87" i="572"/>
  <c r="K87" i="572" a="1"/>
  <c r="K87" i="572" s="1"/>
  <c r="J87" i="572" a="1"/>
  <c r="J87" i="572" s="1"/>
  <c r="H87" i="572"/>
  <c r="H121" i="572" s="1"/>
  <c r="AA86" i="572"/>
  <c r="Z86" i="572"/>
  <c r="Y86" i="572"/>
  <c r="X86" i="572"/>
  <c r="U86" i="572"/>
  <c r="T86" i="572"/>
  <c r="S86" i="572"/>
  <c r="R86" i="572"/>
  <c r="Q86" i="572"/>
  <c r="P86" i="572"/>
  <c r="O86" i="572"/>
  <c r="G86" i="572"/>
  <c r="C525" i="572" s="1"/>
  <c r="K85" i="572" a="1"/>
  <c r="K85" i="572" s="1"/>
  <c r="H85" i="572"/>
  <c r="K84" i="572"/>
  <c r="K84" i="572" a="1"/>
  <c r="H84" i="572"/>
  <c r="K83" i="572" a="1"/>
  <c r="K83" i="572" s="1"/>
  <c r="H83" i="572"/>
  <c r="K82" i="572" a="1"/>
  <c r="K82" i="572" s="1"/>
  <c r="H82" i="572"/>
  <c r="K81" i="572" a="1"/>
  <c r="K81" i="572" s="1"/>
  <c r="H81" i="572"/>
  <c r="K80" i="572" a="1"/>
  <c r="K80" i="572" s="1"/>
  <c r="H80" i="572"/>
  <c r="K79" i="572" a="1"/>
  <c r="K79" i="572" s="1"/>
  <c r="M79" i="572" s="1"/>
  <c r="H79" i="572"/>
  <c r="K78" i="572"/>
  <c r="M78" i="572" s="1"/>
  <c r="K78" i="572" a="1"/>
  <c r="H78" i="572"/>
  <c r="K77" i="572" a="1"/>
  <c r="K77" i="572" s="1"/>
  <c r="M77" i="572" s="1"/>
  <c r="H77" i="572"/>
  <c r="K76" i="572" a="1"/>
  <c r="K76" i="572" s="1"/>
  <c r="M76" i="572" s="1"/>
  <c r="H76" i="572"/>
  <c r="W75" i="572"/>
  <c r="V75" i="572"/>
  <c r="N75" i="572"/>
  <c r="K75" i="572" a="1"/>
  <c r="K75" i="572" s="1"/>
  <c r="M75" i="572" s="1"/>
  <c r="J75" i="572" a="1"/>
  <c r="J75" i="572" s="1"/>
  <c r="H75" i="572"/>
  <c r="W74" i="572"/>
  <c r="V74" i="572"/>
  <c r="N74" i="572"/>
  <c r="K74" i="572" a="1"/>
  <c r="K74" i="572" s="1"/>
  <c r="M74" i="572" s="1"/>
  <c r="J74" i="572" a="1"/>
  <c r="J74" i="572" s="1"/>
  <c r="H74" i="572"/>
  <c r="V73" i="572"/>
  <c r="W73" i="572" s="1"/>
  <c r="N73" i="572"/>
  <c r="K73" i="572"/>
  <c r="M73" i="572" s="1"/>
  <c r="K73" i="572" a="1"/>
  <c r="J73" i="572" a="1"/>
  <c r="J73" i="572" s="1"/>
  <c r="H73" i="572"/>
  <c r="W72" i="572"/>
  <c r="V72" i="572"/>
  <c r="N72" i="572"/>
  <c r="K72" i="572" a="1"/>
  <c r="K72" i="572" s="1"/>
  <c r="M72" i="572" s="1"/>
  <c r="J72" i="572" a="1"/>
  <c r="J72" i="572" s="1"/>
  <c r="H72" i="572"/>
  <c r="H71" i="572"/>
  <c r="V70" i="572"/>
  <c r="W70" i="572" s="1"/>
  <c r="N70" i="572"/>
  <c r="K70" i="572" a="1"/>
  <c r="K70" i="572" s="1"/>
  <c r="M70" i="572" s="1"/>
  <c r="J70" i="572" a="1"/>
  <c r="J70" i="572" s="1"/>
  <c r="H70" i="572"/>
  <c r="V69" i="572"/>
  <c r="W69" i="572" s="1"/>
  <c r="N69" i="572"/>
  <c r="K69" i="572"/>
  <c r="M69" i="572" s="1"/>
  <c r="K69" i="572" a="1"/>
  <c r="J69" i="572"/>
  <c r="J69" i="572" a="1"/>
  <c r="H69" i="572"/>
  <c r="K68" i="572" a="1"/>
  <c r="K68" i="572" s="1"/>
  <c r="H68" i="572"/>
  <c r="K67" i="572" a="1"/>
  <c r="K67" i="572" s="1"/>
  <c r="H67" i="572"/>
  <c r="V66" i="572"/>
  <c r="W66" i="572" s="1"/>
  <c r="N66" i="572"/>
  <c r="K66" i="572" a="1"/>
  <c r="K66" i="572" s="1"/>
  <c r="M66" i="572" s="1"/>
  <c r="J66" i="572" a="1"/>
  <c r="J66" i="572" s="1"/>
  <c r="H66" i="572"/>
  <c r="V65" i="572"/>
  <c r="W65" i="572" s="1"/>
  <c r="N65" i="572"/>
  <c r="K65" i="572"/>
  <c r="M65" i="572" s="1"/>
  <c r="K65" i="572" a="1"/>
  <c r="J65" i="572" a="1"/>
  <c r="J65" i="572" s="1"/>
  <c r="H65" i="572"/>
  <c r="V64" i="572"/>
  <c r="W64" i="572" s="1"/>
  <c r="N64" i="572"/>
  <c r="K64" i="572" a="1"/>
  <c r="K64" i="572" s="1"/>
  <c r="M64" i="572" s="1"/>
  <c r="J64" i="572" a="1"/>
  <c r="J64" i="572" s="1"/>
  <c r="H64" i="572"/>
  <c r="V63" i="572"/>
  <c r="W63" i="572" s="1"/>
  <c r="N63" i="572"/>
  <c r="K63" i="572"/>
  <c r="M63" i="572" s="1"/>
  <c r="K63" i="572" a="1"/>
  <c r="J63" i="572"/>
  <c r="J63" i="572" a="1"/>
  <c r="H63" i="572"/>
  <c r="V62" i="572"/>
  <c r="W62" i="572" s="1"/>
  <c r="N62" i="572"/>
  <c r="K62" i="572" a="1"/>
  <c r="K62" i="572" s="1"/>
  <c r="M62" i="572" s="1"/>
  <c r="J62" i="572" a="1"/>
  <c r="J62" i="572" s="1"/>
  <c r="H62" i="572"/>
  <c r="V61" i="572"/>
  <c r="W61" i="572" s="1"/>
  <c r="N61" i="572"/>
  <c r="K61" i="572" a="1"/>
  <c r="K61" i="572" s="1"/>
  <c r="M61" i="572" s="1"/>
  <c r="J61" i="572" a="1"/>
  <c r="J61" i="572" s="1"/>
  <c r="H61" i="572"/>
  <c r="V60" i="572"/>
  <c r="W60" i="572" s="1"/>
  <c r="N60" i="572"/>
  <c r="K60" i="572" a="1"/>
  <c r="K60" i="572" s="1"/>
  <c r="M60" i="572" s="1"/>
  <c r="J60" i="572" a="1"/>
  <c r="J60" i="572" s="1"/>
  <c r="H60" i="572"/>
  <c r="V59" i="572"/>
  <c r="W59" i="572" s="1"/>
  <c r="N59" i="572"/>
  <c r="K59" i="572"/>
  <c r="M59" i="572" s="1"/>
  <c r="K59" i="572" a="1"/>
  <c r="J59" i="572"/>
  <c r="J59" i="572" a="1"/>
  <c r="H59" i="572"/>
  <c r="V58" i="572"/>
  <c r="W58" i="572" s="1"/>
  <c r="N58" i="572"/>
  <c r="K58" i="572" a="1"/>
  <c r="K58" i="572" s="1"/>
  <c r="M58" i="572" s="1"/>
  <c r="J58" i="572" a="1"/>
  <c r="J58" i="572" s="1"/>
  <c r="H58" i="572"/>
  <c r="V57" i="572"/>
  <c r="W57" i="572" s="1"/>
  <c r="N57" i="572"/>
  <c r="K57" i="572" a="1"/>
  <c r="K57" i="572" s="1"/>
  <c r="M57" i="572" s="1"/>
  <c r="J57" i="572" a="1"/>
  <c r="J57" i="572" s="1"/>
  <c r="H57" i="572"/>
  <c r="K56" i="572" a="1"/>
  <c r="K56" i="572" s="1"/>
  <c r="M56" i="572" s="1"/>
  <c r="H56" i="572"/>
  <c r="K55" i="572" a="1"/>
  <c r="K55" i="572" s="1"/>
  <c r="M55" i="572" s="1"/>
  <c r="H55" i="572"/>
  <c r="K54" i="572" a="1"/>
  <c r="K54" i="572" s="1"/>
  <c r="M54" i="572" s="1"/>
  <c r="H54" i="572"/>
  <c r="K53" i="572" a="1"/>
  <c r="K53" i="572" s="1"/>
  <c r="M53" i="572" s="1"/>
  <c r="H53" i="572"/>
  <c r="N52" i="572"/>
  <c r="K52" i="572" a="1"/>
  <c r="K52" i="572" s="1"/>
  <c r="M52" i="572" s="1"/>
  <c r="H52" i="572"/>
  <c r="N51" i="572"/>
  <c r="K51" i="572" a="1"/>
  <c r="K51" i="572" s="1"/>
  <c r="M51" i="572" s="1"/>
  <c r="H51" i="572"/>
  <c r="N50" i="572"/>
  <c r="K50" i="572"/>
  <c r="M50" i="572" s="1"/>
  <c r="K50" i="572" a="1"/>
  <c r="H50" i="572"/>
  <c r="N49" i="572"/>
  <c r="K49" i="572" a="1"/>
  <c r="K49" i="572" s="1"/>
  <c r="M49" i="572" s="1"/>
  <c r="H49" i="572"/>
  <c r="W48" i="572"/>
  <c r="V48" i="572"/>
  <c r="N48" i="572"/>
  <c r="K48" i="572" a="1"/>
  <c r="K48" i="572" s="1"/>
  <c r="M48" i="572" s="1"/>
  <c r="J48" i="572" a="1"/>
  <c r="J48" i="572" s="1"/>
  <c r="H48" i="572"/>
  <c r="V47" i="572"/>
  <c r="W47" i="572" s="1"/>
  <c r="N47" i="572"/>
  <c r="K47" i="572" a="1"/>
  <c r="K47" i="572" s="1"/>
  <c r="M47" i="572" s="1"/>
  <c r="J47" i="572" a="1"/>
  <c r="J47" i="572" s="1"/>
  <c r="H47" i="572"/>
  <c r="W46" i="572"/>
  <c r="V46" i="572"/>
  <c r="N46" i="572"/>
  <c r="K46" i="572" a="1"/>
  <c r="K46" i="572" s="1"/>
  <c r="M46" i="572" s="1"/>
  <c r="J46" i="572" a="1"/>
  <c r="J46" i="572" s="1"/>
  <c r="H46" i="572"/>
  <c r="V45" i="572"/>
  <c r="W45" i="572" s="1"/>
  <c r="N45" i="572"/>
  <c r="K45" i="572" a="1"/>
  <c r="K45" i="572" s="1"/>
  <c r="M45" i="572" s="1"/>
  <c r="J45" i="572" a="1"/>
  <c r="J45" i="572" s="1"/>
  <c r="H45" i="572"/>
  <c r="W44" i="572"/>
  <c r="V44" i="572"/>
  <c r="N44" i="572"/>
  <c r="K44" i="572" a="1"/>
  <c r="K44" i="572" s="1"/>
  <c r="M44" i="572" s="1"/>
  <c r="J44" i="572" a="1"/>
  <c r="J44" i="572" s="1"/>
  <c r="H44" i="572"/>
  <c r="V43" i="572"/>
  <c r="W43" i="572" s="1"/>
  <c r="N43" i="572"/>
  <c r="K43" i="572" a="1"/>
  <c r="K43" i="572" s="1"/>
  <c r="M43" i="572" s="1"/>
  <c r="J43" i="572" a="1"/>
  <c r="J43" i="572" s="1"/>
  <c r="H43" i="572"/>
  <c r="V42" i="572"/>
  <c r="W42" i="572" s="1"/>
  <c r="N42" i="572"/>
  <c r="K42" i="572"/>
  <c r="M42" i="572" s="1"/>
  <c r="K42" i="572" a="1"/>
  <c r="J42" i="572"/>
  <c r="J42" i="572" a="1"/>
  <c r="H42" i="572"/>
  <c r="V41" i="572"/>
  <c r="W41" i="572" s="1"/>
  <c r="N41" i="572"/>
  <c r="K41" i="572" a="1"/>
  <c r="K41" i="572" s="1"/>
  <c r="M41" i="572" s="1"/>
  <c r="J41" i="572" a="1"/>
  <c r="J41" i="572" s="1"/>
  <c r="H41" i="572"/>
  <c r="W40" i="572"/>
  <c r="V40" i="572"/>
  <c r="N40" i="572"/>
  <c r="K40" i="572" a="1"/>
  <c r="K40" i="572" s="1"/>
  <c r="M40" i="572" s="1"/>
  <c r="J40" i="572" a="1"/>
  <c r="J40" i="572" s="1"/>
  <c r="H40" i="572"/>
  <c r="V39" i="572"/>
  <c r="W39" i="572" s="1"/>
  <c r="N39" i="572"/>
  <c r="K39" i="572" a="1"/>
  <c r="K39" i="572" s="1"/>
  <c r="M39" i="572" s="1"/>
  <c r="J39" i="572" a="1"/>
  <c r="J39" i="572" s="1"/>
  <c r="H39" i="572"/>
  <c r="V38" i="572"/>
  <c r="W38" i="572" s="1"/>
  <c r="N38" i="572"/>
  <c r="K38" i="572"/>
  <c r="M38" i="572" s="1"/>
  <c r="K38" i="572" a="1"/>
  <c r="J38" i="572"/>
  <c r="J38" i="572" a="1"/>
  <c r="H38" i="572"/>
  <c r="V37" i="572"/>
  <c r="W37" i="572" s="1"/>
  <c r="N37" i="572"/>
  <c r="K37" i="572" a="1"/>
  <c r="K37" i="572" s="1"/>
  <c r="M37" i="572" s="1"/>
  <c r="J37" i="572" a="1"/>
  <c r="J37" i="572" s="1"/>
  <c r="H37" i="572"/>
  <c r="H36" i="572"/>
  <c r="H35" i="572"/>
  <c r="H34" i="572"/>
  <c r="V33" i="572"/>
  <c r="W33" i="572" s="1"/>
  <c r="N33" i="572"/>
  <c r="K33" i="572" a="1"/>
  <c r="K33" i="572" s="1"/>
  <c r="M33" i="572" s="1"/>
  <c r="J33" i="572" a="1"/>
  <c r="J33" i="572" s="1"/>
  <c r="H33" i="572"/>
  <c r="W32" i="572"/>
  <c r="V32" i="572"/>
  <c r="N32" i="572"/>
  <c r="K32" i="572" a="1"/>
  <c r="K32" i="572" s="1"/>
  <c r="M32" i="572" s="1"/>
  <c r="J32" i="572" a="1"/>
  <c r="J32" i="572" s="1"/>
  <c r="H32" i="572"/>
  <c r="V31" i="572"/>
  <c r="W31" i="572" s="1"/>
  <c r="N31" i="572"/>
  <c r="K31" i="572" a="1"/>
  <c r="K31" i="572" s="1"/>
  <c r="M31" i="572" s="1"/>
  <c r="J31" i="572" a="1"/>
  <c r="J31" i="572" s="1"/>
  <c r="H31" i="572"/>
  <c r="K30" i="572" a="1"/>
  <c r="K30" i="572" s="1"/>
  <c r="H30" i="572"/>
  <c r="V29" i="572"/>
  <c r="N29" i="572"/>
  <c r="K29" i="572" a="1"/>
  <c r="K29" i="572" s="1"/>
  <c r="H29" i="572"/>
  <c r="AA28" i="572"/>
  <c r="AA164" i="572" s="1"/>
  <c r="Z28" i="572"/>
  <c r="Z164" i="572" s="1"/>
  <c r="Y28" i="572"/>
  <c r="Y164" i="572" s="1"/>
  <c r="X28" i="572"/>
  <c r="X164" i="572" s="1"/>
  <c r="U28" i="572"/>
  <c r="U164" i="572" s="1"/>
  <c r="T28" i="572"/>
  <c r="T164" i="572" s="1"/>
  <c r="S28" i="572"/>
  <c r="S164" i="572" s="1"/>
  <c r="R28" i="572"/>
  <c r="R164" i="572" s="1"/>
  <c r="Q28" i="572"/>
  <c r="Q164" i="572" s="1"/>
  <c r="P28" i="572"/>
  <c r="X167" i="572" s="1"/>
  <c r="O28" i="572"/>
  <c r="R166" i="572" s="1"/>
  <c r="I28" i="572"/>
  <c r="G28" i="572"/>
  <c r="C524" i="572" s="1"/>
  <c r="V27" i="572"/>
  <c r="W27" i="572" s="1"/>
  <c r="N27" i="572"/>
  <c r="K27" i="572" a="1"/>
  <c r="K27" i="572" s="1"/>
  <c r="M27" i="572" s="1"/>
  <c r="J27" i="572" a="1"/>
  <c r="J27" i="572" s="1"/>
  <c r="H27" i="572"/>
  <c r="V26" i="572"/>
  <c r="W26" i="572" s="1"/>
  <c r="N26" i="572"/>
  <c r="K26" i="572"/>
  <c r="M26" i="572" s="1"/>
  <c r="K26" i="572" a="1"/>
  <c r="J26" i="572" a="1"/>
  <c r="J26" i="572" s="1"/>
  <c r="H26" i="572"/>
  <c r="K25" i="572" a="1"/>
  <c r="K25" i="572" s="1"/>
  <c r="M25" i="572" s="1"/>
  <c r="J25" i="572" a="1"/>
  <c r="J25" i="572" s="1"/>
  <c r="H25" i="572"/>
  <c r="K24" i="572"/>
  <c r="M24" i="572" s="1"/>
  <c r="K24" i="572" a="1"/>
  <c r="J24" i="572"/>
  <c r="J24" i="572" a="1"/>
  <c r="H24" i="572"/>
  <c r="K23" i="572" a="1"/>
  <c r="K23" i="572" s="1"/>
  <c r="M23" i="572" s="1"/>
  <c r="J23" i="572" a="1"/>
  <c r="J23" i="572" s="1"/>
  <c r="H23" i="572"/>
  <c r="K22" i="572" a="1"/>
  <c r="K22" i="572" s="1"/>
  <c r="M22" i="572" s="1"/>
  <c r="J22" i="572" a="1"/>
  <c r="J22" i="572" s="1"/>
  <c r="H22" i="572"/>
  <c r="V21" i="572"/>
  <c r="W21" i="572" s="1"/>
  <c r="N21" i="572"/>
  <c r="K21" i="572"/>
  <c r="M21" i="572" s="1"/>
  <c r="K21" i="572" a="1"/>
  <c r="J21" i="572"/>
  <c r="J21" i="572" a="1"/>
  <c r="H21" i="572"/>
  <c r="V20" i="572"/>
  <c r="W20" i="572" s="1"/>
  <c r="N20" i="572"/>
  <c r="K20" i="572" a="1"/>
  <c r="K20" i="572" s="1"/>
  <c r="M20" i="572" s="1"/>
  <c r="J20" i="572" a="1"/>
  <c r="J20" i="572" s="1"/>
  <c r="H20" i="572"/>
  <c r="V19" i="572"/>
  <c r="W19" i="572" s="1"/>
  <c r="N19" i="572"/>
  <c r="K19" i="572" a="1"/>
  <c r="K19" i="572" s="1"/>
  <c r="M19" i="572" s="1"/>
  <c r="J19" i="572" a="1"/>
  <c r="J19" i="572" s="1"/>
  <c r="H19" i="572"/>
  <c r="N18" i="572"/>
  <c r="K18" i="572" a="1"/>
  <c r="K18" i="572" s="1"/>
  <c r="M18" i="572" s="1"/>
  <c r="J18" i="572" a="1"/>
  <c r="J18" i="572" s="1"/>
  <c r="H18" i="572"/>
  <c r="N17" i="572"/>
  <c r="K17" i="572" a="1"/>
  <c r="K17" i="572" s="1"/>
  <c r="M17" i="572" s="1"/>
  <c r="J17" i="572" a="1"/>
  <c r="J17" i="572" s="1"/>
  <c r="H17" i="572"/>
  <c r="V16" i="572"/>
  <c r="W16" i="572" s="1"/>
  <c r="N16" i="572"/>
  <c r="K16" i="572" a="1"/>
  <c r="K16" i="572" s="1"/>
  <c r="M16" i="572" s="1"/>
  <c r="J16" i="572" a="1"/>
  <c r="J16" i="572" s="1"/>
  <c r="H16" i="572"/>
  <c r="V15" i="572"/>
  <c r="W15" i="572" s="1"/>
  <c r="N15" i="572"/>
  <c r="K15" i="572"/>
  <c r="M15" i="572" s="1"/>
  <c r="K15" i="572" a="1"/>
  <c r="J15" i="572"/>
  <c r="J15" i="572" a="1"/>
  <c r="H15" i="572"/>
  <c r="N14" i="572"/>
  <c r="K14" i="572" a="1"/>
  <c r="K14" i="572" s="1"/>
  <c r="M14" i="572" s="1"/>
  <c r="H14" i="572"/>
  <c r="N13" i="572"/>
  <c r="K13" i="572" a="1"/>
  <c r="K13" i="572" s="1"/>
  <c r="M13" i="572" s="1"/>
  <c r="H13" i="572"/>
  <c r="V12" i="572"/>
  <c r="W12" i="572" s="1"/>
  <c r="N12" i="572"/>
  <c r="K12" i="572" a="1"/>
  <c r="K12" i="572" s="1"/>
  <c r="M12" i="572" s="1"/>
  <c r="J12" i="572" a="1"/>
  <c r="J12" i="572" s="1"/>
  <c r="H12" i="572"/>
  <c r="V11" i="572"/>
  <c r="W11" i="572" s="1"/>
  <c r="N11" i="572"/>
  <c r="K11" i="572" a="1"/>
  <c r="K11" i="572" s="1"/>
  <c r="M11" i="572" s="1"/>
  <c r="J11" i="572" a="1"/>
  <c r="J11" i="572" s="1"/>
  <c r="H11" i="572"/>
  <c r="V10" i="572"/>
  <c r="W10" i="572" s="1"/>
  <c r="N10" i="572"/>
  <c r="K10" i="572" a="1"/>
  <c r="K10" i="572" s="1"/>
  <c r="M10" i="572" s="1"/>
  <c r="J10" i="572" a="1"/>
  <c r="J10" i="572" s="1"/>
  <c r="H10" i="572"/>
  <c r="V9" i="572"/>
  <c r="W9" i="572" s="1"/>
  <c r="N9" i="572"/>
  <c r="K9" i="572"/>
  <c r="M9" i="572" s="1"/>
  <c r="K9" i="572" a="1"/>
  <c r="J9" i="572"/>
  <c r="J9" i="572" a="1"/>
  <c r="H9" i="572"/>
  <c r="V8" i="572"/>
  <c r="W8" i="572" s="1"/>
  <c r="N8" i="572"/>
  <c r="K8" i="572" a="1"/>
  <c r="K8" i="572" s="1"/>
  <c r="M8" i="572" s="1"/>
  <c r="J8" i="572" a="1"/>
  <c r="J8" i="572" s="1"/>
  <c r="H8" i="572"/>
  <c r="W7" i="572"/>
  <c r="V7" i="572"/>
  <c r="V28" i="572" s="1"/>
  <c r="N7" i="572"/>
  <c r="N28" i="572" s="1"/>
  <c r="K7" i="572" a="1"/>
  <c r="K7" i="572" s="1"/>
  <c r="J7" i="572" a="1"/>
  <c r="J7" i="572" s="1"/>
  <c r="H7" i="572"/>
  <c r="H28" i="572" s="1"/>
  <c r="K520" i="574" l="1"/>
  <c r="O520" i="574" s="1"/>
  <c r="K519" i="574"/>
  <c r="S530" i="574"/>
  <c r="T166" i="573" a="1"/>
  <c r="T166" i="573" s="1"/>
  <c r="K530" i="573"/>
  <c r="M529" i="573" s="1"/>
  <c r="T172" i="573"/>
  <c r="T167" i="573"/>
  <c r="T169" i="573"/>
  <c r="T168" i="573"/>
  <c r="Q530" i="573"/>
  <c r="I516" i="573"/>
  <c r="M516" i="573" s="1" a="1"/>
  <c r="M516" i="573" s="1"/>
  <c r="W507" i="573"/>
  <c r="T509" i="573" a="1"/>
  <c r="T509" i="573" s="1"/>
  <c r="K521" i="573"/>
  <c r="O521" i="573" s="1" a="1"/>
  <c r="O521" i="573" s="1"/>
  <c r="M173" i="573" a="1"/>
  <c r="M173" i="573" s="1"/>
  <c r="T170" i="573"/>
  <c r="L164" i="573"/>
  <c r="I171" i="573" s="1"/>
  <c r="O519" i="573" a="1"/>
  <c r="O519" i="573" s="1"/>
  <c r="Z515" i="573"/>
  <c r="Z512" i="573"/>
  <c r="Z511" i="573"/>
  <c r="Z514" i="573"/>
  <c r="Z513" i="573"/>
  <c r="M524" i="573" a="1"/>
  <c r="M524" i="573" s="1"/>
  <c r="E343" i="573"/>
  <c r="I343" i="573" s="1"/>
  <c r="M343" i="573" s="1"/>
  <c r="L335" i="573"/>
  <c r="I342" i="573" s="1"/>
  <c r="E516" i="573"/>
  <c r="C521" i="573"/>
  <c r="G521" i="573" s="1"/>
  <c r="T515" i="573"/>
  <c r="T510" i="573"/>
  <c r="T511" i="573"/>
  <c r="T512" i="573"/>
  <c r="T513" i="573"/>
  <c r="I172" i="573"/>
  <c r="M172" i="573" s="1"/>
  <c r="M528" i="573"/>
  <c r="S526" i="573"/>
  <c r="E515" i="573"/>
  <c r="I515" i="573" s="1"/>
  <c r="M515" i="573" s="1"/>
  <c r="L507" i="573"/>
  <c r="I514" i="573" s="1"/>
  <c r="Z509" i="573" a="1"/>
  <c r="Z509" i="573" s="1"/>
  <c r="J292" i="572" a="1"/>
  <c r="J292" i="572" s="1"/>
  <c r="J257" i="572" a="1"/>
  <c r="J257" i="572" s="1"/>
  <c r="J29" i="572" a="1"/>
  <c r="J29" i="572" s="1"/>
  <c r="I86" i="572"/>
  <c r="I164" i="572" s="1"/>
  <c r="B172" i="572" s="1"/>
  <c r="C520" i="572" s="1"/>
  <c r="K490" i="572"/>
  <c r="M479" i="572"/>
  <c r="R512" i="572"/>
  <c r="K479" i="572"/>
  <c r="K506" i="572"/>
  <c r="V370" i="572"/>
  <c r="K319" i="572"/>
  <c r="N308" i="572"/>
  <c r="W320" i="572"/>
  <c r="W334" i="572" s="1"/>
  <c r="K292" i="572"/>
  <c r="K199" i="572"/>
  <c r="N199" i="572"/>
  <c r="N335" i="572" s="1"/>
  <c r="B344" i="572" s="1"/>
  <c r="E344" i="572" s="1"/>
  <c r="W178" i="572"/>
  <c r="H257" i="572"/>
  <c r="H335" i="572" s="1"/>
  <c r="E342" i="572" s="1"/>
  <c r="V257" i="572"/>
  <c r="W257" i="572" s="1"/>
  <c r="N163" i="572"/>
  <c r="R170" i="572"/>
  <c r="N137" i="572"/>
  <c r="N121" i="572"/>
  <c r="H86" i="572"/>
  <c r="H164" i="572" s="1"/>
  <c r="E171" i="572" s="1"/>
  <c r="V86" i="572"/>
  <c r="W86" i="572" s="1"/>
  <c r="N86" i="572"/>
  <c r="N164" i="572" s="1"/>
  <c r="B173" i="572" s="1"/>
  <c r="R167" i="572"/>
  <c r="K163" i="572"/>
  <c r="J163" i="572" a="1"/>
  <c r="J163" i="572" s="1"/>
  <c r="Q525" i="572"/>
  <c r="K86" i="572"/>
  <c r="M29" i="572"/>
  <c r="M86" i="572" s="1"/>
  <c r="K121" i="572"/>
  <c r="M87" i="572"/>
  <c r="M121" i="572" s="1"/>
  <c r="K137" i="572"/>
  <c r="M122" i="572"/>
  <c r="M137" i="572" s="1"/>
  <c r="K148" i="572"/>
  <c r="K28" i="572"/>
  <c r="W28" i="572"/>
  <c r="K524" i="572"/>
  <c r="K525" i="572"/>
  <c r="K526" i="572"/>
  <c r="M7" i="572"/>
  <c r="M28" i="572" s="1"/>
  <c r="C530" i="572"/>
  <c r="E524" i="572" s="1"/>
  <c r="K527" i="572"/>
  <c r="V137" i="572"/>
  <c r="W137" i="572" s="1"/>
  <c r="K528" i="572"/>
  <c r="R171" i="572"/>
  <c r="O164" i="572"/>
  <c r="E170" i="572"/>
  <c r="K166" i="572"/>
  <c r="W199" i="572"/>
  <c r="W335" i="572" s="1"/>
  <c r="K257" i="572"/>
  <c r="M200" i="572"/>
  <c r="M257" i="572" s="1"/>
  <c r="M293" i="572"/>
  <c r="M308" i="572" s="1"/>
  <c r="K308" i="572"/>
  <c r="K370" i="572"/>
  <c r="M349" i="572"/>
  <c r="M370" i="572" s="1"/>
  <c r="J28" i="572" a="1"/>
  <c r="J28" i="572" s="1"/>
  <c r="W29" i="572"/>
  <c r="J86" i="572" a="1"/>
  <c r="J86" i="572" s="1"/>
  <c r="W87" i="572"/>
  <c r="J121" i="572" a="1"/>
  <c r="J121" i="572" s="1"/>
  <c r="J137" i="572" a="1"/>
  <c r="J137" i="572" s="1"/>
  <c r="M138" i="572"/>
  <c r="M148" i="572" s="1"/>
  <c r="J148" i="572" a="1"/>
  <c r="J148" i="572" s="1"/>
  <c r="M149" i="572"/>
  <c r="M163" i="572" s="1"/>
  <c r="G164" i="572"/>
  <c r="P164" i="572"/>
  <c r="X168" i="572" s="1"/>
  <c r="X173" i="572" s="1"/>
  <c r="K335" i="572"/>
  <c r="E343" i="572" s="1"/>
  <c r="I343" i="572" s="1"/>
  <c r="M343" i="572" s="1"/>
  <c r="M178" i="572"/>
  <c r="M199" i="572" s="1"/>
  <c r="M258" i="572"/>
  <c r="M292" i="572" s="1"/>
  <c r="W293" i="572"/>
  <c r="M309" i="572"/>
  <c r="M319" i="572" s="1"/>
  <c r="M320" i="572"/>
  <c r="M334" i="572" s="1"/>
  <c r="G335" i="572"/>
  <c r="P335" i="572"/>
  <c r="X339" i="572" s="1"/>
  <c r="K337" i="572"/>
  <c r="R337" i="572"/>
  <c r="H370" i="572"/>
  <c r="H507" i="572" s="1"/>
  <c r="E514" i="572" s="1"/>
  <c r="N370" i="572"/>
  <c r="W349" i="572"/>
  <c r="W370" i="572" s="1"/>
  <c r="K428" i="572"/>
  <c r="M371" i="572"/>
  <c r="M428" i="572" s="1"/>
  <c r="M463" i="572"/>
  <c r="W200" i="572"/>
  <c r="J370" i="572" a="1"/>
  <c r="J370" i="572" s="1"/>
  <c r="W371" i="572"/>
  <c r="R510" i="572"/>
  <c r="V463" i="572"/>
  <c r="W463" i="572" s="1"/>
  <c r="J463" i="572" a="1"/>
  <c r="J463" i="572" s="1"/>
  <c r="N479" i="572"/>
  <c r="B514" i="572"/>
  <c r="J507" i="572" a="1"/>
  <c r="J507" i="572" s="1"/>
  <c r="M514" i="572" s="1"/>
  <c r="R509" i="572"/>
  <c r="X509" i="572"/>
  <c r="O507" i="572"/>
  <c r="X510" i="572" s="1"/>
  <c r="K463" i="572"/>
  <c r="W464" i="572"/>
  <c r="V479" i="572"/>
  <c r="W479" i="572" s="1"/>
  <c r="V490" i="572"/>
  <c r="W490" i="572" s="1"/>
  <c r="W506" i="572"/>
  <c r="V506" i="572"/>
  <c r="R534" i="572"/>
  <c r="S534" i="572" a="1"/>
  <c r="S534" i="572" s="1"/>
  <c r="M480" i="572"/>
  <c r="M490" i="572" s="1"/>
  <c r="M491" i="572"/>
  <c r="M506" i="572" s="1"/>
  <c r="R514" i="572"/>
  <c r="K513" i="572"/>
  <c r="M509" i="572"/>
  <c r="J536" i="572"/>
  <c r="Q533" i="572"/>
  <c r="R535" i="572"/>
  <c r="S535" i="572" a="1"/>
  <c r="S535" i="572" s="1"/>
  <c r="E513" i="572"/>
  <c r="T533" i="572" a="1"/>
  <c r="T533" i="572" s="1"/>
  <c r="T534" i="572" a="1"/>
  <c r="T534" i="572" s="1"/>
  <c r="T535" i="572" a="1"/>
  <c r="T535" i="572" s="1"/>
  <c r="C536" i="572"/>
  <c r="T536" i="572" s="1" a="1"/>
  <c r="T536" i="572" s="1"/>
  <c r="H3" i="570"/>
  <c r="H19" i="570"/>
  <c r="S528" i="573" l="1"/>
  <c r="S524" i="573" a="1"/>
  <c r="S524" i="573" s="1"/>
  <c r="S527" i="573"/>
  <c r="S529" i="573"/>
  <c r="G520" i="573"/>
  <c r="S525" i="573"/>
  <c r="M527" i="573"/>
  <c r="M525" i="573"/>
  <c r="M526" i="573"/>
  <c r="E173" i="572"/>
  <c r="G519" i="572"/>
  <c r="V335" i="572"/>
  <c r="I344" i="572" s="1"/>
  <c r="K164" i="572"/>
  <c r="E172" i="572" s="1"/>
  <c r="I172" i="572" s="1"/>
  <c r="M172" i="572" s="1"/>
  <c r="E527" i="572"/>
  <c r="E525" i="572"/>
  <c r="E529" i="572"/>
  <c r="E528" i="572"/>
  <c r="E526" i="572"/>
  <c r="Z172" i="572"/>
  <c r="Z166" i="572" a="1"/>
  <c r="Z166" i="572" s="1"/>
  <c r="Z169" i="572"/>
  <c r="Z171" i="572"/>
  <c r="Z167" i="572"/>
  <c r="Z170" i="572"/>
  <c r="R533" i="572"/>
  <c r="R536" i="572" s="1"/>
  <c r="Q536" i="572"/>
  <c r="S536" i="572" s="1" a="1"/>
  <c r="S536" i="572" s="1"/>
  <c r="S533" i="572" a="1"/>
  <c r="S533" i="572" s="1"/>
  <c r="X516" i="572"/>
  <c r="N507" i="572"/>
  <c r="B516" i="572" s="1"/>
  <c r="M337" i="572"/>
  <c r="K341" i="572"/>
  <c r="M341" i="572" s="1"/>
  <c r="J335" i="572" a="1"/>
  <c r="J335" i="572" s="1"/>
  <c r="M342" i="572" s="1"/>
  <c r="B342" i="572"/>
  <c r="L335" i="572"/>
  <c r="I342" i="572" s="1"/>
  <c r="B171" i="572"/>
  <c r="C519" i="572" s="1"/>
  <c r="J164" i="572" a="1"/>
  <c r="J164" i="572" s="1"/>
  <c r="M171" i="572" s="1"/>
  <c r="M507" i="572"/>
  <c r="K529" i="572"/>
  <c r="V164" i="572"/>
  <c r="I173" i="572" s="1"/>
  <c r="M513" i="572"/>
  <c r="Z510" i="572"/>
  <c r="R516" i="572"/>
  <c r="V507" i="572"/>
  <c r="R344" i="572"/>
  <c r="M335" i="572"/>
  <c r="X344" i="572"/>
  <c r="Q526" i="572"/>
  <c r="Z168" i="572"/>
  <c r="K507" i="572"/>
  <c r="M166" i="572"/>
  <c r="K170" i="572"/>
  <c r="M170" i="572" s="1"/>
  <c r="M164" i="572"/>
  <c r="R173" i="572"/>
  <c r="W164" i="572"/>
  <c r="S530" i="573" l="1"/>
  <c r="K520" i="573"/>
  <c r="O520" i="573" s="1"/>
  <c r="K519" i="573"/>
  <c r="L164" i="572"/>
  <c r="I171" i="572" s="1"/>
  <c r="M344" i="572" a="1"/>
  <c r="M344" i="572" s="1"/>
  <c r="E530" i="572"/>
  <c r="E515" i="572"/>
  <c r="L507" i="572"/>
  <c r="I514" i="572" s="1"/>
  <c r="Q530" i="572"/>
  <c r="T343" i="572"/>
  <c r="T340" i="572"/>
  <c r="T339" i="572"/>
  <c r="T342" i="572"/>
  <c r="T338" i="572"/>
  <c r="T341" i="572"/>
  <c r="I516" i="572"/>
  <c r="M516" i="572" s="1" a="1"/>
  <c r="M516" i="572" s="1"/>
  <c r="W507" i="572"/>
  <c r="T515" i="572"/>
  <c r="T511" i="572"/>
  <c r="T512" i="572"/>
  <c r="T513" i="572"/>
  <c r="O519" i="572" a="1"/>
  <c r="O519" i="572" s="1"/>
  <c r="E516" i="572"/>
  <c r="C521" i="572"/>
  <c r="G521" i="572" s="1"/>
  <c r="Z515" i="572"/>
  <c r="Z514" i="572"/>
  <c r="Z511" i="572"/>
  <c r="Z512" i="572"/>
  <c r="Z513" i="572"/>
  <c r="T514" i="572"/>
  <c r="K530" i="572"/>
  <c r="T172" i="572"/>
  <c r="T166" i="572" a="1"/>
  <c r="T166" i="572" s="1"/>
  <c r="T167" i="572"/>
  <c r="T168" i="572"/>
  <c r="T169" i="572"/>
  <c r="T170" i="572"/>
  <c r="Z342" i="572"/>
  <c r="Z341" i="572"/>
  <c r="Z340" i="572"/>
  <c r="Z338" i="572"/>
  <c r="Z343" i="572"/>
  <c r="Z337" i="572" a="1"/>
  <c r="Z337" i="572" s="1"/>
  <c r="Z339" i="572"/>
  <c r="T337" i="572" a="1"/>
  <c r="T337" i="572" s="1"/>
  <c r="T509" i="572" a="1"/>
  <c r="T509" i="572" s="1"/>
  <c r="K521" i="572"/>
  <c r="O521" i="572" s="1" a="1"/>
  <c r="O521" i="572" s="1"/>
  <c r="M173" i="572" a="1"/>
  <c r="M173" i="572" s="1"/>
  <c r="T171" i="572"/>
  <c r="T510" i="572"/>
  <c r="Z509" i="572" a="1"/>
  <c r="Z509" i="572" s="1"/>
  <c r="J258" i="571" a="1"/>
  <c r="J258" i="571" s="1"/>
  <c r="J259" i="571" a="1"/>
  <c r="J259" i="571" s="1"/>
  <c r="J260" i="571" a="1"/>
  <c r="J260" i="571" s="1"/>
  <c r="J269" i="571" a="1"/>
  <c r="J269" i="571" s="1"/>
  <c r="J270" i="571" a="1"/>
  <c r="J270" i="571" s="1"/>
  <c r="J271" i="571" a="1"/>
  <c r="J271" i="571" s="1"/>
  <c r="J272" i="571" a="1"/>
  <c r="J272" i="571" s="1"/>
  <c r="J273" i="571" a="1"/>
  <c r="J273" i="571" s="1"/>
  <c r="J274" i="571" a="1"/>
  <c r="J274" i="571" s="1"/>
  <c r="J275" i="571" a="1"/>
  <c r="J275" i="571" s="1"/>
  <c r="J276" i="571" a="1"/>
  <c r="J276" i="571" s="1"/>
  <c r="J277" i="571" a="1"/>
  <c r="J277" i="571" s="1"/>
  <c r="J278" i="571" a="1"/>
  <c r="J278" i="571" s="1"/>
  <c r="J281" i="571" a="1"/>
  <c r="J281" i="571" s="1"/>
  <c r="J282" i="571" a="1"/>
  <c r="J282" i="571" s="1"/>
  <c r="J284" i="571" a="1"/>
  <c r="J284" i="571" s="1"/>
  <c r="J285" i="571" a="1"/>
  <c r="J285" i="571" s="1"/>
  <c r="J286" i="571" a="1"/>
  <c r="J286" i="571" s="1"/>
  <c r="J287" i="571" a="1"/>
  <c r="J287" i="571" s="1"/>
  <c r="I13" i="571"/>
  <c r="I135" i="571"/>
  <c r="I279" i="571"/>
  <c r="I66" i="571"/>
  <c r="I41" i="571"/>
  <c r="I96" i="571"/>
  <c r="I98" i="571"/>
  <c r="I199" i="571"/>
  <c r="I192" i="571"/>
  <c r="I287" i="571"/>
  <c r="M528" i="572" l="1"/>
  <c r="M526" i="572"/>
  <c r="M524" i="572" a="1"/>
  <c r="M524" i="572" s="1"/>
  <c r="M527" i="572"/>
  <c r="M525" i="572"/>
  <c r="S527" i="572"/>
  <c r="S529" i="572"/>
  <c r="S524" i="572" a="1"/>
  <c r="S524" i="572" s="1"/>
  <c r="S528" i="572"/>
  <c r="S525" i="572"/>
  <c r="M529" i="572"/>
  <c r="S526" i="572"/>
  <c r="I515" i="572"/>
  <c r="M515" i="572" s="1"/>
  <c r="G520" i="572"/>
  <c r="G287" i="571"/>
  <c r="G455" i="571"/>
  <c r="G456" i="571"/>
  <c r="G279" i="571"/>
  <c r="G192" i="571"/>
  <c r="G236" i="571"/>
  <c r="G217" i="571"/>
  <c r="G96" i="571"/>
  <c r="G135" i="571"/>
  <c r="G41" i="571"/>
  <c r="G136" i="571"/>
  <c r="G36" i="571"/>
  <c r="P536" i="571"/>
  <c r="O536" i="571"/>
  <c r="N536" i="571"/>
  <c r="M536" i="571"/>
  <c r="L536" i="571"/>
  <c r="K536" i="571"/>
  <c r="I536" i="571"/>
  <c r="H536" i="571"/>
  <c r="G536" i="571"/>
  <c r="F536" i="571"/>
  <c r="E536" i="571"/>
  <c r="D536" i="571"/>
  <c r="C535" i="571"/>
  <c r="J535" i="571" s="1"/>
  <c r="Q535" i="571" s="1"/>
  <c r="C534" i="571"/>
  <c r="J534" i="571" s="1"/>
  <c r="Q534" i="571" s="1"/>
  <c r="C533" i="571"/>
  <c r="J533" i="571" s="1"/>
  <c r="G517" i="571"/>
  <c r="N517" i="571" s="1"/>
  <c r="X515" i="571"/>
  <c r="X514" i="571"/>
  <c r="X513" i="571"/>
  <c r="G513" i="571"/>
  <c r="C513" i="571"/>
  <c r="X512" i="571"/>
  <c r="I512" i="571"/>
  <c r="E512" i="571"/>
  <c r="K512" i="571" s="1"/>
  <c r="M512" i="571" s="1"/>
  <c r="X511" i="571"/>
  <c r="I511" i="571"/>
  <c r="E511" i="571"/>
  <c r="K511" i="571" s="1"/>
  <c r="M511" i="571" s="1"/>
  <c r="I510" i="571"/>
  <c r="E510" i="571"/>
  <c r="K510" i="571" s="1"/>
  <c r="M510" i="571" s="1"/>
  <c r="I509" i="571"/>
  <c r="I513" i="571" s="1"/>
  <c r="E509" i="571"/>
  <c r="K509" i="571" s="1"/>
  <c r="AA506" i="571"/>
  <c r="Z506" i="571"/>
  <c r="Y506" i="571"/>
  <c r="X506" i="571"/>
  <c r="U506" i="571"/>
  <c r="T506" i="571"/>
  <c r="S506" i="571"/>
  <c r="R506" i="571"/>
  <c r="Q506" i="571"/>
  <c r="P506" i="571"/>
  <c r="O506" i="571"/>
  <c r="I506" i="571"/>
  <c r="G506" i="571"/>
  <c r="J506" i="571" s="1" a="1"/>
  <c r="J506" i="571" s="1"/>
  <c r="H505" i="571"/>
  <c r="H504" i="571"/>
  <c r="H503" i="571"/>
  <c r="D502" i="571"/>
  <c r="H502" i="571" s="1"/>
  <c r="V501" i="571"/>
  <c r="W501" i="571" s="1"/>
  <c r="N501" i="571"/>
  <c r="K501" i="571" a="1"/>
  <c r="K501" i="571" s="1"/>
  <c r="M501" i="571" s="1"/>
  <c r="J501" i="571" a="1"/>
  <c r="J501" i="571" s="1"/>
  <c r="H501" i="571"/>
  <c r="H500" i="571"/>
  <c r="H499" i="571"/>
  <c r="V498" i="571"/>
  <c r="W498" i="571" s="1"/>
  <c r="N498" i="571"/>
  <c r="M498" i="571"/>
  <c r="K498" i="571" a="1"/>
  <c r="K498" i="571" s="1"/>
  <c r="J498" i="571" a="1"/>
  <c r="J498" i="571" s="1"/>
  <c r="H498" i="571"/>
  <c r="W497" i="571"/>
  <c r="V497" i="571"/>
  <c r="N497" i="571"/>
  <c r="K497" i="571" a="1"/>
  <c r="K497" i="571" s="1"/>
  <c r="M497" i="571" s="1"/>
  <c r="J497" i="571" a="1"/>
  <c r="J497" i="571" s="1"/>
  <c r="H497" i="571"/>
  <c r="H496" i="571"/>
  <c r="H495" i="571"/>
  <c r="V494" i="571"/>
  <c r="W494" i="571" s="1"/>
  <c r="N494" i="571"/>
  <c r="M494" i="571"/>
  <c r="K494" i="571" a="1"/>
  <c r="K494" i="571" s="1"/>
  <c r="J494" i="571" a="1"/>
  <c r="J494" i="571" s="1"/>
  <c r="H494" i="571"/>
  <c r="W493" i="571"/>
  <c r="V493" i="571"/>
  <c r="N493" i="571"/>
  <c r="K493" i="571" a="1"/>
  <c r="K493" i="571" s="1"/>
  <c r="M493" i="571" s="1"/>
  <c r="J493" i="571" a="1"/>
  <c r="J493" i="571" s="1"/>
  <c r="H493" i="571"/>
  <c r="V492" i="571"/>
  <c r="W492" i="571" s="1"/>
  <c r="N492" i="571"/>
  <c r="M492" i="571"/>
  <c r="K492" i="571" a="1"/>
  <c r="K492" i="571" s="1"/>
  <c r="J492" i="571" a="1"/>
  <c r="J492" i="571" s="1"/>
  <c r="H492" i="571"/>
  <c r="W491" i="571"/>
  <c r="V491" i="571"/>
  <c r="N491" i="571"/>
  <c r="N506" i="571" s="1"/>
  <c r="K491" i="571" a="1"/>
  <c r="K491" i="571" s="1"/>
  <c r="J491" i="571" a="1"/>
  <c r="J491" i="571" s="1"/>
  <c r="H491" i="571"/>
  <c r="AA490" i="571"/>
  <c r="Z490" i="571"/>
  <c r="Y490" i="571"/>
  <c r="X490" i="571"/>
  <c r="U490" i="571"/>
  <c r="T490" i="571"/>
  <c r="S490" i="571"/>
  <c r="Q490" i="571"/>
  <c r="P490" i="571"/>
  <c r="O490" i="571"/>
  <c r="I490" i="571"/>
  <c r="G490" i="571"/>
  <c r="V489" i="571"/>
  <c r="W489" i="571" s="1"/>
  <c r="N489" i="571"/>
  <c r="K489" i="571" a="1"/>
  <c r="K489" i="571" s="1"/>
  <c r="M489" i="571" s="1"/>
  <c r="J489" i="571" a="1"/>
  <c r="J489" i="571" s="1"/>
  <c r="H489" i="571"/>
  <c r="H488" i="571"/>
  <c r="H487" i="571"/>
  <c r="H486" i="571"/>
  <c r="H485" i="571"/>
  <c r="V484" i="571"/>
  <c r="W484" i="571" s="1"/>
  <c r="N484" i="571"/>
  <c r="K484" i="571"/>
  <c r="M484" i="571" s="1"/>
  <c r="K484" i="571" a="1"/>
  <c r="J484" i="571"/>
  <c r="J484" i="571" a="1"/>
  <c r="H484" i="571"/>
  <c r="V483" i="571"/>
  <c r="W483" i="571" s="1"/>
  <c r="N483" i="571"/>
  <c r="K483" i="571" a="1"/>
  <c r="K483" i="571" s="1"/>
  <c r="M483" i="571" s="1"/>
  <c r="J483" i="571" a="1"/>
  <c r="J483" i="571" s="1"/>
  <c r="H483" i="571"/>
  <c r="W482" i="571"/>
  <c r="V482" i="571"/>
  <c r="N482" i="571"/>
  <c r="K482" i="571" a="1"/>
  <c r="K482" i="571" s="1"/>
  <c r="M482" i="571" s="1"/>
  <c r="J482" i="571" a="1"/>
  <c r="J482" i="571" s="1"/>
  <c r="H482" i="571"/>
  <c r="V481" i="571"/>
  <c r="W481" i="571" s="1"/>
  <c r="N481" i="571"/>
  <c r="K481" i="571" a="1"/>
  <c r="K481" i="571" s="1"/>
  <c r="M481" i="571" s="1"/>
  <c r="J481" i="571" a="1"/>
  <c r="J481" i="571" s="1"/>
  <c r="H481" i="571"/>
  <c r="V480" i="571"/>
  <c r="W480" i="571" s="1"/>
  <c r="N480" i="571"/>
  <c r="K480" i="571"/>
  <c r="K480" i="571" a="1"/>
  <c r="J480" i="571"/>
  <c r="J480" i="571" a="1"/>
  <c r="H480" i="571"/>
  <c r="H490" i="571" s="1"/>
  <c r="AA479" i="571"/>
  <c r="Z479" i="571"/>
  <c r="Y479" i="571"/>
  <c r="X479" i="571"/>
  <c r="U479" i="571"/>
  <c r="T479" i="571"/>
  <c r="S479" i="571"/>
  <c r="Q479" i="571"/>
  <c r="P479" i="571"/>
  <c r="O479" i="571"/>
  <c r="R512" i="571" s="1"/>
  <c r="I479" i="571"/>
  <c r="G479" i="571"/>
  <c r="V478" i="571"/>
  <c r="W478" i="571" s="1"/>
  <c r="N478" i="571"/>
  <c r="K478" i="571" a="1"/>
  <c r="K478" i="571" s="1"/>
  <c r="M478" i="571" s="1"/>
  <c r="J478" i="571" a="1"/>
  <c r="J478" i="571" s="1"/>
  <c r="H478" i="571"/>
  <c r="V477" i="571"/>
  <c r="W477" i="571" s="1"/>
  <c r="N477" i="571"/>
  <c r="K477" i="571"/>
  <c r="M477" i="571" s="1"/>
  <c r="K477" i="571" a="1"/>
  <c r="J477" i="571"/>
  <c r="J477" i="571" a="1"/>
  <c r="H477" i="571"/>
  <c r="V476" i="571"/>
  <c r="W476" i="571" s="1"/>
  <c r="N476" i="571"/>
  <c r="K476" i="571" a="1"/>
  <c r="K476" i="571" s="1"/>
  <c r="M476" i="571" s="1"/>
  <c r="J476" i="571" a="1"/>
  <c r="J476" i="571" s="1"/>
  <c r="H476" i="571"/>
  <c r="V475" i="571"/>
  <c r="W475" i="571" s="1"/>
  <c r="N475" i="571"/>
  <c r="K475" i="571"/>
  <c r="M475" i="571" s="1"/>
  <c r="K475" i="571" a="1"/>
  <c r="J475" i="571"/>
  <c r="J475" i="571" a="1"/>
  <c r="H475" i="571"/>
  <c r="V474" i="571"/>
  <c r="W474" i="571" s="1"/>
  <c r="N474" i="571"/>
  <c r="K474" i="571" a="1"/>
  <c r="K474" i="571" s="1"/>
  <c r="M474" i="571" s="1"/>
  <c r="J474" i="571" a="1"/>
  <c r="J474" i="571" s="1"/>
  <c r="H474" i="571"/>
  <c r="V473" i="571"/>
  <c r="W473" i="571" s="1"/>
  <c r="N473" i="571"/>
  <c r="K473" i="571"/>
  <c r="M473" i="571" s="1"/>
  <c r="K473" i="571" a="1"/>
  <c r="J473" i="571"/>
  <c r="J473" i="571" a="1"/>
  <c r="H473" i="571"/>
  <c r="V472" i="571"/>
  <c r="W472" i="571" s="1"/>
  <c r="N472" i="571"/>
  <c r="K472" i="571" a="1"/>
  <c r="K472" i="571" s="1"/>
  <c r="M472" i="571" s="1"/>
  <c r="J472" i="571" a="1"/>
  <c r="J472" i="571" s="1"/>
  <c r="H472" i="571"/>
  <c r="V471" i="571"/>
  <c r="W471" i="571" s="1"/>
  <c r="N471" i="571"/>
  <c r="K471" i="571"/>
  <c r="M471" i="571" s="1"/>
  <c r="K471" i="571" a="1"/>
  <c r="J471" i="571"/>
  <c r="J471" i="571" a="1"/>
  <c r="H471" i="571"/>
  <c r="V470" i="571"/>
  <c r="W470" i="571" s="1"/>
  <c r="N470" i="571"/>
  <c r="K470" i="571" a="1"/>
  <c r="K470" i="571" s="1"/>
  <c r="M470" i="571" s="1"/>
  <c r="J470" i="571" a="1"/>
  <c r="J470" i="571" s="1"/>
  <c r="H470" i="571"/>
  <c r="V469" i="571"/>
  <c r="W469" i="571" s="1"/>
  <c r="N469" i="571"/>
  <c r="K469" i="571"/>
  <c r="M469" i="571" s="1"/>
  <c r="K469" i="571" a="1"/>
  <c r="J469" i="571"/>
  <c r="J469" i="571" a="1"/>
  <c r="H469" i="571"/>
  <c r="V468" i="571"/>
  <c r="W468" i="571" s="1"/>
  <c r="N468" i="571"/>
  <c r="K468" i="571" a="1"/>
  <c r="K468" i="571" s="1"/>
  <c r="M468" i="571" s="1"/>
  <c r="J468" i="571" a="1"/>
  <c r="J468" i="571" s="1"/>
  <c r="H468" i="571"/>
  <c r="V467" i="571"/>
  <c r="W467" i="571" s="1"/>
  <c r="N467" i="571"/>
  <c r="K467" i="571"/>
  <c r="M467" i="571" s="1"/>
  <c r="K467" i="571" a="1"/>
  <c r="J467" i="571"/>
  <c r="J467" i="571" a="1"/>
  <c r="H467" i="571"/>
  <c r="V466" i="571"/>
  <c r="W466" i="571" s="1"/>
  <c r="N466" i="571"/>
  <c r="K466" i="571" a="1"/>
  <c r="K466" i="571" s="1"/>
  <c r="M466" i="571" s="1"/>
  <c r="J466" i="571" a="1"/>
  <c r="J466" i="571" s="1"/>
  <c r="H466" i="571"/>
  <c r="V465" i="571"/>
  <c r="W465" i="571" s="1"/>
  <c r="N465" i="571"/>
  <c r="K465" i="571"/>
  <c r="M465" i="571" s="1"/>
  <c r="K465" i="571" a="1"/>
  <c r="J465" i="571"/>
  <c r="J465" i="571" a="1"/>
  <c r="H465" i="571"/>
  <c r="V464" i="571"/>
  <c r="W464" i="571" s="1"/>
  <c r="N464" i="571"/>
  <c r="K464" i="571" a="1"/>
  <c r="K464" i="571" s="1"/>
  <c r="K479" i="571" s="1"/>
  <c r="J464" i="571" a="1"/>
  <c r="J464" i="571" s="1"/>
  <c r="H464" i="571"/>
  <c r="H479" i="571" s="1"/>
  <c r="AA463" i="571"/>
  <c r="Z463" i="571"/>
  <c r="Y463" i="571"/>
  <c r="X463" i="571"/>
  <c r="U463" i="571"/>
  <c r="T463" i="571"/>
  <c r="S463" i="571"/>
  <c r="R463" i="571"/>
  <c r="Q463" i="571"/>
  <c r="P463" i="571"/>
  <c r="O463" i="571"/>
  <c r="R511" i="571" s="1"/>
  <c r="I463" i="571"/>
  <c r="G463" i="571"/>
  <c r="V462" i="571"/>
  <c r="W462" i="571" s="1"/>
  <c r="N462" i="571"/>
  <c r="K462" i="571" a="1"/>
  <c r="K462" i="571" s="1"/>
  <c r="M462" i="571" s="1"/>
  <c r="J462" i="571" a="1"/>
  <c r="J462" i="571" s="1"/>
  <c r="H462" i="571"/>
  <c r="W461" i="571"/>
  <c r="V461" i="571"/>
  <c r="N461" i="571"/>
  <c r="K461" i="571" a="1"/>
  <c r="K461" i="571" s="1"/>
  <c r="M461" i="571" s="1"/>
  <c r="J461" i="571" a="1"/>
  <c r="J461" i="571" s="1"/>
  <c r="H461" i="571"/>
  <c r="V460" i="571"/>
  <c r="W460" i="571" s="1"/>
  <c r="N460" i="571"/>
  <c r="K460" i="571" a="1"/>
  <c r="K460" i="571" s="1"/>
  <c r="M460" i="571" s="1"/>
  <c r="J460" i="571" a="1"/>
  <c r="J460" i="571" s="1"/>
  <c r="H460" i="571"/>
  <c r="K459" i="571" a="1"/>
  <c r="K459" i="571" s="1"/>
  <c r="M459" i="571" s="1"/>
  <c r="H459" i="571"/>
  <c r="K458" i="571" a="1"/>
  <c r="K458" i="571" s="1"/>
  <c r="M458" i="571" s="1"/>
  <c r="H458" i="571"/>
  <c r="K457" i="571" a="1"/>
  <c r="K457" i="571" s="1"/>
  <c r="M457" i="571" s="1"/>
  <c r="H457" i="571"/>
  <c r="W456" i="571"/>
  <c r="V456" i="571"/>
  <c r="N456" i="571"/>
  <c r="K456" i="571" a="1"/>
  <c r="K456" i="571" s="1"/>
  <c r="M456" i="571" s="1"/>
  <c r="J456" i="571" a="1"/>
  <c r="J456" i="571" s="1"/>
  <c r="H456" i="571"/>
  <c r="V455" i="571"/>
  <c r="W455" i="571" s="1"/>
  <c r="N455" i="571"/>
  <c r="K455" i="571" a="1"/>
  <c r="K455" i="571" s="1"/>
  <c r="M455" i="571" s="1"/>
  <c r="J455" i="571" a="1"/>
  <c r="J455" i="571" s="1"/>
  <c r="H455" i="571"/>
  <c r="N454" i="571"/>
  <c r="K454" i="571" a="1"/>
  <c r="K454" i="571" s="1"/>
  <c r="M454" i="571" s="1"/>
  <c r="H454" i="571"/>
  <c r="N453" i="571"/>
  <c r="K453" i="571" a="1"/>
  <c r="K453" i="571" s="1"/>
  <c r="M453" i="571" s="1"/>
  <c r="H453" i="571"/>
  <c r="N452" i="571"/>
  <c r="K452" i="571" a="1"/>
  <c r="K452" i="571" s="1"/>
  <c r="M452" i="571" s="1"/>
  <c r="H452" i="571"/>
  <c r="N451" i="571"/>
  <c r="K451" i="571" a="1"/>
  <c r="K451" i="571" s="1"/>
  <c r="M451" i="571" s="1"/>
  <c r="H451" i="571"/>
  <c r="N450" i="571"/>
  <c r="K450" i="571" a="1"/>
  <c r="K450" i="571" s="1"/>
  <c r="M450" i="571" s="1"/>
  <c r="H450" i="571"/>
  <c r="N449" i="571"/>
  <c r="K449" i="571" a="1"/>
  <c r="K449" i="571" s="1"/>
  <c r="M449" i="571" s="1"/>
  <c r="H449" i="571"/>
  <c r="V448" i="571"/>
  <c r="W448" i="571" s="1"/>
  <c r="N448" i="571"/>
  <c r="K448" i="571" a="1"/>
  <c r="K448" i="571" s="1"/>
  <c r="M448" i="571" s="1"/>
  <c r="J448" i="571" a="1"/>
  <c r="J448" i="571" s="1"/>
  <c r="H448" i="571"/>
  <c r="V447" i="571"/>
  <c r="W447" i="571" s="1"/>
  <c r="N447" i="571"/>
  <c r="K447" i="571" a="1"/>
  <c r="K447" i="571" s="1"/>
  <c r="M447" i="571" s="1"/>
  <c r="J447" i="571" a="1"/>
  <c r="J447" i="571" s="1"/>
  <c r="H447" i="571"/>
  <c r="V446" i="571"/>
  <c r="W446" i="571" s="1"/>
  <c r="N446" i="571"/>
  <c r="K446" i="571"/>
  <c r="M446" i="571" s="1"/>
  <c r="K446" i="571" a="1"/>
  <c r="J446" i="571"/>
  <c r="J446" i="571" a="1"/>
  <c r="H446" i="571"/>
  <c r="V445" i="571"/>
  <c r="W445" i="571" s="1"/>
  <c r="N445" i="571"/>
  <c r="K445" i="571" a="1"/>
  <c r="K445" i="571" s="1"/>
  <c r="M445" i="571" s="1"/>
  <c r="J445" i="571" a="1"/>
  <c r="J445" i="571" s="1"/>
  <c r="H445" i="571"/>
  <c r="V444" i="571"/>
  <c r="W444" i="571" s="1"/>
  <c r="N444" i="571"/>
  <c r="K444" i="571" a="1"/>
  <c r="K444" i="571" s="1"/>
  <c r="M444" i="571" s="1"/>
  <c r="J444" i="571" a="1"/>
  <c r="J444" i="571" s="1"/>
  <c r="H444" i="571"/>
  <c r="V443" i="571"/>
  <c r="W443" i="571" s="1"/>
  <c r="N443" i="571"/>
  <c r="K443" i="571" a="1"/>
  <c r="K443" i="571" s="1"/>
  <c r="M443" i="571" s="1"/>
  <c r="J443" i="571" a="1"/>
  <c r="J443" i="571" s="1"/>
  <c r="H443" i="571"/>
  <c r="V442" i="571"/>
  <c r="W442" i="571" s="1"/>
  <c r="N442" i="571"/>
  <c r="K442" i="571"/>
  <c r="M442" i="571" s="1"/>
  <c r="K442" i="571" a="1"/>
  <c r="J442" i="571"/>
  <c r="J442" i="571" a="1"/>
  <c r="H442" i="571"/>
  <c r="V441" i="571"/>
  <c r="W441" i="571" s="1"/>
  <c r="N441" i="571"/>
  <c r="K441" i="571" a="1"/>
  <c r="K441" i="571" s="1"/>
  <c r="M441" i="571" s="1"/>
  <c r="J441" i="571" a="1"/>
  <c r="J441" i="571" s="1"/>
  <c r="H441" i="571"/>
  <c r="W440" i="571"/>
  <c r="V440" i="571"/>
  <c r="N440" i="571"/>
  <c r="K440" i="571" a="1"/>
  <c r="K440" i="571" s="1"/>
  <c r="M440" i="571" s="1"/>
  <c r="J440" i="571" a="1"/>
  <c r="J440" i="571" s="1"/>
  <c r="H440" i="571"/>
  <c r="V439" i="571"/>
  <c r="W439" i="571" s="1"/>
  <c r="N439" i="571"/>
  <c r="K439" i="571" a="1"/>
  <c r="K439" i="571" s="1"/>
  <c r="M439" i="571" s="1"/>
  <c r="J439" i="571" a="1"/>
  <c r="J439" i="571" s="1"/>
  <c r="H439" i="571"/>
  <c r="V438" i="571"/>
  <c r="W438" i="571" s="1"/>
  <c r="N438" i="571"/>
  <c r="K438" i="571"/>
  <c r="M438" i="571" s="1"/>
  <c r="K438" i="571" a="1"/>
  <c r="J438" i="571"/>
  <c r="J438" i="571" a="1"/>
  <c r="H438" i="571"/>
  <c r="V437" i="571"/>
  <c r="W437" i="571" s="1"/>
  <c r="N437" i="571"/>
  <c r="K437" i="571" a="1"/>
  <c r="K437" i="571" s="1"/>
  <c r="M437" i="571" s="1"/>
  <c r="J437" i="571" a="1"/>
  <c r="J437" i="571" s="1"/>
  <c r="H437" i="571"/>
  <c r="N436" i="571"/>
  <c r="K436" i="571" a="1"/>
  <c r="K436" i="571" s="1"/>
  <c r="M436" i="571" s="1"/>
  <c r="H436" i="571"/>
  <c r="V435" i="571"/>
  <c r="W435" i="571" s="1"/>
  <c r="N435" i="571"/>
  <c r="K435" i="571" a="1"/>
  <c r="K435" i="571" s="1"/>
  <c r="M435" i="571" s="1"/>
  <c r="J435" i="571" a="1"/>
  <c r="J435" i="571" s="1"/>
  <c r="H435" i="571"/>
  <c r="V434" i="571"/>
  <c r="W434" i="571" s="1"/>
  <c r="N434" i="571"/>
  <c r="K434" i="571"/>
  <c r="M434" i="571" s="1"/>
  <c r="K434" i="571" a="1"/>
  <c r="J434" i="571"/>
  <c r="J434" i="571" a="1"/>
  <c r="H434" i="571"/>
  <c r="V433" i="571"/>
  <c r="W433" i="571" s="1"/>
  <c r="N433" i="571"/>
  <c r="K433" i="571" a="1"/>
  <c r="K433" i="571" s="1"/>
  <c r="M433" i="571" s="1"/>
  <c r="J433" i="571" a="1"/>
  <c r="J433" i="571" s="1"/>
  <c r="H433" i="571"/>
  <c r="W432" i="571"/>
  <c r="V432" i="571"/>
  <c r="N432" i="571"/>
  <c r="K432" i="571" a="1"/>
  <c r="K432" i="571" s="1"/>
  <c r="M432" i="571" s="1"/>
  <c r="J432" i="571" a="1"/>
  <c r="J432" i="571" s="1"/>
  <c r="H432" i="571"/>
  <c r="V431" i="571"/>
  <c r="W431" i="571" s="1"/>
  <c r="N431" i="571"/>
  <c r="K431" i="571" a="1"/>
  <c r="K431" i="571" s="1"/>
  <c r="M431" i="571" s="1"/>
  <c r="J431" i="571" a="1"/>
  <c r="J431" i="571" s="1"/>
  <c r="H431" i="571"/>
  <c r="V430" i="571"/>
  <c r="W430" i="571" s="1"/>
  <c r="N430" i="571"/>
  <c r="K430" i="571" a="1"/>
  <c r="K430" i="571" s="1"/>
  <c r="M430" i="571" s="1"/>
  <c r="J430" i="571" a="1"/>
  <c r="J430" i="571" s="1"/>
  <c r="H430" i="571"/>
  <c r="V429" i="571"/>
  <c r="V463" i="571" s="1"/>
  <c r="W463" i="571" s="1"/>
  <c r="N429" i="571"/>
  <c r="K429" i="571" a="1"/>
  <c r="K429" i="571" s="1"/>
  <c r="J429" i="571" a="1"/>
  <c r="J429" i="571" s="1"/>
  <c r="H429" i="571"/>
  <c r="AA428" i="571"/>
  <c r="Z428" i="571"/>
  <c r="Y428" i="571"/>
  <c r="X428" i="571"/>
  <c r="U428" i="571"/>
  <c r="T428" i="571"/>
  <c r="S428" i="571"/>
  <c r="R428" i="571"/>
  <c r="Q428" i="571"/>
  <c r="P428" i="571"/>
  <c r="O428" i="571"/>
  <c r="R510" i="571" s="1"/>
  <c r="I428" i="571"/>
  <c r="G428" i="571"/>
  <c r="J428" i="571" s="1" a="1"/>
  <c r="J428" i="571" s="1"/>
  <c r="K427" i="571" a="1"/>
  <c r="K427" i="571" s="1"/>
  <c r="M427" i="571" s="1"/>
  <c r="H427" i="571"/>
  <c r="K426" i="571"/>
  <c r="M426" i="571" s="1"/>
  <c r="K426" i="571" a="1"/>
  <c r="H426" i="571"/>
  <c r="K425" i="571" a="1"/>
  <c r="K425" i="571" s="1"/>
  <c r="M425" i="571" s="1"/>
  <c r="H425" i="571"/>
  <c r="K424" i="571"/>
  <c r="M424" i="571" s="1"/>
  <c r="K424" i="571" a="1"/>
  <c r="H424" i="571"/>
  <c r="K423" i="571" a="1"/>
  <c r="K423" i="571" s="1"/>
  <c r="M423" i="571" s="1"/>
  <c r="H423" i="571"/>
  <c r="K422" i="571"/>
  <c r="M422" i="571" s="1"/>
  <c r="K422" i="571" a="1"/>
  <c r="H422" i="571"/>
  <c r="K421" i="571" a="1"/>
  <c r="K421" i="571" s="1"/>
  <c r="M421" i="571" s="1"/>
  <c r="H421" i="571"/>
  <c r="K420" i="571"/>
  <c r="M420" i="571" s="1"/>
  <c r="K420" i="571" a="1"/>
  <c r="H420" i="571"/>
  <c r="K419" i="571" a="1"/>
  <c r="K419" i="571" s="1"/>
  <c r="M419" i="571" s="1"/>
  <c r="H419" i="571"/>
  <c r="K418" i="571"/>
  <c r="M418" i="571" s="1"/>
  <c r="K418" i="571" a="1"/>
  <c r="H418" i="571"/>
  <c r="V417" i="571"/>
  <c r="W417" i="571" s="1"/>
  <c r="N417" i="571"/>
  <c r="K417" i="571" a="1"/>
  <c r="K417" i="571" s="1"/>
  <c r="M417" i="571" s="1"/>
  <c r="J417" i="571" a="1"/>
  <c r="J417" i="571" s="1"/>
  <c r="H417" i="571"/>
  <c r="V416" i="571"/>
  <c r="W416" i="571" s="1"/>
  <c r="N416" i="571"/>
  <c r="K416" i="571"/>
  <c r="M416" i="571" s="1"/>
  <c r="K416" i="571" a="1"/>
  <c r="J416" i="571"/>
  <c r="J416" i="571" a="1"/>
  <c r="H416" i="571"/>
  <c r="V415" i="571"/>
  <c r="W415" i="571" s="1"/>
  <c r="N415" i="571"/>
  <c r="K415" i="571" a="1"/>
  <c r="K415" i="571" s="1"/>
  <c r="M415" i="571" s="1"/>
  <c r="J415" i="571" a="1"/>
  <c r="J415" i="571" s="1"/>
  <c r="H415" i="571"/>
  <c r="W414" i="571"/>
  <c r="V414" i="571"/>
  <c r="N414" i="571"/>
  <c r="K414" i="571" a="1"/>
  <c r="K414" i="571" s="1"/>
  <c r="M414" i="571" s="1"/>
  <c r="J414" i="571" a="1"/>
  <c r="J414" i="571" s="1"/>
  <c r="H414" i="571"/>
  <c r="H413" i="571"/>
  <c r="V412" i="571"/>
  <c r="W412" i="571" s="1"/>
  <c r="N412" i="571"/>
  <c r="K412" i="571"/>
  <c r="M412" i="571" s="1"/>
  <c r="K412" i="571" a="1"/>
  <c r="J412" i="571"/>
  <c r="J412" i="571" a="1"/>
  <c r="H412" i="571"/>
  <c r="V411" i="571"/>
  <c r="W411" i="571" s="1"/>
  <c r="N411" i="571"/>
  <c r="K411" i="571" a="1"/>
  <c r="K411" i="571" s="1"/>
  <c r="M411" i="571" s="1"/>
  <c r="J411" i="571" a="1"/>
  <c r="J411" i="571" s="1"/>
  <c r="H411" i="571"/>
  <c r="H410" i="571"/>
  <c r="K409" i="571" a="1"/>
  <c r="K409" i="571" s="1"/>
  <c r="H409" i="571"/>
  <c r="V408" i="571"/>
  <c r="W408" i="571" s="1"/>
  <c r="N408" i="571"/>
  <c r="K408" i="571"/>
  <c r="M408" i="571" s="1"/>
  <c r="K408" i="571" a="1"/>
  <c r="J408" i="571"/>
  <c r="J408" i="571" a="1"/>
  <c r="H408" i="571"/>
  <c r="V407" i="571"/>
  <c r="W407" i="571" s="1"/>
  <c r="N407" i="571"/>
  <c r="K407" i="571" a="1"/>
  <c r="K407" i="571" s="1"/>
  <c r="M407" i="571" s="1"/>
  <c r="J407" i="571" a="1"/>
  <c r="J407" i="571" s="1"/>
  <c r="H407" i="571"/>
  <c r="W406" i="571"/>
  <c r="V406" i="571"/>
  <c r="N406" i="571"/>
  <c r="K406" i="571" a="1"/>
  <c r="K406" i="571" s="1"/>
  <c r="M406" i="571" s="1"/>
  <c r="J406" i="571" a="1"/>
  <c r="J406" i="571" s="1"/>
  <c r="H406" i="571"/>
  <c r="V405" i="571"/>
  <c r="W405" i="571" s="1"/>
  <c r="N405" i="571"/>
  <c r="K405" i="571" a="1"/>
  <c r="K405" i="571" s="1"/>
  <c r="M405" i="571" s="1"/>
  <c r="J405" i="571" a="1"/>
  <c r="J405" i="571" s="1"/>
  <c r="H405" i="571"/>
  <c r="V404" i="571"/>
  <c r="W404" i="571" s="1"/>
  <c r="N404" i="571"/>
  <c r="K404" i="571"/>
  <c r="M404" i="571" s="1"/>
  <c r="K404" i="571" a="1"/>
  <c r="J404" i="571"/>
  <c r="J404" i="571" a="1"/>
  <c r="H404" i="571"/>
  <c r="V403" i="571"/>
  <c r="W403" i="571" s="1"/>
  <c r="N403" i="571"/>
  <c r="K403" i="571" a="1"/>
  <c r="K403" i="571" s="1"/>
  <c r="M403" i="571" s="1"/>
  <c r="J403" i="571" a="1"/>
  <c r="J403" i="571" s="1"/>
  <c r="H403" i="571"/>
  <c r="W402" i="571"/>
  <c r="V402" i="571"/>
  <c r="N402" i="571"/>
  <c r="K402" i="571" a="1"/>
  <c r="K402" i="571" s="1"/>
  <c r="M402" i="571" s="1"/>
  <c r="J402" i="571" a="1"/>
  <c r="J402" i="571" s="1"/>
  <c r="H402" i="571"/>
  <c r="V401" i="571"/>
  <c r="W401" i="571" s="1"/>
  <c r="N401" i="571"/>
  <c r="K401" i="571" a="1"/>
  <c r="K401" i="571" s="1"/>
  <c r="M401" i="571" s="1"/>
  <c r="J401" i="571" a="1"/>
  <c r="J401" i="571" s="1"/>
  <c r="H401" i="571"/>
  <c r="V400" i="571"/>
  <c r="W400" i="571" s="1"/>
  <c r="N400" i="571"/>
  <c r="K400" i="571"/>
  <c r="M400" i="571" s="1"/>
  <c r="K400" i="571" a="1"/>
  <c r="J400" i="571"/>
  <c r="J400" i="571" a="1"/>
  <c r="H400" i="571"/>
  <c r="V399" i="571"/>
  <c r="W399" i="571" s="1"/>
  <c r="N399" i="571"/>
  <c r="K399" i="571" a="1"/>
  <c r="K399" i="571" s="1"/>
  <c r="M399" i="571" s="1"/>
  <c r="J399" i="571" a="1"/>
  <c r="J399" i="571" s="1"/>
  <c r="H399" i="571"/>
  <c r="K398" i="571" a="1"/>
  <c r="K398" i="571" s="1"/>
  <c r="M398" i="571" s="1"/>
  <c r="H398" i="571"/>
  <c r="K397" i="571" a="1"/>
  <c r="K397" i="571" s="1"/>
  <c r="M397" i="571" s="1"/>
  <c r="H397" i="571"/>
  <c r="K396" i="571" a="1"/>
  <c r="K396" i="571" s="1"/>
  <c r="M396" i="571" s="1"/>
  <c r="H396" i="571"/>
  <c r="K395" i="571" a="1"/>
  <c r="K395" i="571" s="1"/>
  <c r="M395" i="571" s="1"/>
  <c r="H395" i="571"/>
  <c r="N394" i="571"/>
  <c r="K394" i="571" a="1"/>
  <c r="K394" i="571" s="1"/>
  <c r="M394" i="571" s="1"/>
  <c r="H394" i="571"/>
  <c r="N393" i="571"/>
  <c r="K393" i="571" a="1"/>
  <c r="K393" i="571" s="1"/>
  <c r="M393" i="571" s="1"/>
  <c r="H393" i="571"/>
  <c r="N392" i="571"/>
  <c r="K392" i="571"/>
  <c r="M392" i="571" s="1"/>
  <c r="K392" i="571" a="1"/>
  <c r="H392" i="571"/>
  <c r="N391" i="571"/>
  <c r="K391" i="571" a="1"/>
  <c r="K391" i="571" s="1"/>
  <c r="M391" i="571" s="1"/>
  <c r="H391" i="571"/>
  <c r="W390" i="571"/>
  <c r="V390" i="571"/>
  <c r="N390" i="571"/>
  <c r="K390" i="571" a="1"/>
  <c r="K390" i="571" s="1"/>
  <c r="M390" i="571" s="1"/>
  <c r="J390" i="571" a="1"/>
  <c r="J390" i="571" s="1"/>
  <c r="H390" i="571"/>
  <c r="V389" i="571"/>
  <c r="W389" i="571" s="1"/>
  <c r="N389" i="571"/>
  <c r="K389" i="571" a="1"/>
  <c r="K389" i="571" s="1"/>
  <c r="M389" i="571" s="1"/>
  <c r="J389" i="571" a="1"/>
  <c r="J389" i="571" s="1"/>
  <c r="H389" i="571"/>
  <c r="V388" i="571"/>
  <c r="W388" i="571" s="1"/>
  <c r="N388" i="571"/>
  <c r="K388" i="571"/>
  <c r="M388" i="571" s="1"/>
  <c r="K388" i="571" a="1"/>
  <c r="J388" i="571"/>
  <c r="J388" i="571" a="1"/>
  <c r="H388" i="571"/>
  <c r="V387" i="571"/>
  <c r="W387" i="571" s="1"/>
  <c r="N387" i="571"/>
  <c r="K387" i="571" a="1"/>
  <c r="K387" i="571" s="1"/>
  <c r="M387" i="571" s="1"/>
  <c r="J387" i="571" a="1"/>
  <c r="J387" i="571" s="1"/>
  <c r="H387" i="571"/>
  <c r="W386" i="571"/>
  <c r="V386" i="571"/>
  <c r="N386" i="571"/>
  <c r="K386" i="571" a="1"/>
  <c r="K386" i="571" s="1"/>
  <c r="M386" i="571" s="1"/>
  <c r="J386" i="571" a="1"/>
  <c r="J386" i="571" s="1"/>
  <c r="H386" i="571"/>
  <c r="V385" i="571"/>
  <c r="W385" i="571" s="1"/>
  <c r="N385" i="571"/>
  <c r="K385" i="571" a="1"/>
  <c r="K385" i="571" s="1"/>
  <c r="M385" i="571" s="1"/>
  <c r="J385" i="571" a="1"/>
  <c r="J385" i="571" s="1"/>
  <c r="H385" i="571"/>
  <c r="V384" i="571"/>
  <c r="W384" i="571" s="1"/>
  <c r="N384" i="571"/>
  <c r="K384" i="571"/>
  <c r="M384" i="571" s="1"/>
  <c r="K384" i="571" a="1"/>
  <c r="J384" i="571"/>
  <c r="J384" i="571" a="1"/>
  <c r="H384" i="571"/>
  <c r="V383" i="571"/>
  <c r="W383" i="571" s="1"/>
  <c r="N383" i="571"/>
  <c r="K383" i="571" a="1"/>
  <c r="K383" i="571" s="1"/>
  <c r="M383" i="571" s="1"/>
  <c r="J383" i="571" a="1"/>
  <c r="J383" i="571" s="1"/>
  <c r="H383" i="571"/>
  <c r="W382" i="571"/>
  <c r="V382" i="571"/>
  <c r="N382" i="571"/>
  <c r="K382" i="571" a="1"/>
  <c r="K382" i="571" s="1"/>
  <c r="M382" i="571" s="1"/>
  <c r="J382" i="571" a="1"/>
  <c r="J382" i="571" s="1"/>
  <c r="H382" i="571"/>
  <c r="V381" i="571"/>
  <c r="W381" i="571" s="1"/>
  <c r="N381" i="571"/>
  <c r="K381" i="571" a="1"/>
  <c r="K381" i="571" s="1"/>
  <c r="M381" i="571" s="1"/>
  <c r="J381" i="571" a="1"/>
  <c r="J381" i="571" s="1"/>
  <c r="H381" i="571"/>
  <c r="V380" i="571"/>
  <c r="W380" i="571" s="1"/>
  <c r="N380" i="571"/>
  <c r="K380" i="571"/>
  <c r="M380" i="571" s="1"/>
  <c r="K380" i="571" a="1"/>
  <c r="J380" i="571"/>
  <c r="J380" i="571" a="1"/>
  <c r="H380" i="571"/>
  <c r="V379" i="571"/>
  <c r="W379" i="571" s="1"/>
  <c r="N379" i="571"/>
  <c r="K379" i="571" a="1"/>
  <c r="K379" i="571" s="1"/>
  <c r="M379" i="571" s="1"/>
  <c r="J379" i="571" a="1"/>
  <c r="J379" i="571" s="1"/>
  <c r="H379" i="571"/>
  <c r="K378" i="571" a="1"/>
  <c r="K378" i="571" s="1"/>
  <c r="M378" i="571" s="1"/>
  <c r="H378" i="571"/>
  <c r="K377" i="571" a="1"/>
  <c r="K377" i="571" s="1"/>
  <c r="M377" i="571" s="1"/>
  <c r="H377" i="571"/>
  <c r="K376" i="571" a="1"/>
  <c r="K376" i="571" s="1"/>
  <c r="M376" i="571" s="1"/>
  <c r="H376" i="571"/>
  <c r="W375" i="571"/>
  <c r="V375" i="571"/>
  <c r="N375" i="571"/>
  <c r="K375" i="571" a="1"/>
  <c r="K375" i="571" s="1"/>
  <c r="M375" i="571" s="1"/>
  <c r="J375" i="571" a="1"/>
  <c r="J375" i="571" s="1"/>
  <c r="H375" i="571"/>
  <c r="V374" i="571"/>
  <c r="W374" i="571" s="1"/>
  <c r="N374" i="571"/>
  <c r="K374" i="571" a="1"/>
  <c r="K374" i="571" s="1"/>
  <c r="M374" i="571" s="1"/>
  <c r="J374" i="571" a="1"/>
  <c r="J374" i="571" s="1"/>
  <c r="H374" i="571"/>
  <c r="V373" i="571"/>
  <c r="W373" i="571" s="1"/>
  <c r="N373" i="571"/>
  <c r="K373" i="571"/>
  <c r="M373" i="571" s="1"/>
  <c r="K373" i="571" a="1"/>
  <c r="J373" i="571"/>
  <c r="J373" i="571" a="1"/>
  <c r="H373" i="571"/>
  <c r="K372" i="571" a="1"/>
  <c r="K372" i="571" s="1"/>
  <c r="H372" i="571"/>
  <c r="V371" i="571"/>
  <c r="V428" i="571" s="1"/>
  <c r="W428" i="571" s="1"/>
  <c r="N371" i="571"/>
  <c r="K371" i="571"/>
  <c r="K371" i="571" a="1"/>
  <c r="J371" i="571"/>
  <c r="J371" i="571" a="1"/>
  <c r="H371" i="571"/>
  <c r="H428" i="571" s="1"/>
  <c r="AA370" i="571"/>
  <c r="AA507" i="571" s="1"/>
  <c r="Z370" i="571"/>
  <c r="Z507" i="571" s="1"/>
  <c r="Y370" i="571"/>
  <c r="Y507" i="571" s="1"/>
  <c r="X370" i="571"/>
  <c r="X507" i="571" s="1"/>
  <c r="U370" i="571"/>
  <c r="U507" i="571" s="1"/>
  <c r="T370" i="571"/>
  <c r="T507" i="571" s="1"/>
  <c r="S370" i="571"/>
  <c r="S507" i="571" s="1"/>
  <c r="R370" i="571"/>
  <c r="R507" i="571" s="1"/>
  <c r="Q370" i="571"/>
  <c r="Q507" i="571" s="1"/>
  <c r="P370" i="571"/>
  <c r="P507" i="571" s="1"/>
  <c r="O370" i="571"/>
  <c r="I370" i="571"/>
  <c r="I507" i="571" s="1"/>
  <c r="B515" i="571" s="1"/>
  <c r="G370" i="571"/>
  <c r="G507" i="571" s="1"/>
  <c r="V369" i="571"/>
  <c r="W369" i="571" s="1"/>
  <c r="N369" i="571"/>
  <c r="K369" i="571" a="1"/>
  <c r="K369" i="571" s="1"/>
  <c r="M369" i="571" s="1"/>
  <c r="J369" i="571" a="1"/>
  <c r="J369" i="571" s="1"/>
  <c r="H369" i="571"/>
  <c r="V368" i="571"/>
  <c r="W368" i="571" s="1"/>
  <c r="N368" i="571"/>
  <c r="K368" i="571"/>
  <c r="M368" i="571" s="1"/>
  <c r="K368" i="571" a="1"/>
  <c r="J368" i="571"/>
  <c r="J368" i="571" a="1"/>
  <c r="H368" i="571"/>
  <c r="K367" i="571" a="1"/>
  <c r="K367" i="571" s="1"/>
  <c r="M367" i="571" s="1"/>
  <c r="H367" i="571"/>
  <c r="K366" i="571"/>
  <c r="M366" i="571" s="1"/>
  <c r="K366" i="571" a="1"/>
  <c r="H366" i="571"/>
  <c r="K365" i="571" a="1"/>
  <c r="K365" i="571" s="1"/>
  <c r="M365" i="571" s="1"/>
  <c r="H365" i="571"/>
  <c r="K364" i="571"/>
  <c r="M364" i="571" s="1"/>
  <c r="K364" i="571" a="1"/>
  <c r="H364" i="571"/>
  <c r="V363" i="571"/>
  <c r="W363" i="571" s="1"/>
  <c r="N363" i="571"/>
  <c r="K363" i="571" a="1"/>
  <c r="K363" i="571" s="1"/>
  <c r="M363" i="571" s="1"/>
  <c r="J363" i="571" a="1"/>
  <c r="J363" i="571" s="1"/>
  <c r="H363" i="571"/>
  <c r="W362" i="571"/>
  <c r="V362" i="571"/>
  <c r="N362" i="571"/>
  <c r="K362" i="571" a="1"/>
  <c r="K362" i="571" s="1"/>
  <c r="M362" i="571" s="1"/>
  <c r="J362" i="571" a="1"/>
  <c r="J362" i="571" s="1"/>
  <c r="H362" i="571"/>
  <c r="V361" i="571"/>
  <c r="W361" i="571" s="1"/>
  <c r="N361" i="571"/>
  <c r="K361" i="571" a="1"/>
  <c r="K361" i="571" s="1"/>
  <c r="M361" i="571" s="1"/>
  <c r="J361" i="571" a="1"/>
  <c r="J361" i="571" s="1"/>
  <c r="H361" i="571"/>
  <c r="H360" i="571"/>
  <c r="H359" i="571"/>
  <c r="V358" i="571"/>
  <c r="W358" i="571" s="1"/>
  <c r="N358" i="571"/>
  <c r="K358" i="571"/>
  <c r="M358" i="571" s="1"/>
  <c r="K358" i="571" a="1"/>
  <c r="J358" i="571"/>
  <c r="J358" i="571" a="1"/>
  <c r="H358" i="571"/>
  <c r="V357" i="571"/>
  <c r="W357" i="571" s="1"/>
  <c r="N357" i="571"/>
  <c r="K357" i="571" a="1"/>
  <c r="K357" i="571" s="1"/>
  <c r="M357" i="571" s="1"/>
  <c r="J357" i="571" a="1"/>
  <c r="J357" i="571" s="1"/>
  <c r="H357" i="571"/>
  <c r="K356" i="571" a="1"/>
  <c r="K356" i="571" s="1"/>
  <c r="M356" i="571" s="1"/>
  <c r="H356" i="571"/>
  <c r="K355" i="571" a="1"/>
  <c r="K355" i="571" s="1"/>
  <c r="M355" i="571" s="1"/>
  <c r="H355" i="571"/>
  <c r="W354" i="571"/>
  <c r="V354" i="571"/>
  <c r="N354" i="571"/>
  <c r="K354" i="571" a="1"/>
  <c r="K354" i="571" s="1"/>
  <c r="M354" i="571" s="1"/>
  <c r="J354" i="571" a="1"/>
  <c r="J354" i="571" s="1"/>
  <c r="H354" i="571"/>
  <c r="V353" i="571"/>
  <c r="W353" i="571" s="1"/>
  <c r="N353" i="571"/>
  <c r="K353" i="571" a="1"/>
  <c r="K353" i="571" s="1"/>
  <c r="M353" i="571" s="1"/>
  <c r="J353" i="571" a="1"/>
  <c r="J353" i="571" s="1"/>
  <c r="H353" i="571"/>
  <c r="V352" i="571"/>
  <c r="W352" i="571" s="1"/>
  <c r="N352" i="571"/>
  <c r="K352" i="571"/>
  <c r="M352" i="571" s="1"/>
  <c r="K352" i="571" a="1"/>
  <c r="J352" i="571"/>
  <c r="J352" i="571" a="1"/>
  <c r="H352" i="571"/>
  <c r="V351" i="571"/>
  <c r="W351" i="571" s="1"/>
  <c r="N351" i="571"/>
  <c r="K351" i="571" a="1"/>
  <c r="K351" i="571" s="1"/>
  <c r="M351" i="571" s="1"/>
  <c r="J351" i="571" a="1"/>
  <c r="J351" i="571" s="1"/>
  <c r="H351" i="571"/>
  <c r="W350" i="571"/>
  <c r="V350" i="571"/>
  <c r="N350" i="571"/>
  <c r="K350" i="571" a="1"/>
  <c r="K350" i="571" s="1"/>
  <c r="M350" i="571" s="1"/>
  <c r="J350" i="571" a="1"/>
  <c r="J350" i="571" s="1"/>
  <c r="H350" i="571"/>
  <c r="V349" i="571"/>
  <c r="V370" i="571" s="1"/>
  <c r="N349" i="571"/>
  <c r="K349" i="571" a="1"/>
  <c r="K349" i="571" s="1"/>
  <c r="J349" i="571" a="1"/>
  <c r="J349" i="571" s="1"/>
  <c r="H349" i="571"/>
  <c r="H370" i="571" s="1"/>
  <c r="X343" i="571"/>
  <c r="X342" i="571"/>
  <c r="X341" i="571"/>
  <c r="G341" i="571"/>
  <c r="C341" i="571"/>
  <c r="X340" i="571"/>
  <c r="I340" i="571"/>
  <c r="E340" i="571"/>
  <c r="K340" i="571" s="1"/>
  <c r="M340" i="571" s="1"/>
  <c r="I339" i="571"/>
  <c r="E339" i="571"/>
  <c r="K339" i="571" s="1"/>
  <c r="M339" i="571" s="1"/>
  <c r="I338" i="571"/>
  <c r="E338" i="571"/>
  <c r="K338" i="571" s="1"/>
  <c r="M338" i="571" s="1"/>
  <c r="X337" i="571"/>
  <c r="I337" i="571"/>
  <c r="I341" i="571" s="1"/>
  <c r="E337" i="571"/>
  <c r="K337" i="571" s="1"/>
  <c r="AA334" i="571"/>
  <c r="Z334" i="571"/>
  <c r="Y334" i="571"/>
  <c r="X334" i="571"/>
  <c r="U334" i="571"/>
  <c r="T334" i="571"/>
  <c r="S334" i="571"/>
  <c r="R334" i="571"/>
  <c r="Q334" i="571"/>
  <c r="P334" i="571"/>
  <c r="O334" i="571"/>
  <c r="R342" i="571" s="1"/>
  <c r="I334" i="571"/>
  <c r="G334" i="571"/>
  <c r="K333" i="571" a="1"/>
  <c r="K333" i="571" s="1"/>
  <c r="H333" i="571"/>
  <c r="K332" i="571"/>
  <c r="K332" i="571" a="1"/>
  <c r="H332" i="571"/>
  <c r="K331" i="571" a="1"/>
  <c r="K331" i="571" s="1"/>
  <c r="H331" i="571"/>
  <c r="W330" i="571"/>
  <c r="V330" i="571"/>
  <c r="N330" i="571"/>
  <c r="K330" i="571" a="1"/>
  <c r="K330" i="571" s="1"/>
  <c r="D330" i="571"/>
  <c r="H330" i="571" s="1"/>
  <c r="H329" i="571"/>
  <c r="K328" i="571" a="1"/>
  <c r="K328" i="571" s="1"/>
  <c r="H328" i="571"/>
  <c r="H327" i="571"/>
  <c r="V326" i="571"/>
  <c r="W326" i="571" s="1"/>
  <c r="N326" i="571"/>
  <c r="K326" i="571"/>
  <c r="M326" i="571" s="1"/>
  <c r="K326" i="571" a="1"/>
  <c r="J326" i="571"/>
  <c r="J326" i="571" a="1"/>
  <c r="H326" i="571"/>
  <c r="V325" i="571"/>
  <c r="W325" i="571" s="1"/>
  <c r="N325" i="571"/>
  <c r="K325" i="571" a="1"/>
  <c r="K325" i="571" s="1"/>
  <c r="M325" i="571" s="1"/>
  <c r="J325" i="571" a="1"/>
  <c r="J325" i="571" s="1"/>
  <c r="H325" i="571"/>
  <c r="H324" i="571"/>
  <c r="V323" i="571"/>
  <c r="W323" i="571" s="1"/>
  <c r="N323" i="571"/>
  <c r="K323" i="571" a="1"/>
  <c r="K323" i="571" s="1"/>
  <c r="M323" i="571" s="1"/>
  <c r="J323" i="571" a="1"/>
  <c r="J323" i="571" s="1"/>
  <c r="H323" i="571"/>
  <c r="V322" i="571"/>
  <c r="W322" i="571" s="1"/>
  <c r="N322" i="571"/>
  <c r="K322" i="571"/>
  <c r="M322" i="571" s="1"/>
  <c r="K322" i="571" a="1"/>
  <c r="J322" i="571" a="1"/>
  <c r="J322" i="571" s="1"/>
  <c r="H322" i="571"/>
  <c r="V321" i="571"/>
  <c r="W321" i="571" s="1"/>
  <c r="N321" i="571"/>
  <c r="K321" i="571" a="1"/>
  <c r="K321" i="571" s="1"/>
  <c r="M321" i="571" s="1"/>
  <c r="J321" i="571" a="1"/>
  <c r="J321" i="571" s="1"/>
  <c r="H321" i="571"/>
  <c r="V320" i="571"/>
  <c r="V334" i="571" s="1"/>
  <c r="N320" i="571"/>
  <c r="N334" i="571" s="1"/>
  <c r="K320" i="571" a="1"/>
  <c r="K320" i="571" s="1"/>
  <c r="J320" i="571" a="1"/>
  <c r="J320" i="571" s="1"/>
  <c r="H320" i="571"/>
  <c r="AA319" i="571"/>
  <c r="Z319" i="571"/>
  <c r="Y319" i="571"/>
  <c r="X319" i="571"/>
  <c r="U319" i="571"/>
  <c r="T319" i="571"/>
  <c r="S319" i="571"/>
  <c r="Q319" i="571"/>
  <c r="P319" i="571"/>
  <c r="O319" i="571"/>
  <c r="R341" i="571" s="1"/>
  <c r="I319" i="571"/>
  <c r="G319" i="571"/>
  <c r="J319" i="571" s="1" a="1"/>
  <c r="J319" i="571" s="1"/>
  <c r="V318" i="571"/>
  <c r="W318" i="571" s="1"/>
  <c r="N318" i="571"/>
  <c r="K318" i="571" a="1"/>
  <c r="K318" i="571" s="1"/>
  <c r="M318" i="571" s="1"/>
  <c r="J318" i="571" a="1"/>
  <c r="J318" i="571" s="1"/>
  <c r="H318" i="571"/>
  <c r="H317" i="571"/>
  <c r="H316" i="571"/>
  <c r="H315" i="571"/>
  <c r="H314" i="571"/>
  <c r="V313" i="571"/>
  <c r="W313" i="571" s="1"/>
  <c r="N313" i="571"/>
  <c r="K313" i="571" a="1"/>
  <c r="K313" i="571" s="1"/>
  <c r="M313" i="571" s="1"/>
  <c r="J313" i="571" a="1"/>
  <c r="J313" i="571" s="1"/>
  <c r="H313" i="571"/>
  <c r="V312" i="571"/>
  <c r="W312" i="571" s="1"/>
  <c r="N312" i="571"/>
  <c r="K312" i="571" a="1"/>
  <c r="K312" i="571" s="1"/>
  <c r="M312" i="571" s="1"/>
  <c r="J312" i="571" a="1"/>
  <c r="J312" i="571" s="1"/>
  <c r="H312" i="571"/>
  <c r="V311" i="571"/>
  <c r="W311" i="571" s="1"/>
  <c r="N311" i="571"/>
  <c r="K311" i="571"/>
  <c r="M311" i="571" s="1"/>
  <c r="K311" i="571" a="1"/>
  <c r="J311" i="571"/>
  <c r="J311" i="571" a="1"/>
  <c r="H311" i="571"/>
  <c r="V310" i="571"/>
  <c r="W310" i="571" s="1"/>
  <c r="N310" i="571"/>
  <c r="K310" i="571" a="1"/>
  <c r="K310" i="571" s="1"/>
  <c r="M310" i="571" s="1"/>
  <c r="J310" i="571" a="1"/>
  <c r="J310" i="571" s="1"/>
  <c r="H310" i="571"/>
  <c r="V309" i="571"/>
  <c r="V319" i="571" s="1"/>
  <c r="W319" i="571" s="1"/>
  <c r="N309" i="571"/>
  <c r="N319" i="571" s="1"/>
  <c r="K309" i="571"/>
  <c r="K309" i="571" a="1"/>
  <c r="J309" i="571"/>
  <c r="J309" i="571" a="1"/>
  <c r="H309" i="571"/>
  <c r="H319" i="571" s="1"/>
  <c r="AA308" i="571"/>
  <c r="Z308" i="571"/>
  <c r="Y308" i="571"/>
  <c r="X308" i="571"/>
  <c r="U308" i="571"/>
  <c r="T308" i="571"/>
  <c r="S308" i="571"/>
  <c r="Q308" i="571"/>
  <c r="P308" i="571"/>
  <c r="O308" i="571"/>
  <c r="R340" i="571" s="1"/>
  <c r="I308" i="571"/>
  <c r="G308" i="571"/>
  <c r="J308" i="571" s="1" a="1"/>
  <c r="J308" i="571" s="1"/>
  <c r="V307" i="571"/>
  <c r="W307" i="571" s="1"/>
  <c r="N307" i="571"/>
  <c r="K307" i="571" a="1"/>
  <c r="K307" i="571" s="1"/>
  <c r="M307" i="571" s="1"/>
  <c r="J307" i="571" a="1"/>
  <c r="J307" i="571" s="1"/>
  <c r="H307" i="571"/>
  <c r="W306" i="571"/>
  <c r="V306" i="571"/>
  <c r="N306" i="571"/>
  <c r="K306" i="571" a="1"/>
  <c r="K306" i="571" s="1"/>
  <c r="M306" i="571" s="1"/>
  <c r="J306" i="571" a="1"/>
  <c r="J306" i="571" s="1"/>
  <c r="H306" i="571"/>
  <c r="V305" i="571"/>
  <c r="W305" i="571" s="1"/>
  <c r="N305" i="571"/>
  <c r="K305" i="571" a="1"/>
  <c r="K305" i="571" s="1"/>
  <c r="M305" i="571" s="1"/>
  <c r="J305" i="571" a="1"/>
  <c r="J305" i="571" s="1"/>
  <c r="H305" i="571"/>
  <c r="V304" i="571"/>
  <c r="W304" i="571" s="1"/>
  <c r="N304" i="571"/>
  <c r="K304" i="571"/>
  <c r="M304" i="571" s="1"/>
  <c r="K304" i="571" a="1"/>
  <c r="J304" i="571"/>
  <c r="J304" i="571" a="1"/>
  <c r="H304" i="571"/>
  <c r="V303" i="571"/>
  <c r="W303" i="571" s="1"/>
  <c r="N303" i="571"/>
  <c r="K303" i="571" a="1"/>
  <c r="K303" i="571" s="1"/>
  <c r="M303" i="571" s="1"/>
  <c r="J303" i="571" a="1"/>
  <c r="J303" i="571" s="1"/>
  <c r="H303" i="571"/>
  <c r="W302" i="571"/>
  <c r="V302" i="571"/>
  <c r="N302" i="571"/>
  <c r="K302" i="571" a="1"/>
  <c r="K302" i="571" s="1"/>
  <c r="M302" i="571" s="1"/>
  <c r="J302" i="571" a="1"/>
  <c r="J302" i="571" s="1"/>
  <c r="H302" i="571"/>
  <c r="V301" i="571"/>
  <c r="W301" i="571" s="1"/>
  <c r="N301" i="571"/>
  <c r="K301" i="571" a="1"/>
  <c r="K301" i="571" s="1"/>
  <c r="M301" i="571" s="1"/>
  <c r="J301" i="571" a="1"/>
  <c r="J301" i="571" s="1"/>
  <c r="H301" i="571"/>
  <c r="V300" i="571"/>
  <c r="W300" i="571" s="1"/>
  <c r="N300" i="571"/>
  <c r="K300" i="571"/>
  <c r="M300" i="571" s="1"/>
  <c r="K300" i="571" a="1"/>
  <c r="J300" i="571"/>
  <c r="J300" i="571" a="1"/>
  <c r="H300" i="571"/>
  <c r="V299" i="571"/>
  <c r="W299" i="571" s="1"/>
  <c r="N299" i="571"/>
  <c r="K299" i="571" a="1"/>
  <c r="K299" i="571" s="1"/>
  <c r="M299" i="571" s="1"/>
  <c r="J299" i="571" a="1"/>
  <c r="J299" i="571" s="1"/>
  <c r="H299" i="571"/>
  <c r="W298" i="571"/>
  <c r="V298" i="571"/>
  <c r="N298" i="571"/>
  <c r="K298" i="571" a="1"/>
  <c r="K298" i="571" s="1"/>
  <c r="M298" i="571" s="1"/>
  <c r="J298" i="571" a="1"/>
  <c r="J298" i="571" s="1"/>
  <c r="H298" i="571"/>
  <c r="V297" i="571"/>
  <c r="W297" i="571" s="1"/>
  <c r="N297" i="571"/>
  <c r="K297" i="571" a="1"/>
  <c r="K297" i="571" s="1"/>
  <c r="M297" i="571" s="1"/>
  <c r="J297" i="571" a="1"/>
  <c r="J297" i="571" s="1"/>
  <c r="H297" i="571"/>
  <c r="V296" i="571"/>
  <c r="W296" i="571" s="1"/>
  <c r="N296" i="571"/>
  <c r="K296" i="571"/>
  <c r="M296" i="571" s="1"/>
  <c r="K296" i="571" a="1"/>
  <c r="J296" i="571"/>
  <c r="J296" i="571" a="1"/>
  <c r="H296" i="571"/>
  <c r="V295" i="571"/>
  <c r="W295" i="571" s="1"/>
  <c r="N295" i="571"/>
  <c r="K295" i="571" a="1"/>
  <c r="K295" i="571" s="1"/>
  <c r="M295" i="571" s="1"/>
  <c r="J295" i="571" a="1"/>
  <c r="J295" i="571" s="1"/>
  <c r="H295" i="571"/>
  <c r="W294" i="571"/>
  <c r="V294" i="571"/>
  <c r="N294" i="571"/>
  <c r="K294" i="571" a="1"/>
  <c r="K294" i="571" s="1"/>
  <c r="M294" i="571" s="1"/>
  <c r="J294" i="571" a="1"/>
  <c r="J294" i="571" s="1"/>
  <c r="H294" i="571"/>
  <c r="V293" i="571"/>
  <c r="W293" i="571" s="1"/>
  <c r="N293" i="571"/>
  <c r="K293" i="571" a="1"/>
  <c r="K293" i="571" s="1"/>
  <c r="J293" i="571" a="1"/>
  <c r="J293" i="571" s="1"/>
  <c r="H293" i="571"/>
  <c r="H308" i="571" s="1"/>
  <c r="AA292" i="571"/>
  <c r="Z292" i="571"/>
  <c r="Y292" i="571"/>
  <c r="X292" i="571"/>
  <c r="U292" i="571"/>
  <c r="T292" i="571"/>
  <c r="S292" i="571"/>
  <c r="R292" i="571"/>
  <c r="Q292" i="571"/>
  <c r="P292" i="571"/>
  <c r="O292" i="571"/>
  <c r="R339" i="571" s="1"/>
  <c r="I292" i="571"/>
  <c r="G292" i="571"/>
  <c r="V291" i="571"/>
  <c r="W291" i="571" s="1"/>
  <c r="N291" i="571"/>
  <c r="K291" i="571" a="1"/>
  <c r="K291" i="571" s="1"/>
  <c r="M291" i="571" s="1"/>
  <c r="J291" i="571" a="1"/>
  <c r="J291" i="571" s="1"/>
  <c r="H291" i="571"/>
  <c r="V290" i="571"/>
  <c r="W290" i="571" s="1"/>
  <c r="N290" i="571"/>
  <c r="K290" i="571" a="1"/>
  <c r="K290" i="571" s="1"/>
  <c r="M290" i="571" s="1"/>
  <c r="J290" i="571" a="1"/>
  <c r="J290" i="571" s="1"/>
  <c r="H290" i="571"/>
  <c r="V289" i="571"/>
  <c r="W289" i="571" s="1"/>
  <c r="N289" i="571"/>
  <c r="K289" i="571" a="1"/>
  <c r="K289" i="571" s="1"/>
  <c r="M289" i="571" s="1"/>
  <c r="J289" i="571" a="1"/>
  <c r="J289" i="571" s="1"/>
  <c r="H289" i="571"/>
  <c r="H288" i="571"/>
  <c r="H287" i="571"/>
  <c r="H286" i="571"/>
  <c r="V285" i="571"/>
  <c r="W285" i="571" s="1"/>
  <c r="N285" i="571"/>
  <c r="K285" i="571" a="1"/>
  <c r="K285" i="571" s="1"/>
  <c r="M285" i="571" s="1"/>
  <c r="H285" i="571"/>
  <c r="V284" i="571"/>
  <c r="W284" i="571" s="1"/>
  <c r="N284" i="571"/>
  <c r="K284" i="571"/>
  <c r="M284" i="571" s="1"/>
  <c r="K284" i="571" a="1"/>
  <c r="H284" i="571"/>
  <c r="N283" i="571"/>
  <c r="K283" i="571" a="1"/>
  <c r="K283" i="571" s="1"/>
  <c r="M283" i="571" s="1"/>
  <c r="H283" i="571"/>
  <c r="N282" i="571"/>
  <c r="K282" i="571" a="1"/>
  <c r="K282" i="571" s="1"/>
  <c r="M282" i="571" s="1"/>
  <c r="H282" i="571"/>
  <c r="N281" i="571"/>
  <c r="K281" i="571" a="1"/>
  <c r="K281" i="571" s="1"/>
  <c r="M281" i="571" s="1"/>
  <c r="H281" i="571"/>
  <c r="N280" i="571"/>
  <c r="K280" i="571"/>
  <c r="M280" i="571" s="1"/>
  <c r="K280" i="571" a="1"/>
  <c r="H280" i="571"/>
  <c r="N279" i="571"/>
  <c r="K279" i="571" a="1"/>
  <c r="K279" i="571" s="1"/>
  <c r="M279" i="571" s="1"/>
  <c r="H279" i="571"/>
  <c r="N278" i="571"/>
  <c r="K278" i="571" a="1"/>
  <c r="K278" i="571" s="1"/>
  <c r="M278" i="571" s="1"/>
  <c r="H278" i="571"/>
  <c r="V277" i="571"/>
  <c r="W277" i="571" s="1"/>
  <c r="N277" i="571"/>
  <c r="M277" i="571"/>
  <c r="K277" i="571" a="1"/>
  <c r="K277" i="571" s="1"/>
  <c r="H277" i="571"/>
  <c r="W276" i="571"/>
  <c r="V276" i="571"/>
  <c r="N276" i="571"/>
  <c r="K276" i="571" a="1"/>
  <c r="K276" i="571" s="1"/>
  <c r="M276" i="571" s="1"/>
  <c r="H276" i="571"/>
  <c r="V275" i="571"/>
  <c r="W275" i="571" s="1"/>
  <c r="N275" i="571"/>
  <c r="M275" i="571"/>
  <c r="K275" i="571" a="1"/>
  <c r="K275" i="571" s="1"/>
  <c r="H275" i="571"/>
  <c r="V274" i="571"/>
  <c r="W274" i="571" s="1"/>
  <c r="N274" i="571"/>
  <c r="K274" i="571" a="1"/>
  <c r="K274" i="571" s="1"/>
  <c r="M274" i="571" s="1"/>
  <c r="H274" i="571"/>
  <c r="W273" i="571"/>
  <c r="V273" i="571"/>
  <c r="N273" i="571"/>
  <c r="K273" i="571" a="1"/>
  <c r="K273" i="571" s="1"/>
  <c r="M273" i="571" s="1"/>
  <c r="H273" i="571"/>
  <c r="V272" i="571"/>
  <c r="W272" i="571" s="1"/>
  <c r="N272" i="571"/>
  <c r="K272" i="571" a="1"/>
  <c r="K272" i="571" s="1"/>
  <c r="M272" i="571" s="1"/>
  <c r="H272" i="571"/>
  <c r="V271" i="571"/>
  <c r="W271" i="571" s="1"/>
  <c r="N271" i="571"/>
  <c r="K271" i="571"/>
  <c r="M271" i="571" s="1"/>
  <c r="K271" i="571" a="1"/>
  <c r="H271" i="571"/>
  <c r="V270" i="571"/>
  <c r="W270" i="571" s="1"/>
  <c r="N270" i="571"/>
  <c r="K270" i="571" a="1"/>
  <c r="K270" i="571" s="1"/>
  <c r="M270" i="571" s="1"/>
  <c r="H270" i="571"/>
  <c r="W269" i="571"/>
  <c r="V269" i="571"/>
  <c r="N269" i="571"/>
  <c r="K269" i="571" a="1"/>
  <c r="K269" i="571" s="1"/>
  <c r="M269" i="571" s="1"/>
  <c r="H269" i="571"/>
  <c r="V268" i="571"/>
  <c r="W268" i="571" s="1"/>
  <c r="N268" i="571"/>
  <c r="K268" i="571" a="1"/>
  <c r="K268" i="571" s="1"/>
  <c r="M268" i="571" s="1"/>
  <c r="H268" i="571"/>
  <c r="V267" i="571"/>
  <c r="W267" i="571" s="1"/>
  <c r="N267" i="571"/>
  <c r="K267" i="571"/>
  <c r="M267" i="571" s="1"/>
  <c r="K267" i="571" a="1"/>
  <c r="H267" i="571"/>
  <c r="V266" i="571"/>
  <c r="W266" i="571" s="1"/>
  <c r="N266" i="571"/>
  <c r="K266" i="571" a="1"/>
  <c r="K266" i="571" s="1"/>
  <c r="M266" i="571" s="1"/>
  <c r="H266" i="571"/>
  <c r="N265" i="571"/>
  <c r="K265" i="571" a="1"/>
  <c r="K265" i="571" s="1"/>
  <c r="M265" i="571" s="1"/>
  <c r="H265" i="571"/>
  <c r="V264" i="571"/>
  <c r="W264" i="571" s="1"/>
  <c r="N264" i="571"/>
  <c r="K264" i="571" a="1"/>
  <c r="K264" i="571" s="1"/>
  <c r="M264" i="571" s="1"/>
  <c r="H264" i="571"/>
  <c r="V263" i="571"/>
  <c r="W263" i="571" s="1"/>
  <c r="N263" i="571"/>
  <c r="K263" i="571"/>
  <c r="M263" i="571" s="1"/>
  <c r="K263" i="571" a="1"/>
  <c r="H263" i="571"/>
  <c r="V262" i="571"/>
  <c r="W262" i="571" s="1"/>
  <c r="N262" i="571"/>
  <c r="K262" i="571" a="1"/>
  <c r="K262" i="571" s="1"/>
  <c r="M262" i="571" s="1"/>
  <c r="H262" i="571"/>
  <c r="W261" i="571"/>
  <c r="V261" i="571"/>
  <c r="N261" i="571"/>
  <c r="K261" i="571" a="1"/>
  <c r="K261" i="571" s="1"/>
  <c r="M261" i="571" s="1"/>
  <c r="H261" i="571"/>
  <c r="V260" i="571"/>
  <c r="W260" i="571" s="1"/>
  <c r="N260" i="571"/>
  <c r="K260" i="571" a="1"/>
  <c r="K260" i="571" s="1"/>
  <c r="M260" i="571" s="1"/>
  <c r="H260" i="571"/>
  <c r="V259" i="571"/>
  <c r="W259" i="571" s="1"/>
  <c r="N259" i="571"/>
  <c r="K259" i="571"/>
  <c r="M259" i="571" s="1"/>
  <c r="K259" i="571" a="1"/>
  <c r="H259" i="571"/>
  <c r="V258" i="571"/>
  <c r="N258" i="571"/>
  <c r="K258" i="571" a="1"/>
  <c r="K258" i="571" s="1"/>
  <c r="H258" i="571"/>
  <c r="AA257" i="571"/>
  <c r="Z257" i="571"/>
  <c r="Y257" i="571"/>
  <c r="X257" i="571"/>
  <c r="U257" i="571"/>
  <c r="T257" i="571"/>
  <c r="S257" i="571"/>
  <c r="R257" i="571"/>
  <c r="Q257" i="571"/>
  <c r="P257" i="571"/>
  <c r="O257" i="571"/>
  <c r="R338" i="571" s="1"/>
  <c r="I257" i="571"/>
  <c r="G257" i="571"/>
  <c r="H256" i="571"/>
  <c r="H255" i="571"/>
  <c r="H254" i="571"/>
  <c r="H253" i="571"/>
  <c r="H252" i="571"/>
  <c r="H251" i="571"/>
  <c r="K250" i="571" a="1"/>
  <c r="K250" i="571" s="1"/>
  <c r="M250" i="571" s="1"/>
  <c r="H250" i="571"/>
  <c r="K249" i="571"/>
  <c r="M249" i="571" s="1"/>
  <c r="K249" i="571" a="1"/>
  <c r="H249" i="571"/>
  <c r="K248" i="571" a="1"/>
  <c r="K248" i="571" s="1"/>
  <c r="M248" i="571" s="1"/>
  <c r="H248" i="571"/>
  <c r="K247" i="571"/>
  <c r="M247" i="571" s="1"/>
  <c r="K247" i="571" a="1"/>
  <c r="H247" i="571"/>
  <c r="V246" i="571"/>
  <c r="W246" i="571" s="1"/>
  <c r="N246" i="571"/>
  <c r="K246" i="571" a="1"/>
  <c r="K246" i="571" s="1"/>
  <c r="M246" i="571" s="1"/>
  <c r="J246" i="571" a="1"/>
  <c r="J246" i="571" s="1"/>
  <c r="H246" i="571"/>
  <c r="V245" i="571"/>
  <c r="W245" i="571" s="1"/>
  <c r="N245" i="571"/>
  <c r="K245" i="571"/>
  <c r="M245" i="571" s="1"/>
  <c r="K245" i="571" a="1"/>
  <c r="J245" i="571"/>
  <c r="J245" i="571" a="1"/>
  <c r="H245" i="571"/>
  <c r="V244" i="571"/>
  <c r="W244" i="571" s="1"/>
  <c r="N244" i="571"/>
  <c r="K244" i="571" a="1"/>
  <c r="K244" i="571" s="1"/>
  <c r="M244" i="571" s="1"/>
  <c r="J244" i="571" a="1"/>
  <c r="J244" i="571" s="1"/>
  <c r="H244" i="571"/>
  <c r="W243" i="571"/>
  <c r="V243" i="571"/>
  <c r="N243" i="571"/>
  <c r="K243" i="571" a="1"/>
  <c r="K243" i="571" s="1"/>
  <c r="M243" i="571" s="1"/>
  <c r="J243" i="571" a="1"/>
  <c r="J243" i="571" s="1"/>
  <c r="H243" i="571"/>
  <c r="M242" i="571"/>
  <c r="H242" i="571"/>
  <c r="V241" i="571"/>
  <c r="W241" i="571" s="1"/>
  <c r="N241" i="571"/>
  <c r="K241" i="571" a="1"/>
  <c r="K241" i="571" s="1"/>
  <c r="M241" i="571" s="1"/>
  <c r="J241" i="571" a="1"/>
  <c r="J241" i="571" s="1"/>
  <c r="H241" i="571"/>
  <c r="V240" i="571"/>
  <c r="W240" i="571" s="1"/>
  <c r="N240" i="571"/>
  <c r="K240" i="571"/>
  <c r="M240" i="571" s="1"/>
  <c r="K240" i="571" a="1"/>
  <c r="J240" i="571"/>
  <c r="J240" i="571" a="1"/>
  <c r="H240" i="571"/>
  <c r="K239" i="571" a="1"/>
  <c r="K239" i="571" s="1"/>
  <c r="M239" i="571" s="1"/>
  <c r="H239" i="571"/>
  <c r="H238" i="571"/>
  <c r="V237" i="571"/>
  <c r="W237" i="571" s="1"/>
  <c r="N237" i="571"/>
  <c r="K237" i="571"/>
  <c r="M237" i="571" s="1"/>
  <c r="K237" i="571" a="1"/>
  <c r="J237" i="571"/>
  <c r="J237" i="571" a="1"/>
  <c r="H237" i="571"/>
  <c r="V236" i="571"/>
  <c r="W236" i="571" s="1"/>
  <c r="N236" i="571"/>
  <c r="K236" i="571" a="1"/>
  <c r="K236" i="571" s="1"/>
  <c r="M236" i="571" s="1"/>
  <c r="J236" i="571" a="1"/>
  <c r="J236" i="571" s="1"/>
  <c r="H236" i="571"/>
  <c r="V235" i="571"/>
  <c r="W235" i="571" s="1"/>
  <c r="N235" i="571"/>
  <c r="K235" i="571"/>
  <c r="M235" i="571" s="1"/>
  <c r="K235" i="571" a="1"/>
  <c r="J235" i="571"/>
  <c r="J235" i="571" a="1"/>
  <c r="H235" i="571"/>
  <c r="V234" i="571"/>
  <c r="W234" i="571" s="1"/>
  <c r="N234" i="571"/>
  <c r="K234" i="571" a="1"/>
  <c r="K234" i="571" s="1"/>
  <c r="M234" i="571" s="1"/>
  <c r="J234" i="571" a="1"/>
  <c r="J234" i="571" s="1"/>
  <c r="H234" i="571"/>
  <c r="W233" i="571"/>
  <c r="V233" i="571"/>
  <c r="N233" i="571"/>
  <c r="K233" i="571" a="1"/>
  <c r="K233" i="571" s="1"/>
  <c r="M233" i="571" s="1"/>
  <c r="J233" i="571" a="1"/>
  <c r="J233" i="571" s="1"/>
  <c r="H233" i="571"/>
  <c r="V232" i="571"/>
  <c r="W232" i="571" s="1"/>
  <c r="N232" i="571"/>
  <c r="K232" i="571" a="1"/>
  <c r="K232" i="571" s="1"/>
  <c r="M232" i="571" s="1"/>
  <c r="J232" i="571" a="1"/>
  <c r="J232" i="571" s="1"/>
  <c r="H232" i="571"/>
  <c r="V231" i="571"/>
  <c r="W231" i="571" s="1"/>
  <c r="N231" i="571"/>
  <c r="K231" i="571"/>
  <c r="M231" i="571" s="1"/>
  <c r="K231" i="571" a="1"/>
  <c r="J231" i="571"/>
  <c r="J231" i="571" a="1"/>
  <c r="H231" i="571"/>
  <c r="V230" i="571"/>
  <c r="W230" i="571" s="1"/>
  <c r="N230" i="571"/>
  <c r="K230" i="571" a="1"/>
  <c r="K230" i="571" s="1"/>
  <c r="M230" i="571" s="1"/>
  <c r="J230" i="571" a="1"/>
  <c r="J230" i="571" s="1"/>
  <c r="H230" i="571"/>
  <c r="W229" i="571"/>
  <c r="V229" i="571"/>
  <c r="N229" i="571"/>
  <c r="K229" i="571" a="1"/>
  <c r="K229" i="571" s="1"/>
  <c r="M229" i="571" s="1"/>
  <c r="J229" i="571" a="1"/>
  <c r="J229" i="571" s="1"/>
  <c r="H229" i="571"/>
  <c r="V228" i="571"/>
  <c r="W228" i="571" s="1"/>
  <c r="N228" i="571"/>
  <c r="K228" i="571" a="1"/>
  <c r="K228" i="571" s="1"/>
  <c r="M228" i="571" s="1"/>
  <c r="J228" i="571" a="1"/>
  <c r="J228" i="571" s="1"/>
  <c r="H228" i="571"/>
  <c r="N227" i="571"/>
  <c r="K227" i="571"/>
  <c r="M227" i="571" s="1"/>
  <c r="K227" i="571" a="1"/>
  <c r="H227" i="571"/>
  <c r="N226" i="571"/>
  <c r="K226" i="571" a="1"/>
  <c r="K226" i="571" s="1"/>
  <c r="M226" i="571" s="1"/>
  <c r="H226" i="571"/>
  <c r="N225" i="571"/>
  <c r="K225" i="571" a="1"/>
  <c r="K225" i="571" s="1"/>
  <c r="M225" i="571" s="1"/>
  <c r="H225" i="571"/>
  <c r="N224" i="571"/>
  <c r="K224" i="571" a="1"/>
  <c r="K224" i="571" s="1"/>
  <c r="M224" i="571" s="1"/>
  <c r="H224" i="571"/>
  <c r="N223" i="571"/>
  <c r="K223" i="571"/>
  <c r="M223" i="571" s="1"/>
  <c r="K223" i="571" a="1"/>
  <c r="H223" i="571"/>
  <c r="N222" i="571"/>
  <c r="K222" i="571" a="1"/>
  <c r="K222" i="571" s="1"/>
  <c r="M222" i="571" s="1"/>
  <c r="H222" i="571"/>
  <c r="N221" i="571"/>
  <c r="K221" i="571" a="1"/>
  <c r="K221" i="571" s="1"/>
  <c r="M221" i="571" s="1"/>
  <c r="H221" i="571"/>
  <c r="N220" i="571"/>
  <c r="K220" i="571" a="1"/>
  <c r="K220" i="571" s="1"/>
  <c r="M220" i="571" s="1"/>
  <c r="H220" i="571"/>
  <c r="V219" i="571"/>
  <c r="W219" i="571" s="1"/>
  <c r="N219" i="571"/>
  <c r="K219" i="571"/>
  <c r="M219" i="571" s="1"/>
  <c r="K219" i="571" a="1"/>
  <c r="J219" i="571"/>
  <c r="J219" i="571" a="1"/>
  <c r="H219" i="571"/>
  <c r="V218" i="571"/>
  <c r="W218" i="571" s="1"/>
  <c r="N218" i="571"/>
  <c r="K218" i="571" a="1"/>
  <c r="K218" i="571" s="1"/>
  <c r="M218" i="571" s="1"/>
  <c r="J218" i="571" a="1"/>
  <c r="J218" i="571" s="1"/>
  <c r="H218" i="571"/>
  <c r="W217" i="571"/>
  <c r="V217" i="571"/>
  <c r="N217" i="571"/>
  <c r="K217" i="571" a="1"/>
  <c r="K217" i="571" s="1"/>
  <c r="M217" i="571" s="1"/>
  <c r="J217" i="571" a="1"/>
  <c r="J217" i="571" s="1"/>
  <c r="H217" i="571"/>
  <c r="V216" i="571"/>
  <c r="W216" i="571" s="1"/>
  <c r="N216" i="571"/>
  <c r="K216" i="571" a="1"/>
  <c r="K216" i="571" s="1"/>
  <c r="M216" i="571" s="1"/>
  <c r="J216" i="571" a="1"/>
  <c r="J216" i="571" s="1"/>
  <c r="H216" i="571"/>
  <c r="V215" i="571"/>
  <c r="W215" i="571" s="1"/>
  <c r="N215" i="571"/>
  <c r="K215" i="571"/>
  <c r="M215" i="571" s="1"/>
  <c r="K215" i="571" a="1"/>
  <c r="J215" i="571"/>
  <c r="J215" i="571" a="1"/>
  <c r="H215" i="571"/>
  <c r="V214" i="571"/>
  <c r="W214" i="571" s="1"/>
  <c r="N214" i="571"/>
  <c r="K214" i="571" a="1"/>
  <c r="K214" i="571" s="1"/>
  <c r="M214" i="571" s="1"/>
  <c r="J214" i="571" a="1"/>
  <c r="J214" i="571" s="1"/>
  <c r="H214" i="571"/>
  <c r="W213" i="571"/>
  <c r="V213" i="571"/>
  <c r="N213" i="571"/>
  <c r="K213" i="571" a="1"/>
  <c r="K213" i="571" s="1"/>
  <c r="M213" i="571" s="1"/>
  <c r="J213" i="571" a="1"/>
  <c r="J213" i="571" s="1"/>
  <c r="H213" i="571"/>
  <c r="V212" i="571"/>
  <c r="W212" i="571" s="1"/>
  <c r="N212" i="571"/>
  <c r="K212" i="571" a="1"/>
  <c r="K212" i="571" s="1"/>
  <c r="M212" i="571" s="1"/>
  <c r="J212" i="571" a="1"/>
  <c r="J212" i="571" s="1"/>
  <c r="H212" i="571"/>
  <c r="V211" i="571"/>
  <c r="W211" i="571" s="1"/>
  <c r="N211" i="571"/>
  <c r="K211" i="571"/>
  <c r="M211" i="571" s="1"/>
  <c r="K211" i="571" a="1"/>
  <c r="J211" i="571"/>
  <c r="J211" i="571" a="1"/>
  <c r="H211" i="571"/>
  <c r="V210" i="571"/>
  <c r="W210" i="571" s="1"/>
  <c r="N210" i="571"/>
  <c r="K210" i="571" a="1"/>
  <c r="K210" i="571" s="1"/>
  <c r="M210" i="571" s="1"/>
  <c r="J210" i="571" a="1"/>
  <c r="J210" i="571" s="1"/>
  <c r="H210" i="571"/>
  <c r="V209" i="571"/>
  <c r="W209" i="571" s="1"/>
  <c r="N209" i="571"/>
  <c r="K209" i="571" a="1"/>
  <c r="K209" i="571" s="1"/>
  <c r="M209" i="571" s="1"/>
  <c r="J209" i="571" a="1"/>
  <c r="J209" i="571" s="1"/>
  <c r="H209" i="571"/>
  <c r="V208" i="571"/>
  <c r="W208" i="571" s="1"/>
  <c r="N208" i="571"/>
  <c r="K208" i="571" a="1"/>
  <c r="K208" i="571" s="1"/>
  <c r="M208" i="571" s="1"/>
  <c r="J208" i="571" a="1"/>
  <c r="J208" i="571" s="1"/>
  <c r="H208" i="571"/>
  <c r="H207" i="571"/>
  <c r="H206" i="571"/>
  <c r="H205" i="571"/>
  <c r="V204" i="571"/>
  <c r="W204" i="571" s="1"/>
  <c r="N204" i="571"/>
  <c r="K204" i="571" a="1"/>
  <c r="K204" i="571" s="1"/>
  <c r="M204" i="571" s="1"/>
  <c r="J204" i="571" a="1"/>
  <c r="J204" i="571" s="1"/>
  <c r="H204" i="571"/>
  <c r="V203" i="571"/>
  <c r="W203" i="571" s="1"/>
  <c r="N203" i="571"/>
  <c r="K203" i="571"/>
  <c r="M203" i="571" s="1"/>
  <c r="K203" i="571" a="1"/>
  <c r="J203" i="571"/>
  <c r="J203" i="571" a="1"/>
  <c r="H203" i="571"/>
  <c r="V202" i="571"/>
  <c r="W202" i="571" s="1"/>
  <c r="N202" i="571"/>
  <c r="K202" i="571" a="1"/>
  <c r="K202" i="571" s="1"/>
  <c r="M202" i="571" s="1"/>
  <c r="J202" i="571" a="1"/>
  <c r="J202" i="571" s="1"/>
  <c r="H202" i="571"/>
  <c r="H201" i="571"/>
  <c r="V200" i="571"/>
  <c r="V257" i="571" s="1"/>
  <c r="W257" i="571" s="1"/>
  <c r="N200" i="571"/>
  <c r="N257" i="571" s="1"/>
  <c r="K200" i="571" a="1"/>
  <c r="K200" i="571" s="1"/>
  <c r="J200" i="571" a="1"/>
  <c r="J200" i="571" s="1"/>
  <c r="H200" i="571"/>
  <c r="H257" i="571" s="1"/>
  <c r="AA199" i="571"/>
  <c r="AA335" i="571" s="1"/>
  <c r="Z199" i="571"/>
  <c r="Z335" i="571" s="1"/>
  <c r="Y199" i="571"/>
  <c r="Y335" i="571" s="1"/>
  <c r="X199" i="571"/>
  <c r="X335" i="571" s="1"/>
  <c r="U199" i="571"/>
  <c r="U335" i="571" s="1"/>
  <c r="T199" i="571"/>
  <c r="T335" i="571" s="1"/>
  <c r="S199" i="571"/>
  <c r="S335" i="571" s="1"/>
  <c r="R199" i="571"/>
  <c r="R335" i="571" s="1"/>
  <c r="Q199" i="571"/>
  <c r="Q335" i="571" s="1"/>
  <c r="P199" i="571"/>
  <c r="O199" i="571"/>
  <c r="I335" i="571"/>
  <c r="B343" i="571" s="1"/>
  <c r="G199" i="571"/>
  <c r="G335" i="571" s="1"/>
  <c r="V198" i="571"/>
  <c r="W198" i="571" s="1"/>
  <c r="N198" i="571"/>
  <c r="K198" i="571" a="1"/>
  <c r="K198" i="571" s="1"/>
  <c r="M198" i="571" s="1"/>
  <c r="J198" i="571" a="1"/>
  <c r="J198" i="571" s="1"/>
  <c r="H198" i="571"/>
  <c r="V197" i="571"/>
  <c r="W197" i="571" s="1"/>
  <c r="N197" i="571"/>
  <c r="K197" i="571"/>
  <c r="M197" i="571" s="1"/>
  <c r="K197" i="571" a="1"/>
  <c r="J197" i="571" a="1"/>
  <c r="J197" i="571" s="1"/>
  <c r="H197" i="571"/>
  <c r="K196" i="571" a="1"/>
  <c r="K196" i="571" s="1"/>
  <c r="M196" i="571" s="1"/>
  <c r="H196" i="571"/>
  <c r="K195" i="571" a="1"/>
  <c r="K195" i="571" s="1"/>
  <c r="M195" i="571" s="1"/>
  <c r="H195" i="571"/>
  <c r="K194" i="571" a="1"/>
  <c r="K194" i="571" s="1"/>
  <c r="M194" i="571" s="1"/>
  <c r="H194" i="571"/>
  <c r="K193" i="571" a="1"/>
  <c r="K193" i="571" s="1"/>
  <c r="M193" i="571" s="1"/>
  <c r="H193" i="571"/>
  <c r="V192" i="571"/>
  <c r="W192" i="571" s="1"/>
  <c r="N192" i="571"/>
  <c r="K192" i="571" a="1"/>
  <c r="K192" i="571" s="1"/>
  <c r="M192" i="571" s="1"/>
  <c r="J192" i="571" a="1"/>
  <c r="J192" i="571" s="1"/>
  <c r="H192" i="571"/>
  <c r="V191" i="571"/>
  <c r="W191" i="571" s="1"/>
  <c r="N191" i="571"/>
  <c r="K191" i="571" a="1"/>
  <c r="K191" i="571" s="1"/>
  <c r="M191" i="571" s="1"/>
  <c r="J191" i="571" a="1"/>
  <c r="J191" i="571" s="1"/>
  <c r="H191" i="571"/>
  <c r="V190" i="571"/>
  <c r="W190" i="571" s="1"/>
  <c r="N190" i="571"/>
  <c r="K190" i="571" a="1"/>
  <c r="K190" i="571" s="1"/>
  <c r="M190" i="571" s="1"/>
  <c r="J190" i="571" a="1"/>
  <c r="J190" i="571" s="1"/>
  <c r="H190" i="571"/>
  <c r="N189" i="571"/>
  <c r="K189" i="571"/>
  <c r="M189" i="571" s="1"/>
  <c r="K189" i="571" a="1"/>
  <c r="J189" i="571"/>
  <c r="J189" i="571" a="1"/>
  <c r="H189" i="571"/>
  <c r="N188" i="571"/>
  <c r="K188" i="571" a="1"/>
  <c r="K188" i="571" s="1"/>
  <c r="M188" i="571" s="1"/>
  <c r="J188" i="571" a="1"/>
  <c r="J188" i="571" s="1"/>
  <c r="H188" i="571"/>
  <c r="V187" i="571"/>
  <c r="W187" i="571" s="1"/>
  <c r="N187" i="571"/>
  <c r="K187" i="571" a="1"/>
  <c r="K187" i="571" s="1"/>
  <c r="M187" i="571" s="1"/>
  <c r="J187" i="571" a="1"/>
  <c r="J187" i="571" s="1"/>
  <c r="H187" i="571"/>
  <c r="V186" i="571"/>
  <c r="W186" i="571" s="1"/>
  <c r="N186" i="571"/>
  <c r="K186" i="571" a="1"/>
  <c r="K186" i="571" s="1"/>
  <c r="M186" i="571" s="1"/>
  <c r="J186" i="571" a="1"/>
  <c r="J186" i="571" s="1"/>
  <c r="H186" i="571"/>
  <c r="N185" i="571"/>
  <c r="K185" i="571"/>
  <c r="M185" i="571" s="1"/>
  <c r="K185" i="571" a="1"/>
  <c r="H185" i="571"/>
  <c r="N184" i="571"/>
  <c r="K184" i="571" a="1"/>
  <c r="K184" i="571" s="1"/>
  <c r="M184" i="571" s="1"/>
  <c r="H184" i="571"/>
  <c r="W183" i="571"/>
  <c r="V183" i="571"/>
  <c r="N183" i="571"/>
  <c r="K183" i="571" a="1"/>
  <c r="K183" i="571" s="1"/>
  <c r="M183" i="571" s="1"/>
  <c r="J183" i="571" a="1"/>
  <c r="J183" i="571" s="1"/>
  <c r="H183" i="571"/>
  <c r="V182" i="571"/>
  <c r="W182" i="571" s="1"/>
  <c r="N182" i="571"/>
  <c r="K182" i="571" a="1"/>
  <c r="K182" i="571" s="1"/>
  <c r="M182" i="571" s="1"/>
  <c r="J182" i="571" a="1"/>
  <c r="J182" i="571" s="1"/>
  <c r="H182" i="571"/>
  <c r="V181" i="571"/>
  <c r="W181" i="571" s="1"/>
  <c r="N181" i="571"/>
  <c r="K181" i="571"/>
  <c r="M181" i="571" s="1"/>
  <c r="K181" i="571" a="1"/>
  <c r="J181" i="571"/>
  <c r="J181" i="571" a="1"/>
  <c r="H181" i="571"/>
  <c r="V180" i="571"/>
  <c r="W180" i="571" s="1"/>
  <c r="N180" i="571"/>
  <c r="K180" i="571" a="1"/>
  <c r="K180" i="571" s="1"/>
  <c r="M180" i="571" s="1"/>
  <c r="J180" i="571" a="1"/>
  <c r="J180" i="571" s="1"/>
  <c r="H180" i="571"/>
  <c r="W179" i="571"/>
  <c r="V179" i="571"/>
  <c r="N179" i="571"/>
  <c r="K179" i="571" a="1"/>
  <c r="K179" i="571" s="1"/>
  <c r="M179" i="571" s="1"/>
  <c r="J179" i="571" a="1"/>
  <c r="J179" i="571" s="1"/>
  <c r="H179" i="571"/>
  <c r="V178" i="571"/>
  <c r="V199" i="571" s="1"/>
  <c r="N178" i="571"/>
  <c r="K178" i="571" a="1"/>
  <c r="K178" i="571" s="1"/>
  <c r="J178" i="571" a="1"/>
  <c r="J178" i="571" s="1"/>
  <c r="H178" i="571"/>
  <c r="H199" i="571" s="1"/>
  <c r="X171" i="571"/>
  <c r="Q529" i="571" s="1"/>
  <c r="X170" i="571"/>
  <c r="Q528" i="571" s="1"/>
  <c r="G170" i="571"/>
  <c r="C170" i="571"/>
  <c r="X169" i="571"/>
  <c r="Q527" i="571" s="1"/>
  <c r="I169" i="571"/>
  <c r="E169" i="571"/>
  <c r="K169" i="571" s="1"/>
  <c r="M169" i="571" s="1"/>
  <c r="I168" i="571"/>
  <c r="E168" i="571"/>
  <c r="K168" i="571" s="1"/>
  <c r="M168" i="571" s="1"/>
  <c r="I167" i="571"/>
  <c r="E167" i="571"/>
  <c r="K167" i="571" s="1"/>
  <c r="M167" i="571" s="1"/>
  <c r="X166" i="571"/>
  <c r="Q524" i="571" s="1"/>
  <c r="I166" i="571"/>
  <c r="I170" i="571" s="1"/>
  <c r="E166" i="571"/>
  <c r="E170" i="571" s="1"/>
  <c r="AA163" i="571"/>
  <c r="Z163" i="571"/>
  <c r="Y163" i="571"/>
  <c r="X163" i="571"/>
  <c r="U163" i="571"/>
  <c r="T163" i="571"/>
  <c r="S163" i="571"/>
  <c r="R163" i="571"/>
  <c r="Q163" i="571"/>
  <c r="P163" i="571"/>
  <c r="O163" i="571"/>
  <c r="R171" i="571" s="1"/>
  <c r="I163" i="571"/>
  <c r="G163" i="571"/>
  <c r="C529" i="571" s="1"/>
  <c r="H162" i="571"/>
  <c r="H161" i="571"/>
  <c r="H160" i="571"/>
  <c r="V159" i="571"/>
  <c r="W159" i="571" s="1"/>
  <c r="N159" i="571"/>
  <c r="K159" i="571"/>
  <c r="K159" i="571" a="1"/>
  <c r="J159" i="571" a="1"/>
  <c r="J159" i="571" s="1"/>
  <c r="H159" i="571"/>
  <c r="D159" i="571"/>
  <c r="V158" i="571"/>
  <c r="W158" i="571" s="1"/>
  <c r="N158" i="571"/>
  <c r="K158" i="571" a="1"/>
  <c r="K158" i="571" s="1"/>
  <c r="M158" i="571" s="1"/>
  <c r="J158" i="571" a="1"/>
  <c r="J158" i="571" s="1"/>
  <c r="H158" i="571"/>
  <c r="H157" i="571"/>
  <c r="H156" i="571"/>
  <c r="V155" i="571"/>
  <c r="W155" i="571" s="1"/>
  <c r="N155" i="571"/>
  <c r="K155" i="571" a="1"/>
  <c r="K155" i="571" s="1"/>
  <c r="M155" i="571" s="1"/>
  <c r="J155" i="571" a="1"/>
  <c r="J155" i="571" s="1"/>
  <c r="H155" i="571"/>
  <c r="V154" i="571"/>
  <c r="W154" i="571" s="1"/>
  <c r="N154" i="571"/>
  <c r="K154" i="571"/>
  <c r="M154" i="571" s="1"/>
  <c r="K154" i="571" a="1"/>
  <c r="J154" i="571"/>
  <c r="J154" i="571" a="1"/>
  <c r="H154" i="571"/>
  <c r="H153" i="571"/>
  <c r="V152" i="571"/>
  <c r="W152" i="571" s="1"/>
  <c r="N152" i="571"/>
  <c r="K152" i="571" a="1"/>
  <c r="K152" i="571" s="1"/>
  <c r="M152" i="571" s="1"/>
  <c r="J152" i="571" a="1"/>
  <c r="J152" i="571" s="1"/>
  <c r="H152" i="571"/>
  <c r="V151" i="571"/>
  <c r="W151" i="571" s="1"/>
  <c r="N151" i="571"/>
  <c r="K151" i="571" a="1"/>
  <c r="K151" i="571" s="1"/>
  <c r="M151" i="571" s="1"/>
  <c r="J151" i="571" a="1"/>
  <c r="J151" i="571" s="1"/>
  <c r="H151" i="571"/>
  <c r="V150" i="571"/>
  <c r="W150" i="571" s="1"/>
  <c r="N150" i="571"/>
  <c r="K150" i="571"/>
  <c r="M150" i="571" s="1"/>
  <c r="K150" i="571" a="1"/>
  <c r="J150" i="571"/>
  <c r="J150" i="571" a="1"/>
  <c r="H150" i="571"/>
  <c r="V149" i="571"/>
  <c r="W149" i="571" s="1"/>
  <c r="N149" i="571"/>
  <c r="N163" i="571" s="1"/>
  <c r="K149" i="571" a="1"/>
  <c r="K149" i="571" s="1"/>
  <c r="J149" i="571" a="1"/>
  <c r="J149" i="571" s="1"/>
  <c r="H149" i="571"/>
  <c r="H163" i="571" s="1"/>
  <c r="AA148" i="571"/>
  <c r="Z148" i="571"/>
  <c r="Y148" i="571"/>
  <c r="X148" i="571"/>
  <c r="U148" i="571"/>
  <c r="T148" i="571"/>
  <c r="S148" i="571"/>
  <c r="Q148" i="571"/>
  <c r="P148" i="571"/>
  <c r="O148" i="571"/>
  <c r="R170" i="571" s="1"/>
  <c r="I148" i="571"/>
  <c r="G148" i="571"/>
  <c r="C528" i="571" s="1"/>
  <c r="V147" i="571"/>
  <c r="W147" i="571" s="1"/>
  <c r="N147" i="571"/>
  <c r="K147" i="571" a="1"/>
  <c r="K147" i="571" s="1"/>
  <c r="M147" i="571" s="1"/>
  <c r="J147" i="571" a="1"/>
  <c r="J147" i="571" s="1"/>
  <c r="H147" i="571"/>
  <c r="K146" i="571" a="1"/>
  <c r="K146" i="571" s="1"/>
  <c r="H146" i="571"/>
  <c r="K145" i="571"/>
  <c r="K145" i="571" a="1"/>
  <c r="H145" i="571"/>
  <c r="K144" i="571" a="1"/>
  <c r="K144" i="571" s="1"/>
  <c r="H144" i="571"/>
  <c r="K143" i="571" a="1"/>
  <c r="K143" i="571" s="1"/>
  <c r="H143" i="571"/>
  <c r="V142" i="571"/>
  <c r="W142" i="571" s="1"/>
  <c r="N142" i="571"/>
  <c r="K142" i="571" a="1"/>
  <c r="K142" i="571" s="1"/>
  <c r="M142" i="571" s="1"/>
  <c r="J142" i="571" a="1"/>
  <c r="J142" i="571" s="1"/>
  <c r="H142" i="571"/>
  <c r="V141" i="571"/>
  <c r="W141" i="571" s="1"/>
  <c r="N141" i="571"/>
  <c r="K141" i="571"/>
  <c r="M141" i="571" s="1"/>
  <c r="K141" i="571" a="1"/>
  <c r="J141" i="571"/>
  <c r="J141" i="571" a="1"/>
  <c r="H141" i="571"/>
  <c r="V140" i="571"/>
  <c r="W140" i="571" s="1"/>
  <c r="N140" i="571"/>
  <c r="K140" i="571" a="1"/>
  <c r="K140" i="571" s="1"/>
  <c r="M140" i="571" s="1"/>
  <c r="J140" i="571" a="1"/>
  <c r="J140" i="571" s="1"/>
  <c r="H140" i="571"/>
  <c r="V139" i="571"/>
  <c r="W139" i="571" s="1"/>
  <c r="N139" i="571"/>
  <c r="K139" i="571" a="1"/>
  <c r="K139" i="571" s="1"/>
  <c r="M139" i="571" s="1"/>
  <c r="J139" i="571" a="1"/>
  <c r="J139" i="571" s="1"/>
  <c r="H139" i="571"/>
  <c r="V138" i="571"/>
  <c r="V148" i="571" s="1"/>
  <c r="W148" i="571" s="1"/>
  <c r="N138" i="571"/>
  <c r="N148" i="571" s="1"/>
  <c r="K138" i="571" a="1"/>
  <c r="K138" i="571" s="1"/>
  <c r="J138" i="571" a="1"/>
  <c r="J138" i="571" s="1"/>
  <c r="H138" i="571"/>
  <c r="H148" i="571" s="1"/>
  <c r="AA137" i="571"/>
  <c r="Z137" i="571"/>
  <c r="Y137" i="571"/>
  <c r="X137" i="571"/>
  <c r="U137" i="571"/>
  <c r="T137" i="571"/>
  <c r="S137" i="571"/>
  <c r="Q137" i="571"/>
  <c r="P137" i="571"/>
  <c r="O137" i="571"/>
  <c r="R169" i="571" s="1"/>
  <c r="I137" i="571"/>
  <c r="G137" i="571"/>
  <c r="C527" i="571" s="1"/>
  <c r="W136" i="571"/>
  <c r="V136" i="571"/>
  <c r="N136" i="571"/>
  <c r="K136" i="571"/>
  <c r="M136" i="571" s="1"/>
  <c r="K136" i="571" a="1"/>
  <c r="J136" i="571" a="1"/>
  <c r="J136" i="571" s="1"/>
  <c r="H136" i="571"/>
  <c r="V135" i="571"/>
  <c r="W135" i="571" s="1"/>
  <c r="N135" i="571"/>
  <c r="K135" i="571" a="1"/>
  <c r="K135" i="571" s="1"/>
  <c r="M135" i="571" s="1"/>
  <c r="J135" i="571" a="1"/>
  <c r="J135" i="571" s="1"/>
  <c r="H135" i="571"/>
  <c r="W134" i="571"/>
  <c r="V134" i="571"/>
  <c r="N134" i="571"/>
  <c r="K134" i="571" a="1"/>
  <c r="K134" i="571" s="1"/>
  <c r="M134" i="571" s="1"/>
  <c r="J134" i="571" a="1"/>
  <c r="J134" i="571" s="1"/>
  <c r="H134" i="571"/>
  <c r="V133" i="571"/>
  <c r="W133" i="571" s="1"/>
  <c r="N133" i="571"/>
  <c r="K133" i="571" a="1"/>
  <c r="K133" i="571" s="1"/>
  <c r="M133" i="571" s="1"/>
  <c r="J133" i="571" a="1"/>
  <c r="J133" i="571" s="1"/>
  <c r="H133" i="571"/>
  <c r="V132" i="571"/>
  <c r="W132" i="571" s="1"/>
  <c r="N132" i="571"/>
  <c r="K132" i="571"/>
  <c r="M132" i="571" s="1"/>
  <c r="K132" i="571" a="1"/>
  <c r="J132" i="571"/>
  <c r="J132" i="571" a="1"/>
  <c r="H132" i="571"/>
  <c r="V131" i="571"/>
  <c r="W131" i="571" s="1"/>
  <c r="N131" i="571"/>
  <c r="K131" i="571" a="1"/>
  <c r="K131" i="571" s="1"/>
  <c r="M131" i="571" s="1"/>
  <c r="J131" i="571" a="1"/>
  <c r="J131" i="571" s="1"/>
  <c r="H131" i="571"/>
  <c r="W130" i="571"/>
  <c r="V130" i="571"/>
  <c r="N130" i="571"/>
  <c r="K130" i="571" a="1"/>
  <c r="K130" i="571" s="1"/>
  <c r="M130" i="571" s="1"/>
  <c r="J130" i="571" a="1"/>
  <c r="J130" i="571" s="1"/>
  <c r="H130" i="571"/>
  <c r="V129" i="571"/>
  <c r="W129" i="571" s="1"/>
  <c r="N129" i="571"/>
  <c r="K129" i="571" a="1"/>
  <c r="K129" i="571" s="1"/>
  <c r="M129" i="571" s="1"/>
  <c r="J129" i="571" a="1"/>
  <c r="J129" i="571" s="1"/>
  <c r="H129" i="571"/>
  <c r="V128" i="571"/>
  <c r="W128" i="571" s="1"/>
  <c r="N128" i="571"/>
  <c r="K128" i="571"/>
  <c r="M128" i="571" s="1"/>
  <c r="K128" i="571" a="1"/>
  <c r="J128" i="571"/>
  <c r="J128" i="571" a="1"/>
  <c r="H128" i="571"/>
  <c r="V127" i="571"/>
  <c r="W127" i="571" s="1"/>
  <c r="N127" i="571"/>
  <c r="K127" i="571" a="1"/>
  <c r="K127" i="571" s="1"/>
  <c r="M127" i="571" s="1"/>
  <c r="J127" i="571" a="1"/>
  <c r="J127" i="571" s="1"/>
  <c r="H127" i="571"/>
  <c r="W126" i="571"/>
  <c r="V126" i="571"/>
  <c r="N126" i="571"/>
  <c r="K126" i="571" a="1"/>
  <c r="K126" i="571" s="1"/>
  <c r="M126" i="571" s="1"/>
  <c r="J126" i="571" a="1"/>
  <c r="J126" i="571" s="1"/>
  <c r="H126" i="571"/>
  <c r="V125" i="571"/>
  <c r="W125" i="571" s="1"/>
  <c r="N125" i="571"/>
  <c r="K125" i="571" a="1"/>
  <c r="K125" i="571" s="1"/>
  <c r="M125" i="571" s="1"/>
  <c r="J125" i="571" a="1"/>
  <c r="J125" i="571" s="1"/>
  <c r="H125" i="571"/>
  <c r="V124" i="571"/>
  <c r="W124" i="571" s="1"/>
  <c r="N124" i="571"/>
  <c r="K124" i="571"/>
  <c r="M124" i="571" s="1"/>
  <c r="K124" i="571" a="1"/>
  <c r="J124" i="571"/>
  <c r="J124" i="571" a="1"/>
  <c r="H124" i="571"/>
  <c r="V123" i="571"/>
  <c r="W123" i="571" s="1"/>
  <c r="N123" i="571"/>
  <c r="K123" i="571" a="1"/>
  <c r="K123" i="571" s="1"/>
  <c r="M123" i="571" s="1"/>
  <c r="J123" i="571" a="1"/>
  <c r="J123" i="571" s="1"/>
  <c r="H123" i="571"/>
  <c r="W122" i="571"/>
  <c r="V122" i="571"/>
  <c r="N122" i="571"/>
  <c r="N137" i="571" s="1"/>
  <c r="K122" i="571" a="1"/>
  <c r="K122" i="571" s="1"/>
  <c r="M122" i="571" s="1"/>
  <c r="M137" i="571" s="1"/>
  <c r="J122" i="571" a="1"/>
  <c r="J122" i="571" s="1"/>
  <c r="H122" i="571"/>
  <c r="AA121" i="571"/>
  <c r="Z121" i="571"/>
  <c r="Y121" i="571"/>
  <c r="X121" i="571"/>
  <c r="U121" i="571"/>
  <c r="T121" i="571"/>
  <c r="S121" i="571"/>
  <c r="R121" i="571"/>
  <c r="Q121" i="571"/>
  <c r="P121" i="571"/>
  <c r="O121" i="571"/>
  <c r="R168" i="571" s="1"/>
  <c r="I121" i="571"/>
  <c r="G121" i="571"/>
  <c r="C526" i="571" s="1"/>
  <c r="V120" i="571"/>
  <c r="W120" i="571" s="1"/>
  <c r="N120" i="571"/>
  <c r="K120" i="571" a="1"/>
  <c r="K120" i="571" s="1"/>
  <c r="M120" i="571" s="1"/>
  <c r="J120" i="571" a="1"/>
  <c r="J120" i="571" s="1"/>
  <c r="H120" i="571"/>
  <c r="W119" i="571"/>
  <c r="V119" i="571"/>
  <c r="N119" i="571"/>
  <c r="K119" i="571" a="1"/>
  <c r="K119" i="571" s="1"/>
  <c r="M119" i="571" s="1"/>
  <c r="J119" i="571" a="1"/>
  <c r="J119" i="571" s="1"/>
  <c r="H119" i="571"/>
  <c r="V118" i="571"/>
  <c r="W118" i="571" s="1"/>
  <c r="N118" i="571"/>
  <c r="K118" i="571" a="1"/>
  <c r="K118" i="571" s="1"/>
  <c r="M118" i="571" s="1"/>
  <c r="J118" i="571" a="1"/>
  <c r="J118" i="571" s="1"/>
  <c r="H118" i="571"/>
  <c r="K117" i="571" a="1"/>
  <c r="K117" i="571" s="1"/>
  <c r="H117" i="571"/>
  <c r="K116" i="571" a="1"/>
  <c r="K116" i="571" s="1"/>
  <c r="H116" i="571"/>
  <c r="K115" i="571"/>
  <c r="K115" i="571" a="1"/>
  <c r="H115" i="571"/>
  <c r="V114" i="571"/>
  <c r="W114" i="571" s="1"/>
  <c r="N114" i="571"/>
  <c r="K114" i="571" a="1"/>
  <c r="K114" i="571" s="1"/>
  <c r="M114" i="571" s="1"/>
  <c r="J114" i="571" a="1"/>
  <c r="J114" i="571" s="1"/>
  <c r="H114" i="571"/>
  <c r="V113" i="571"/>
  <c r="W113" i="571" s="1"/>
  <c r="N113" i="571"/>
  <c r="K113" i="571" a="1"/>
  <c r="K113" i="571" s="1"/>
  <c r="M113" i="571" s="1"/>
  <c r="J113" i="571" a="1"/>
  <c r="J113" i="571" s="1"/>
  <c r="H113" i="571"/>
  <c r="N112" i="571"/>
  <c r="K112" i="571" a="1"/>
  <c r="K112" i="571" s="1"/>
  <c r="M112" i="571" s="1"/>
  <c r="H112" i="571"/>
  <c r="N111" i="571"/>
  <c r="K111" i="571" a="1"/>
  <c r="K111" i="571" s="1"/>
  <c r="M111" i="571" s="1"/>
  <c r="H111" i="571"/>
  <c r="N110" i="571"/>
  <c r="K110" i="571" a="1"/>
  <c r="K110" i="571" s="1"/>
  <c r="M110" i="571" s="1"/>
  <c r="H110" i="571"/>
  <c r="N109" i="571"/>
  <c r="K109" i="571" a="1"/>
  <c r="K109" i="571" s="1"/>
  <c r="M109" i="571" s="1"/>
  <c r="H109" i="571"/>
  <c r="N108" i="571"/>
  <c r="K108" i="571" a="1"/>
  <c r="K108" i="571" s="1"/>
  <c r="M108" i="571" s="1"/>
  <c r="H108" i="571"/>
  <c r="N107" i="571"/>
  <c r="K107" i="571"/>
  <c r="M107" i="571" s="1"/>
  <c r="K107" i="571" a="1"/>
  <c r="H107" i="571"/>
  <c r="V106" i="571"/>
  <c r="W106" i="571" s="1"/>
  <c r="N106" i="571"/>
  <c r="K106" i="571" a="1"/>
  <c r="K106" i="571" s="1"/>
  <c r="M106" i="571" s="1"/>
  <c r="J106" i="571" a="1"/>
  <c r="J106" i="571" s="1"/>
  <c r="H106" i="571"/>
  <c r="V105" i="571"/>
  <c r="W105" i="571" s="1"/>
  <c r="N105" i="571"/>
  <c r="K105" i="571" a="1"/>
  <c r="K105" i="571" s="1"/>
  <c r="M105" i="571" s="1"/>
  <c r="J105" i="571" a="1"/>
  <c r="J105" i="571" s="1"/>
  <c r="H105" i="571"/>
  <c r="V104" i="571"/>
  <c r="W104" i="571" s="1"/>
  <c r="N104" i="571"/>
  <c r="K104" i="571" a="1"/>
  <c r="K104" i="571" s="1"/>
  <c r="M104" i="571" s="1"/>
  <c r="J104" i="571" a="1"/>
  <c r="J104" i="571" s="1"/>
  <c r="H104" i="571"/>
  <c r="V103" i="571"/>
  <c r="W103" i="571" s="1"/>
  <c r="N103" i="571"/>
  <c r="K103" i="571"/>
  <c r="M103" i="571" s="1"/>
  <c r="K103" i="571" a="1"/>
  <c r="J103" i="571"/>
  <c r="J103" i="571" a="1"/>
  <c r="H103" i="571"/>
  <c r="V102" i="571"/>
  <c r="W102" i="571" s="1"/>
  <c r="N102" i="571"/>
  <c r="K102" i="571" a="1"/>
  <c r="K102" i="571" s="1"/>
  <c r="M102" i="571" s="1"/>
  <c r="J102" i="571" a="1"/>
  <c r="J102" i="571" s="1"/>
  <c r="H102" i="571"/>
  <c r="V101" i="571"/>
  <c r="W101" i="571" s="1"/>
  <c r="N101" i="571"/>
  <c r="K101" i="571"/>
  <c r="M101" i="571" s="1"/>
  <c r="K101" i="571" a="1"/>
  <c r="J101" i="571"/>
  <c r="J101" i="571" a="1"/>
  <c r="H101" i="571"/>
  <c r="V100" i="571"/>
  <c r="W100" i="571" s="1"/>
  <c r="N100" i="571"/>
  <c r="K100" i="571" a="1"/>
  <c r="K100" i="571" s="1"/>
  <c r="M100" i="571" s="1"/>
  <c r="J100" i="571" a="1"/>
  <c r="J100" i="571" s="1"/>
  <c r="H100" i="571"/>
  <c r="W99" i="571"/>
  <c r="V99" i="571"/>
  <c r="N99" i="571"/>
  <c r="K99" i="571" a="1"/>
  <c r="K99" i="571" s="1"/>
  <c r="M99" i="571" s="1"/>
  <c r="J99" i="571" a="1"/>
  <c r="J99" i="571" s="1"/>
  <c r="H99" i="571"/>
  <c r="V98" i="571"/>
  <c r="W98" i="571" s="1"/>
  <c r="N98" i="571"/>
  <c r="K98" i="571" a="1"/>
  <c r="K98" i="571" s="1"/>
  <c r="M98" i="571" s="1"/>
  <c r="J98" i="571" a="1"/>
  <c r="J98" i="571" s="1"/>
  <c r="H98" i="571"/>
  <c r="W97" i="571"/>
  <c r="V97" i="571"/>
  <c r="N97" i="571"/>
  <c r="K97" i="571" a="1"/>
  <c r="K97" i="571" s="1"/>
  <c r="M97" i="571" s="1"/>
  <c r="J97" i="571" a="1"/>
  <c r="J97" i="571" s="1"/>
  <c r="H97" i="571"/>
  <c r="V96" i="571"/>
  <c r="W96" i="571" s="1"/>
  <c r="N96" i="571"/>
  <c r="K96" i="571" a="1"/>
  <c r="K96" i="571" s="1"/>
  <c r="M96" i="571" s="1"/>
  <c r="J96" i="571" a="1"/>
  <c r="J96" i="571" s="1"/>
  <c r="H96" i="571"/>
  <c r="W95" i="571"/>
  <c r="V95" i="571"/>
  <c r="N95" i="571"/>
  <c r="K95" i="571"/>
  <c r="M95" i="571" s="1"/>
  <c r="K95" i="571" a="1"/>
  <c r="J95" i="571" a="1"/>
  <c r="J95" i="571" s="1"/>
  <c r="H95" i="571"/>
  <c r="K94" i="571" a="1"/>
  <c r="K94" i="571" s="1"/>
  <c r="M94" i="571" s="1"/>
  <c r="H94" i="571"/>
  <c r="V93" i="571"/>
  <c r="W93" i="571" s="1"/>
  <c r="N93" i="571"/>
  <c r="K93" i="571" a="1"/>
  <c r="K93" i="571" s="1"/>
  <c r="M93" i="571" s="1"/>
  <c r="J93" i="571" a="1"/>
  <c r="J93" i="571" s="1"/>
  <c r="H93" i="571"/>
  <c r="V92" i="571"/>
  <c r="W92" i="571" s="1"/>
  <c r="N92" i="571"/>
  <c r="K92" i="571" a="1"/>
  <c r="K92" i="571" s="1"/>
  <c r="M92" i="571" s="1"/>
  <c r="J92" i="571" a="1"/>
  <c r="J92" i="571" s="1"/>
  <c r="H92" i="571"/>
  <c r="V91" i="571"/>
  <c r="W91" i="571" s="1"/>
  <c r="N91" i="571"/>
  <c r="K91" i="571" a="1"/>
  <c r="K91" i="571" s="1"/>
  <c r="M91" i="571" s="1"/>
  <c r="J91" i="571" a="1"/>
  <c r="J91" i="571" s="1"/>
  <c r="H91" i="571"/>
  <c r="V90" i="571"/>
  <c r="W90" i="571" s="1"/>
  <c r="N90" i="571"/>
  <c r="K90" i="571"/>
  <c r="M90" i="571" s="1"/>
  <c r="K90" i="571" a="1"/>
  <c r="J90" i="571"/>
  <c r="J90" i="571" a="1"/>
  <c r="H90" i="571"/>
  <c r="V89" i="571"/>
  <c r="W89" i="571" s="1"/>
  <c r="N89" i="571"/>
  <c r="K89" i="571" a="1"/>
  <c r="K89" i="571" s="1"/>
  <c r="M89" i="571" s="1"/>
  <c r="J89" i="571" a="1"/>
  <c r="J89" i="571" s="1"/>
  <c r="H89" i="571"/>
  <c r="V88" i="571"/>
  <c r="W88" i="571" s="1"/>
  <c r="N88" i="571"/>
  <c r="K88" i="571"/>
  <c r="M88" i="571" s="1"/>
  <c r="K88" i="571" a="1"/>
  <c r="J88" i="571" a="1"/>
  <c r="J88" i="571" s="1"/>
  <c r="H88" i="571"/>
  <c r="V87" i="571"/>
  <c r="V121" i="571" s="1"/>
  <c r="W121" i="571" s="1"/>
  <c r="N87" i="571"/>
  <c r="N121" i="571" s="1"/>
  <c r="K87" i="571" a="1"/>
  <c r="K87" i="571" s="1"/>
  <c r="J87" i="571" a="1"/>
  <c r="J87" i="571" s="1"/>
  <c r="H87" i="571"/>
  <c r="H121" i="571" s="1"/>
  <c r="AA86" i="571"/>
  <c r="Z86" i="571"/>
  <c r="Y86" i="571"/>
  <c r="X86" i="571"/>
  <c r="U86" i="571"/>
  <c r="T86" i="571"/>
  <c r="S86" i="571"/>
  <c r="R86" i="571"/>
  <c r="Q86" i="571"/>
  <c r="P86" i="571"/>
  <c r="O86" i="571"/>
  <c r="R167" i="571" s="1"/>
  <c r="I86" i="571"/>
  <c r="G86" i="571"/>
  <c r="C525" i="571" s="1"/>
  <c r="K85" i="571" a="1"/>
  <c r="K85" i="571" s="1"/>
  <c r="H85" i="571"/>
  <c r="K84" i="571"/>
  <c r="K84" i="571" a="1"/>
  <c r="H84" i="571"/>
  <c r="K83" i="571" a="1"/>
  <c r="K83" i="571" s="1"/>
  <c r="H83" i="571"/>
  <c r="K82" i="571" a="1"/>
  <c r="K82" i="571" s="1"/>
  <c r="H82" i="571"/>
  <c r="K81" i="571" a="1"/>
  <c r="K81" i="571" s="1"/>
  <c r="H81" i="571"/>
  <c r="K80" i="571" a="1"/>
  <c r="K80" i="571" s="1"/>
  <c r="H80" i="571"/>
  <c r="K79" i="571" a="1"/>
  <c r="K79" i="571" s="1"/>
  <c r="M79" i="571" s="1"/>
  <c r="H79" i="571"/>
  <c r="K78" i="571" a="1"/>
  <c r="K78" i="571" s="1"/>
  <c r="M78" i="571" s="1"/>
  <c r="H78" i="571"/>
  <c r="K77" i="571" a="1"/>
  <c r="K77" i="571" s="1"/>
  <c r="M77" i="571" s="1"/>
  <c r="H77" i="571"/>
  <c r="K76" i="571" a="1"/>
  <c r="K76" i="571" s="1"/>
  <c r="M76" i="571" s="1"/>
  <c r="H76" i="571"/>
  <c r="W75" i="571"/>
  <c r="V75" i="571"/>
  <c r="N75" i="571"/>
  <c r="K75" i="571" a="1"/>
  <c r="K75" i="571" s="1"/>
  <c r="M75" i="571" s="1"/>
  <c r="J75" i="571" a="1"/>
  <c r="J75" i="571" s="1"/>
  <c r="H75" i="571"/>
  <c r="V74" i="571"/>
  <c r="W74" i="571" s="1"/>
  <c r="N74" i="571"/>
  <c r="K74" i="571"/>
  <c r="M74" i="571" s="1"/>
  <c r="K74" i="571" a="1"/>
  <c r="J74" i="571" a="1"/>
  <c r="J74" i="571" s="1"/>
  <c r="H74" i="571"/>
  <c r="W73" i="571"/>
  <c r="V73" i="571"/>
  <c r="N73" i="571"/>
  <c r="K73" i="571" a="1"/>
  <c r="K73" i="571" s="1"/>
  <c r="M73" i="571" s="1"/>
  <c r="J73" i="571" a="1"/>
  <c r="J73" i="571" s="1"/>
  <c r="H73" i="571"/>
  <c r="V72" i="571"/>
  <c r="W72" i="571" s="1"/>
  <c r="N72" i="571"/>
  <c r="K72" i="571"/>
  <c r="M72" i="571" s="1"/>
  <c r="K72" i="571" a="1"/>
  <c r="J72" i="571" a="1"/>
  <c r="J72" i="571" s="1"/>
  <c r="H72" i="571"/>
  <c r="H71" i="571"/>
  <c r="V70" i="571"/>
  <c r="W70" i="571" s="1"/>
  <c r="N70" i="571"/>
  <c r="K70" i="571" a="1"/>
  <c r="K70" i="571" s="1"/>
  <c r="M70" i="571" s="1"/>
  <c r="J70" i="571" a="1"/>
  <c r="J70" i="571" s="1"/>
  <c r="H70" i="571"/>
  <c r="W69" i="571"/>
  <c r="V69" i="571"/>
  <c r="N69" i="571"/>
  <c r="K69" i="571" a="1"/>
  <c r="K69" i="571" s="1"/>
  <c r="M69" i="571" s="1"/>
  <c r="J69" i="571" a="1"/>
  <c r="J69" i="571" s="1"/>
  <c r="H69" i="571"/>
  <c r="K68" i="571" a="1"/>
  <c r="K68" i="571" s="1"/>
  <c r="H68" i="571"/>
  <c r="K67" i="571"/>
  <c r="K67" i="571" a="1"/>
  <c r="H67" i="571"/>
  <c r="V66" i="571"/>
  <c r="W66" i="571" s="1"/>
  <c r="N66" i="571"/>
  <c r="K66" i="571" a="1"/>
  <c r="K66" i="571" s="1"/>
  <c r="M66" i="571" s="1"/>
  <c r="J66" i="571" a="1"/>
  <c r="J66" i="571" s="1"/>
  <c r="H66" i="571"/>
  <c r="V65" i="571"/>
  <c r="W65" i="571" s="1"/>
  <c r="N65" i="571"/>
  <c r="K65" i="571" a="1"/>
  <c r="K65" i="571" s="1"/>
  <c r="M65" i="571" s="1"/>
  <c r="J65" i="571" a="1"/>
  <c r="J65" i="571" s="1"/>
  <c r="H65" i="571"/>
  <c r="V64" i="571"/>
  <c r="W64" i="571" s="1"/>
  <c r="N64" i="571"/>
  <c r="K64" i="571" a="1"/>
  <c r="K64" i="571" s="1"/>
  <c r="M64" i="571" s="1"/>
  <c r="J64" i="571" a="1"/>
  <c r="J64" i="571" s="1"/>
  <c r="H64" i="571"/>
  <c r="V63" i="571"/>
  <c r="W63" i="571" s="1"/>
  <c r="N63" i="571"/>
  <c r="K63" i="571"/>
  <c r="M63" i="571" s="1"/>
  <c r="K63" i="571" a="1"/>
  <c r="J63" i="571"/>
  <c r="J63" i="571" a="1"/>
  <c r="H63" i="571"/>
  <c r="V62" i="571"/>
  <c r="W62" i="571" s="1"/>
  <c r="N62" i="571"/>
  <c r="K62" i="571" a="1"/>
  <c r="K62" i="571" s="1"/>
  <c r="M62" i="571" s="1"/>
  <c r="J62" i="571" a="1"/>
  <c r="J62" i="571" s="1"/>
  <c r="H62" i="571"/>
  <c r="V61" i="571"/>
  <c r="W61" i="571" s="1"/>
  <c r="N61" i="571"/>
  <c r="K61" i="571" a="1"/>
  <c r="K61" i="571" s="1"/>
  <c r="M61" i="571" s="1"/>
  <c r="J61" i="571" a="1"/>
  <c r="J61" i="571" s="1"/>
  <c r="H61" i="571"/>
  <c r="V60" i="571"/>
  <c r="W60" i="571" s="1"/>
  <c r="N60" i="571"/>
  <c r="K60" i="571" a="1"/>
  <c r="K60" i="571" s="1"/>
  <c r="M60" i="571" s="1"/>
  <c r="J60" i="571" a="1"/>
  <c r="J60" i="571" s="1"/>
  <c r="H60" i="571"/>
  <c r="V59" i="571"/>
  <c r="W59" i="571" s="1"/>
  <c r="N59" i="571"/>
  <c r="K59" i="571"/>
  <c r="M59" i="571" s="1"/>
  <c r="K59" i="571" a="1"/>
  <c r="J59" i="571"/>
  <c r="J59" i="571" a="1"/>
  <c r="H59" i="571"/>
  <c r="V58" i="571"/>
  <c r="W58" i="571" s="1"/>
  <c r="N58" i="571"/>
  <c r="K58" i="571" a="1"/>
  <c r="K58" i="571" s="1"/>
  <c r="M58" i="571" s="1"/>
  <c r="J58" i="571" a="1"/>
  <c r="J58" i="571" s="1"/>
  <c r="H58" i="571"/>
  <c r="V57" i="571"/>
  <c r="W57" i="571" s="1"/>
  <c r="N57" i="571"/>
  <c r="K57" i="571" a="1"/>
  <c r="K57" i="571" s="1"/>
  <c r="M57" i="571" s="1"/>
  <c r="J57" i="571" a="1"/>
  <c r="J57" i="571" s="1"/>
  <c r="H57" i="571"/>
  <c r="K56" i="571"/>
  <c r="M56" i="571" s="1"/>
  <c r="K56" i="571" a="1"/>
  <c r="H56" i="571"/>
  <c r="K55" i="571" a="1"/>
  <c r="K55" i="571" s="1"/>
  <c r="M55" i="571" s="1"/>
  <c r="H55" i="571"/>
  <c r="K54" i="571" a="1"/>
  <c r="K54" i="571" s="1"/>
  <c r="M54" i="571" s="1"/>
  <c r="H54" i="571"/>
  <c r="K53" i="571" a="1"/>
  <c r="K53" i="571" s="1"/>
  <c r="M53" i="571" s="1"/>
  <c r="H53" i="571"/>
  <c r="N52" i="571"/>
  <c r="K52" i="571" a="1"/>
  <c r="K52" i="571" s="1"/>
  <c r="M52" i="571" s="1"/>
  <c r="H52" i="571"/>
  <c r="N51" i="571"/>
  <c r="K51" i="571" a="1"/>
  <c r="K51" i="571" s="1"/>
  <c r="M51" i="571" s="1"/>
  <c r="H51" i="571"/>
  <c r="N50" i="571"/>
  <c r="K50" i="571"/>
  <c r="M50" i="571" s="1"/>
  <c r="K50" i="571" a="1"/>
  <c r="H50" i="571"/>
  <c r="N49" i="571"/>
  <c r="K49" i="571" a="1"/>
  <c r="K49" i="571" s="1"/>
  <c r="M49" i="571" s="1"/>
  <c r="H49" i="571"/>
  <c r="W48" i="571"/>
  <c r="V48" i="571"/>
  <c r="N48" i="571"/>
  <c r="K48" i="571" a="1"/>
  <c r="K48" i="571" s="1"/>
  <c r="M48" i="571" s="1"/>
  <c r="J48" i="571" a="1"/>
  <c r="J48" i="571" s="1"/>
  <c r="H48" i="571"/>
  <c r="V47" i="571"/>
  <c r="W47" i="571" s="1"/>
  <c r="N47" i="571"/>
  <c r="K47" i="571" a="1"/>
  <c r="K47" i="571" s="1"/>
  <c r="M47" i="571" s="1"/>
  <c r="J47" i="571" a="1"/>
  <c r="J47" i="571" s="1"/>
  <c r="H47" i="571"/>
  <c r="V46" i="571"/>
  <c r="W46" i="571" s="1"/>
  <c r="N46" i="571"/>
  <c r="K46" i="571"/>
  <c r="M46" i="571" s="1"/>
  <c r="K46" i="571" a="1"/>
  <c r="J46" i="571"/>
  <c r="J46" i="571" a="1"/>
  <c r="H46" i="571"/>
  <c r="V45" i="571"/>
  <c r="W45" i="571" s="1"/>
  <c r="N45" i="571"/>
  <c r="K45" i="571" a="1"/>
  <c r="K45" i="571" s="1"/>
  <c r="M45" i="571" s="1"/>
  <c r="J45" i="571" a="1"/>
  <c r="J45" i="571" s="1"/>
  <c r="H45" i="571"/>
  <c r="V44" i="571"/>
  <c r="W44" i="571" s="1"/>
  <c r="N44" i="571"/>
  <c r="K44" i="571" a="1"/>
  <c r="K44" i="571" s="1"/>
  <c r="M44" i="571" s="1"/>
  <c r="J44" i="571" a="1"/>
  <c r="J44" i="571" s="1"/>
  <c r="H44" i="571"/>
  <c r="V43" i="571"/>
  <c r="W43" i="571" s="1"/>
  <c r="N43" i="571"/>
  <c r="K43" i="571"/>
  <c r="M43" i="571" s="1"/>
  <c r="K43" i="571" a="1"/>
  <c r="J43" i="571"/>
  <c r="J43" i="571" a="1"/>
  <c r="H43" i="571"/>
  <c r="V42" i="571"/>
  <c r="W42" i="571" s="1"/>
  <c r="N42" i="571"/>
  <c r="K42" i="571" a="1"/>
  <c r="K42" i="571" s="1"/>
  <c r="M42" i="571" s="1"/>
  <c r="J42" i="571" a="1"/>
  <c r="J42" i="571" s="1"/>
  <c r="H42" i="571"/>
  <c r="W41" i="571"/>
  <c r="V41" i="571"/>
  <c r="N41" i="571"/>
  <c r="K41" i="571" a="1"/>
  <c r="K41" i="571" s="1"/>
  <c r="M41" i="571" s="1"/>
  <c r="J41" i="571" a="1"/>
  <c r="J41" i="571" s="1"/>
  <c r="H41" i="571"/>
  <c r="V40" i="571"/>
  <c r="W40" i="571" s="1"/>
  <c r="N40" i="571"/>
  <c r="K40" i="571" a="1"/>
  <c r="K40" i="571" s="1"/>
  <c r="M40" i="571" s="1"/>
  <c r="J40" i="571" a="1"/>
  <c r="J40" i="571" s="1"/>
  <c r="H40" i="571"/>
  <c r="V39" i="571"/>
  <c r="W39" i="571" s="1"/>
  <c r="N39" i="571"/>
  <c r="K39" i="571"/>
  <c r="M39" i="571" s="1"/>
  <c r="K39" i="571" a="1"/>
  <c r="J39" i="571"/>
  <c r="J39" i="571" a="1"/>
  <c r="H39" i="571"/>
  <c r="V38" i="571"/>
  <c r="W38" i="571" s="1"/>
  <c r="N38" i="571"/>
  <c r="K38" i="571" a="1"/>
  <c r="K38" i="571" s="1"/>
  <c r="M38" i="571" s="1"/>
  <c r="J38" i="571" a="1"/>
  <c r="J38" i="571" s="1"/>
  <c r="H38" i="571"/>
  <c r="V37" i="571"/>
  <c r="W37" i="571" s="1"/>
  <c r="N37" i="571"/>
  <c r="K37" i="571" a="1"/>
  <c r="K37" i="571" s="1"/>
  <c r="M37" i="571" s="1"/>
  <c r="J37" i="571" a="1"/>
  <c r="J37" i="571" s="1"/>
  <c r="H37" i="571"/>
  <c r="H36" i="571"/>
  <c r="H35" i="571"/>
  <c r="H34" i="571"/>
  <c r="W33" i="571"/>
  <c r="V33" i="571"/>
  <c r="N33" i="571"/>
  <c r="K33" i="571" a="1"/>
  <c r="K33" i="571" s="1"/>
  <c r="M33" i="571" s="1"/>
  <c r="J33" i="571" a="1"/>
  <c r="J33" i="571" s="1"/>
  <c r="H33" i="571"/>
  <c r="V32" i="571"/>
  <c r="W32" i="571" s="1"/>
  <c r="N32" i="571"/>
  <c r="K32" i="571" a="1"/>
  <c r="K32" i="571" s="1"/>
  <c r="M32" i="571" s="1"/>
  <c r="J32" i="571" a="1"/>
  <c r="J32" i="571" s="1"/>
  <c r="H32" i="571"/>
  <c r="V31" i="571"/>
  <c r="W31" i="571" s="1"/>
  <c r="N31" i="571"/>
  <c r="K31" i="571"/>
  <c r="M31" i="571" s="1"/>
  <c r="K31" i="571" a="1"/>
  <c r="J31" i="571"/>
  <c r="J31" i="571" a="1"/>
  <c r="H31" i="571"/>
  <c r="K30" i="571" a="1"/>
  <c r="K30" i="571" s="1"/>
  <c r="H30" i="571"/>
  <c r="V29" i="571"/>
  <c r="V86" i="571" s="1"/>
  <c r="W86" i="571" s="1"/>
  <c r="N29" i="571"/>
  <c r="K29" i="571"/>
  <c r="K29" i="571" a="1"/>
  <c r="J29" i="571"/>
  <c r="J29" i="571" a="1"/>
  <c r="H29" i="571"/>
  <c r="H86" i="571" s="1"/>
  <c r="AA28" i="571"/>
  <c r="AA164" i="571" s="1"/>
  <c r="Z28" i="571"/>
  <c r="Z164" i="571" s="1"/>
  <c r="Y28" i="571"/>
  <c r="Y164" i="571" s="1"/>
  <c r="X28" i="571"/>
  <c r="X164" i="571" s="1"/>
  <c r="U28" i="571"/>
  <c r="U164" i="571" s="1"/>
  <c r="T28" i="571"/>
  <c r="T164" i="571" s="1"/>
  <c r="S28" i="571"/>
  <c r="S164" i="571" s="1"/>
  <c r="R28" i="571"/>
  <c r="R164" i="571" s="1"/>
  <c r="Q28" i="571"/>
  <c r="Q164" i="571" s="1"/>
  <c r="P28" i="571"/>
  <c r="O28" i="571"/>
  <c r="I28" i="571"/>
  <c r="I164" i="571" s="1"/>
  <c r="B172" i="571" s="1"/>
  <c r="G28" i="571"/>
  <c r="V27" i="571"/>
  <c r="W27" i="571" s="1"/>
  <c r="N27" i="571"/>
  <c r="K27" i="571" a="1"/>
  <c r="K27" i="571" s="1"/>
  <c r="M27" i="571" s="1"/>
  <c r="J27" i="571" a="1"/>
  <c r="J27" i="571" s="1"/>
  <c r="H27" i="571"/>
  <c r="V26" i="571"/>
  <c r="W26" i="571" s="1"/>
  <c r="N26" i="571"/>
  <c r="K26" i="571" a="1"/>
  <c r="K26" i="571" s="1"/>
  <c r="M26" i="571" s="1"/>
  <c r="J26" i="571" a="1"/>
  <c r="J26" i="571" s="1"/>
  <c r="H26" i="571"/>
  <c r="K25" i="571"/>
  <c r="M25" i="571" s="1"/>
  <c r="K25" i="571" a="1"/>
  <c r="J25" i="571"/>
  <c r="J25" i="571" a="1"/>
  <c r="H25" i="571"/>
  <c r="K24" i="571" a="1"/>
  <c r="K24" i="571" s="1"/>
  <c r="M24" i="571" s="1"/>
  <c r="J24" i="571" a="1"/>
  <c r="J24" i="571" s="1"/>
  <c r="H24" i="571"/>
  <c r="K23" i="571" a="1"/>
  <c r="K23" i="571" s="1"/>
  <c r="M23" i="571" s="1"/>
  <c r="J23" i="571" a="1"/>
  <c r="J23" i="571" s="1"/>
  <c r="H23" i="571"/>
  <c r="K22" i="571" a="1"/>
  <c r="K22" i="571" s="1"/>
  <c r="M22" i="571" s="1"/>
  <c r="J22" i="571" a="1"/>
  <c r="J22" i="571" s="1"/>
  <c r="H22" i="571"/>
  <c r="V21" i="571"/>
  <c r="W21" i="571" s="1"/>
  <c r="N21" i="571"/>
  <c r="K21" i="571" a="1"/>
  <c r="K21" i="571" s="1"/>
  <c r="M21" i="571" s="1"/>
  <c r="J21" i="571" a="1"/>
  <c r="J21" i="571" s="1"/>
  <c r="H21" i="571"/>
  <c r="V20" i="571"/>
  <c r="W20" i="571" s="1"/>
  <c r="N20" i="571"/>
  <c r="K20" i="571" a="1"/>
  <c r="K20" i="571" s="1"/>
  <c r="M20" i="571" s="1"/>
  <c r="J20" i="571" a="1"/>
  <c r="J20" i="571" s="1"/>
  <c r="H20" i="571"/>
  <c r="V19" i="571"/>
  <c r="W19" i="571" s="1"/>
  <c r="N19" i="571"/>
  <c r="K19" i="571"/>
  <c r="M19" i="571" s="1"/>
  <c r="K19" i="571" a="1"/>
  <c r="J19" i="571"/>
  <c r="J19" i="571" a="1"/>
  <c r="H19" i="571"/>
  <c r="N18" i="571"/>
  <c r="K18" i="571" a="1"/>
  <c r="K18" i="571" s="1"/>
  <c r="M18" i="571" s="1"/>
  <c r="J18" i="571" a="1"/>
  <c r="J18" i="571" s="1"/>
  <c r="H18" i="571"/>
  <c r="N17" i="571"/>
  <c r="K17" i="571"/>
  <c r="M17" i="571" s="1"/>
  <c r="K17" i="571" a="1"/>
  <c r="J17" i="571"/>
  <c r="J17" i="571" a="1"/>
  <c r="H17" i="571"/>
  <c r="V16" i="571"/>
  <c r="W16" i="571" s="1"/>
  <c r="N16" i="571"/>
  <c r="K16" i="571" a="1"/>
  <c r="K16" i="571" s="1"/>
  <c r="M16" i="571" s="1"/>
  <c r="J16" i="571" a="1"/>
  <c r="J16" i="571" s="1"/>
  <c r="H16" i="571"/>
  <c r="V15" i="571"/>
  <c r="W15" i="571" s="1"/>
  <c r="N15" i="571"/>
  <c r="K15" i="571"/>
  <c r="M15" i="571" s="1"/>
  <c r="K15" i="571" a="1"/>
  <c r="J15" i="571"/>
  <c r="J15" i="571" a="1"/>
  <c r="H15" i="571"/>
  <c r="N14" i="571"/>
  <c r="K14" i="571" a="1"/>
  <c r="K14" i="571" s="1"/>
  <c r="M14" i="571" s="1"/>
  <c r="H14" i="571"/>
  <c r="N13" i="571"/>
  <c r="K13" i="571" a="1"/>
  <c r="K13" i="571" s="1"/>
  <c r="M13" i="571" s="1"/>
  <c r="H13" i="571"/>
  <c r="V12" i="571"/>
  <c r="W12" i="571" s="1"/>
  <c r="N12" i="571"/>
  <c r="K12" i="571" a="1"/>
  <c r="K12" i="571" s="1"/>
  <c r="M12" i="571" s="1"/>
  <c r="J12" i="571" a="1"/>
  <c r="J12" i="571" s="1"/>
  <c r="H12" i="571"/>
  <c r="V11" i="571"/>
  <c r="W11" i="571" s="1"/>
  <c r="N11" i="571"/>
  <c r="K11" i="571" a="1"/>
  <c r="K11" i="571" s="1"/>
  <c r="M11" i="571" s="1"/>
  <c r="J11" i="571" a="1"/>
  <c r="J11" i="571" s="1"/>
  <c r="H11" i="571"/>
  <c r="V10" i="571"/>
  <c r="W10" i="571" s="1"/>
  <c r="N10" i="571"/>
  <c r="K10" i="571" a="1"/>
  <c r="K10" i="571" s="1"/>
  <c r="M10" i="571" s="1"/>
  <c r="J10" i="571" a="1"/>
  <c r="J10" i="571" s="1"/>
  <c r="H10" i="571"/>
  <c r="V9" i="571"/>
  <c r="W9" i="571" s="1"/>
  <c r="N9" i="571"/>
  <c r="K9" i="571"/>
  <c r="M9" i="571" s="1"/>
  <c r="K9" i="571" a="1"/>
  <c r="J9" i="571"/>
  <c r="J9" i="571" a="1"/>
  <c r="H9" i="571"/>
  <c r="V8" i="571"/>
  <c r="W8" i="571" s="1"/>
  <c r="N8" i="571"/>
  <c r="K8" i="571" a="1"/>
  <c r="K8" i="571" s="1"/>
  <c r="M8" i="571" s="1"/>
  <c r="J8" i="571" a="1"/>
  <c r="J8" i="571" s="1"/>
  <c r="H8" i="571"/>
  <c r="V7" i="571"/>
  <c r="V28" i="571" s="1"/>
  <c r="N7" i="571"/>
  <c r="N28" i="571" s="1"/>
  <c r="K7" i="571" a="1"/>
  <c r="K7" i="571" s="1"/>
  <c r="M7" i="571" s="1"/>
  <c r="J7" i="571" a="1"/>
  <c r="J7" i="571" s="1"/>
  <c r="H7" i="571"/>
  <c r="K520" i="572" l="1"/>
  <c r="O520" i="572" s="1"/>
  <c r="K519" i="572"/>
  <c r="S530" i="572"/>
  <c r="J28" i="571" a="1"/>
  <c r="J28" i="571" s="1"/>
  <c r="J257" i="571" a="1"/>
  <c r="J257" i="571" s="1"/>
  <c r="J292" i="571" a="1"/>
  <c r="J292" i="571" s="1"/>
  <c r="M464" i="571"/>
  <c r="M479" i="571" s="1"/>
  <c r="N490" i="571"/>
  <c r="J490" i="571" a="1"/>
  <c r="J490" i="571" s="1"/>
  <c r="R513" i="571"/>
  <c r="H506" i="571"/>
  <c r="W506" i="571"/>
  <c r="J370" i="571" a="1"/>
  <c r="J370" i="571" s="1"/>
  <c r="K428" i="571"/>
  <c r="N428" i="571"/>
  <c r="W371" i="571"/>
  <c r="K319" i="571"/>
  <c r="W320" i="571"/>
  <c r="W334" i="571" s="1"/>
  <c r="N308" i="571"/>
  <c r="W309" i="571"/>
  <c r="V292" i="571"/>
  <c r="W292" i="571" s="1"/>
  <c r="N199" i="571"/>
  <c r="J148" i="571" a="1"/>
  <c r="J148" i="571" s="1"/>
  <c r="J163" i="571" a="1"/>
  <c r="J163" i="571" s="1"/>
  <c r="H137" i="571"/>
  <c r="V137" i="571"/>
  <c r="W137" i="571" s="1"/>
  <c r="N164" i="571"/>
  <c r="B173" i="571" s="1"/>
  <c r="E173" i="571" s="1"/>
  <c r="N86" i="571"/>
  <c r="W29" i="571"/>
  <c r="W7" i="571"/>
  <c r="H28" i="571"/>
  <c r="H164" i="571" s="1"/>
  <c r="E171" i="571" s="1"/>
  <c r="M28" i="571"/>
  <c r="J121" i="571" a="1"/>
  <c r="J121" i="571" s="1"/>
  <c r="J137" i="571" a="1"/>
  <c r="J137" i="571" s="1"/>
  <c r="W28" i="571"/>
  <c r="K28" i="571"/>
  <c r="X167" i="571"/>
  <c r="P164" i="571"/>
  <c r="X168" i="571" s="1"/>
  <c r="K86" i="571"/>
  <c r="K525" i="571"/>
  <c r="K527" i="571"/>
  <c r="K148" i="571"/>
  <c r="M138" i="571"/>
  <c r="M148" i="571" s="1"/>
  <c r="K528" i="571"/>
  <c r="K163" i="571"/>
  <c r="M149" i="571"/>
  <c r="M163" i="571" s="1"/>
  <c r="K529" i="571"/>
  <c r="K257" i="571"/>
  <c r="M200" i="571"/>
  <c r="M257" i="571" s="1"/>
  <c r="K292" i="571"/>
  <c r="M258" i="571"/>
  <c r="M292" i="571" s="1"/>
  <c r="C524" i="571"/>
  <c r="G164" i="571"/>
  <c r="C520" i="571"/>
  <c r="O164" i="571"/>
  <c r="R166" i="571"/>
  <c r="M29" i="571"/>
  <c r="M86" i="571" s="1"/>
  <c r="M87" i="571"/>
  <c r="M121" i="571" s="1"/>
  <c r="K121" i="571"/>
  <c r="K526" i="571"/>
  <c r="K199" i="571"/>
  <c r="M178" i="571"/>
  <c r="M199" i="571" s="1"/>
  <c r="J86" i="571" a="1"/>
  <c r="J86" i="571" s="1"/>
  <c r="W87" i="571"/>
  <c r="K137" i="571"/>
  <c r="V163" i="571"/>
  <c r="W163" i="571" s="1"/>
  <c r="K166" i="571"/>
  <c r="X173" i="571"/>
  <c r="Z170" i="571" s="1"/>
  <c r="B342" i="571"/>
  <c r="J335" i="571" a="1"/>
  <c r="J335" i="571" s="1"/>
  <c r="M342" i="571" s="1"/>
  <c r="R337" i="571"/>
  <c r="O335" i="571"/>
  <c r="K308" i="571"/>
  <c r="M293" i="571"/>
  <c r="M308" i="571" s="1"/>
  <c r="K370" i="571"/>
  <c r="M349" i="571"/>
  <c r="M370" i="571" s="1"/>
  <c r="W138" i="571"/>
  <c r="Z169" i="571"/>
  <c r="W178" i="571"/>
  <c r="W199" i="571" s="1"/>
  <c r="J199" i="571" a="1"/>
  <c r="J199" i="571" s="1"/>
  <c r="X338" i="571"/>
  <c r="P335" i="571"/>
  <c r="X339" i="571" s="1"/>
  <c r="X344" i="571" s="1"/>
  <c r="Z343" i="571" s="1"/>
  <c r="W200" i="571"/>
  <c r="H292" i="571"/>
  <c r="H335" i="571" s="1"/>
  <c r="E342" i="571" s="1"/>
  <c r="N292" i="571"/>
  <c r="N335" i="571" s="1"/>
  <c r="B344" i="571" s="1"/>
  <c r="W258" i="571"/>
  <c r="H334" i="571"/>
  <c r="K334" i="571"/>
  <c r="K341" i="571"/>
  <c r="M337" i="571"/>
  <c r="V308" i="571"/>
  <c r="W308" i="571" s="1"/>
  <c r="E341" i="571"/>
  <c r="K463" i="571"/>
  <c r="M429" i="571"/>
  <c r="M463" i="571" s="1"/>
  <c r="M309" i="571"/>
  <c r="M319" i="571" s="1"/>
  <c r="M320" i="571"/>
  <c r="M334" i="571" s="1"/>
  <c r="N370" i="571"/>
  <c r="W349" i="571"/>
  <c r="W370" i="571" s="1"/>
  <c r="B514" i="571"/>
  <c r="J507" i="571" a="1"/>
  <c r="J507" i="571" s="1"/>
  <c r="M514" i="571" s="1"/>
  <c r="R509" i="571"/>
  <c r="X509" i="571"/>
  <c r="O507" i="571"/>
  <c r="X510" i="571" s="1"/>
  <c r="M371" i="571"/>
  <c r="M428" i="571" s="1"/>
  <c r="H463" i="571"/>
  <c r="H507" i="571" s="1"/>
  <c r="E514" i="571" s="1"/>
  <c r="N463" i="571"/>
  <c r="W429" i="571"/>
  <c r="J463" i="571" a="1"/>
  <c r="J463" i="571" s="1"/>
  <c r="N479" i="571"/>
  <c r="J479" i="571" a="1"/>
  <c r="J479" i="571" s="1"/>
  <c r="V479" i="571"/>
  <c r="W479" i="571" s="1"/>
  <c r="K506" i="571"/>
  <c r="M491" i="571"/>
  <c r="M506" i="571" s="1"/>
  <c r="V506" i="571"/>
  <c r="K490" i="571"/>
  <c r="M480" i="571"/>
  <c r="M490" i="571" s="1"/>
  <c r="V490" i="571"/>
  <c r="W490" i="571" s="1"/>
  <c r="R534" i="571"/>
  <c r="S534" i="571" a="1"/>
  <c r="S534" i="571" s="1"/>
  <c r="R514" i="571"/>
  <c r="K513" i="571"/>
  <c r="M509" i="571"/>
  <c r="J536" i="571"/>
  <c r="Q533" i="571"/>
  <c r="R535" i="571"/>
  <c r="S535" i="571" a="1"/>
  <c r="S535" i="571" s="1"/>
  <c r="E513" i="571"/>
  <c r="T533" i="571" a="1"/>
  <c r="T533" i="571" s="1"/>
  <c r="T534" i="571" a="1"/>
  <c r="T534" i="571" s="1"/>
  <c r="T535" i="571" a="1"/>
  <c r="T535" i="571" s="1"/>
  <c r="C536" i="571"/>
  <c r="T536" i="571" s="1" a="1"/>
  <c r="T536" i="571" s="1"/>
  <c r="I330" i="570"/>
  <c r="I306" i="570"/>
  <c r="I295" i="570"/>
  <c r="I236" i="570"/>
  <c r="I181" i="570"/>
  <c r="J99" i="570" a="1"/>
  <c r="J99" i="570" s="1"/>
  <c r="J100" i="570" a="1"/>
  <c r="J100" i="570" s="1"/>
  <c r="J101" i="570" a="1"/>
  <c r="J101" i="570" s="1"/>
  <c r="J102" i="570" a="1"/>
  <c r="J102" i="570" s="1"/>
  <c r="J103" i="570" a="1"/>
  <c r="J103" i="570" s="1"/>
  <c r="J104" i="570" a="1"/>
  <c r="J104" i="570" s="1"/>
  <c r="J105" i="570" a="1"/>
  <c r="J105" i="570" s="1"/>
  <c r="J106" i="570" a="1"/>
  <c r="J106" i="570" s="1"/>
  <c r="J107" i="570" a="1"/>
  <c r="J107" i="570" s="1"/>
  <c r="J108" i="570" a="1"/>
  <c r="J108" i="570" s="1"/>
  <c r="J109" i="570" a="1"/>
  <c r="J109" i="570" s="1"/>
  <c r="J110" i="570" a="1"/>
  <c r="J110" i="570" s="1"/>
  <c r="J111" i="570" a="1"/>
  <c r="J111" i="570" s="1"/>
  <c r="J112" i="570" a="1"/>
  <c r="J112" i="570" s="1"/>
  <c r="J113" i="570" a="1"/>
  <c r="J113" i="570" s="1"/>
  <c r="J114" i="570" a="1"/>
  <c r="J114" i="570" s="1"/>
  <c r="J115" i="570" a="1"/>
  <c r="J115" i="570" s="1"/>
  <c r="J116" i="570" a="1"/>
  <c r="J116" i="570" s="1"/>
  <c r="I98" i="570"/>
  <c r="I95" i="570"/>
  <c r="I97" i="570"/>
  <c r="I108" i="570"/>
  <c r="I37" i="570"/>
  <c r="I116" i="570"/>
  <c r="I19" i="570"/>
  <c r="Z171" i="571" l="1"/>
  <c r="M164" i="571"/>
  <c r="E344" i="571"/>
  <c r="G519" i="571"/>
  <c r="R533" i="571"/>
  <c r="R536" i="571" s="1"/>
  <c r="Q536" i="571"/>
  <c r="S536" i="571" s="1" a="1"/>
  <c r="S536" i="571" s="1"/>
  <c r="S533" i="571" a="1"/>
  <c r="S533" i="571" s="1"/>
  <c r="R516" i="571"/>
  <c r="V507" i="571"/>
  <c r="Z339" i="571"/>
  <c r="K507" i="571"/>
  <c r="R344" i="571"/>
  <c r="T337" i="571" s="1" a="1"/>
  <c r="T337" i="571" s="1"/>
  <c r="V335" i="571"/>
  <c r="I344" i="571" s="1"/>
  <c r="M344" i="571" s="1" a="1"/>
  <c r="M344" i="571" s="1"/>
  <c r="K335" i="571"/>
  <c r="C530" i="571"/>
  <c r="Q525" i="571"/>
  <c r="Z167" i="571"/>
  <c r="V164" i="571"/>
  <c r="I173" i="571" s="1"/>
  <c r="M513" i="571"/>
  <c r="X516" i="571"/>
  <c r="Z509" i="571" s="1" a="1"/>
  <c r="Z509" i="571" s="1"/>
  <c r="N507" i="571"/>
  <c r="B516" i="571" s="1"/>
  <c r="E516" i="571" s="1"/>
  <c r="Z342" i="571"/>
  <c r="Z341" i="571"/>
  <c r="Z340" i="571"/>
  <c r="Z337" i="571" a="1"/>
  <c r="Z337" i="571" s="1"/>
  <c r="M341" i="571"/>
  <c r="Z338" i="571"/>
  <c r="W335" i="571"/>
  <c r="M507" i="571"/>
  <c r="Z172" i="571"/>
  <c r="Z166" i="571" a="1"/>
  <c r="Z166" i="571" s="1"/>
  <c r="M166" i="571"/>
  <c r="K170" i="571"/>
  <c r="M170" i="571" s="1"/>
  <c r="M335" i="571"/>
  <c r="K524" i="571"/>
  <c r="R173" i="571"/>
  <c r="J164" i="571" a="1"/>
  <c r="J164" i="571" s="1"/>
  <c r="M171" i="571" s="1"/>
  <c r="B171" i="571"/>
  <c r="C519" i="571" s="1"/>
  <c r="Q526" i="571"/>
  <c r="Z168" i="571"/>
  <c r="K164" i="571"/>
  <c r="E172" i="571" s="1"/>
  <c r="W164" i="571"/>
  <c r="H437" i="570"/>
  <c r="G459" i="570"/>
  <c r="G330" i="570"/>
  <c r="G181" i="570"/>
  <c r="G217" i="570"/>
  <c r="G216" i="570"/>
  <c r="G236" i="570"/>
  <c r="G306" i="570"/>
  <c r="G295" i="570"/>
  <c r="G97" i="570"/>
  <c r="G116" i="570"/>
  <c r="G108" i="570"/>
  <c r="G37" i="570"/>
  <c r="P536" i="570"/>
  <c r="O536" i="570"/>
  <c r="N536" i="570"/>
  <c r="M536" i="570"/>
  <c r="L536" i="570"/>
  <c r="K536" i="570"/>
  <c r="I536" i="570"/>
  <c r="H536" i="570"/>
  <c r="G536" i="570"/>
  <c r="F536" i="570"/>
  <c r="E536" i="570"/>
  <c r="D536" i="570"/>
  <c r="C536" i="570"/>
  <c r="T536" i="570" s="1" a="1"/>
  <c r="T536" i="570" s="1"/>
  <c r="T535" i="570" a="1"/>
  <c r="T535" i="570" s="1"/>
  <c r="S535" i="570" a="1"/>
  <c r="S535" i="570" s="1"/>
  <c r="Q535" i="570"/>
  <c r="R535" i="570" s="1"/>
  <c r="J535" i="570"/>
  <c r="C535" i="570"/>
  <c r="T534" i="570" a="1"/>
  <c r="T534" i="570" s="1"/>
  <c r="Q534" i="570"/>
  <c r="R534" i="570" s="1"/>
  <c r="J534" i="570"/>
  <c r="C534" i="570"/>
  <c r="T533" i="570" a="1"/>
  <c r="T533" i="570" s="1"/>
  <c r="S533" i="570" a="1"/>
  <c r="S533" i="570" s="1"/>
  <c r="Q533" i="570"/>
  <c r="J533" i="570"/>
  <c r="J536" i="570" s="1"/>
  <c r="C533" i="570"/>
  <c r="N517" i="570"/>
  <c r="G517" i="570"/>
  <c r="X515" i="570"/>
  <c r="X514" i="570"/>
  <c r="X513" i="570"/>
  <c r="I513" i="570"/>
  <c r="G513" i="570"/>
  <c r="E513" i="570"/>
  <c r="C513" i="570"/>
  <c r="X512" i="570"/>
  <c r="M512" i="570"/>
  <c r="K512" i="570"/>
  <c r="I512" i="570"/>
  <c r="E512" i="570"/>
  <c r="X511" i="570"/>
  <c r="M511" i="570"/>
  <c r="K511" i="570"/>
  <c r="I511" i="570"/>
  <c r="E511" i="570"/>
  <c r="I510" i="570"/>
  <c r="E510" i="570"/>
  <c r="K510" i="570" s="1"/>
  <c r="M510" i="570" s="1"/>
  <c r="I509" i="570"/>
  <c r="E509" i="570"/>
  <c r="K509" i="570" s="1"/>
  <c r="K513" i="570" s="1"/>
  <c r="M513" i="570" s="1"/>
  <c r="AA506" i="570"/>
  <c r="Z506" i="570"/>
  <c r="Y506" i="570"/>
  <c r="X506" i="570"/>
  <c r="U506" i="570"/>
  <c r="T506" i="570"/>
  <c r="S506" i="570"/>
  <c r="R506" i="570"/>
  <c r="Q506" i="570"/>
  <c r="P506" i="570"/>
  <c r="R514" i="570" s="1"/>
  <c r="O506" i="570"/>
  <c r="I506" i="570"/>
  <c r="G506" i="570"/>
  <c r="H505" i="570"/>
  <c r="H504" i="570"/>
  <c r="H503" i="570"/>
  <c r="H502" i="570"/>
  <c r="D502" i="570"/>
  <c r="V501" i="570"/>
  <c r="W501" i="570" s="1"/>
  <c r="N501" i="570"/>
  <c r="K501" i="570" a="1"/>
  <c r="K501" i="570" s="1"/>
  <c r="M501" i="570" s="1"/>
  <c r="J501" i="570" a="1"/>
  <c r="J501" i="570" s="1"/>
  <c r="H501" i="570"/>
  <c r="H500" i="570"/>
  <c r="H499" i="570"/>
  <c r="V498" i="570"/>
  <c r="W498" i="570" s="1"/>
  <c r="N498" i="570"/>
  <c r="K498" i="570" a="1"/>
  <c r="K498" i="570" s="1"/>
  <c r="M498" i="570" s="1"/>
  <c r="J498" i="570" a="1"/>
  <c r="J498" i="570" s="1"/>
  <c r="H498" i="570"/>
  <c r="V497" i="570"/>
  <c r="W497" i="570" s="1"/>
  <c r="N497" i="570"/>
  <c r="K497" i="570" a="1"/>
  <c r="K497" i="570" s="1"/>
  <c r="M497" i="570" s="1"/>
  <c r="J497" i="570" a="1"/>
  <c r="J497" i="570" s="1"/>
  <c r="H497" i="570"/>
  <c r="H496" i="570"/>
  <c r="H495" i="570"/>
  <c r="V494" i="570"/>
  <c r="W494" i="570" s="1"/>
  <c r="N494" i="570"/>
  <c r="K494" i="570" a="1"/>
  <c r="K494" i="570" s="1"/>
  <c r="M494" i="570" s="1"/>
  <c r="J494" i="570" a="1"/>
  <c r="J494" i="570" s="1"/>
  <c r="H494" i="570"/>
  <c r="V493" i="570"/>
  <c r="W493" i="570" s="1"/>
  <c r="N493" i="570"/>
  <c r="K493" i="570" a="1"/>
  <c r="K493" i="570" s="1"/>
  <c r="M493" i="570" s="1"/>
  <c r="J493" i="570" a="1"/>
  <c r="J493" i="570" s="1"/>
  <c r="H493" i="570"/>
  <c r="V492" i="570"/>
  <c r="W492" i="570" s="1"/>
  <c r="N492" i="570"/>
  <c r="K492" i="570" a="1"/>
  <c r="K492" i="570" s="1"/>
  <c r="M492" i="570" s="1"/>
  <c r="J492" i="570" a="1"/>
  <c r="J492" i="570" s="1"/>
  <c r="H492" i="570"/>
  <c r="V491" i="570"/>
  <c r="N491" i="570"/>
  <c r="K491" i="570" a="1"/>
  <c r="K491" i="570" s="1"/>
  <c r="J491" i="570" a="1"/>
  <c r="J491" i="570" s="1"/>
  <c r="H491" i="570"/>
  <c r="AA490" i="570"/>
  <c r="Z490" i="570"/>
  <c r="Y490" i="570"/>
  <c r="X490" i="570"/>
  <c r="U490" i="570"/>
  <c r="T490" i="570"/>
  <c r="S490" i="570"/>
  <c r="Q490" i="570"/>
  <c r="P490" i="570"/>
  <c r="O490" i="570"/>
  <c r="I490" i="570"/>
  <c r="G490" i="570"/>
  <c r="V489" i="570"/>
  <c r="W489" i="570" s="1"/>
  <c r="N489" i="570"/>
  <c r="K489" i="570" a="1"/>
  <c r="K489" i="570" s="1"/>
  <c r="M489" i="570" s="1"/>
  <c r="J489" i="570" a="1"/>
  <c r="J489" i="570" s="1"/>
  <c r="H489" i="570"/>
  <c r="H488" i="570"/>
  <c r="H487" i="570"/>
  <c r="H486" i="570"/>
  <c r="H485" i="570"/>
  <c r="V484" i="570"/>
  <c r="W484" i="570" s="1"/>
  <c r="N484" i="570"/>
  <c r="K484" i="570" a="1"/>
  <c r="K484" i="570" s="1"/>
  <c r="M484" i="570" s="1"/>
  <c r="J484" i="570" a="1"/>
  <c r="J484" i="570" s="1"/>
  <c r="H484" i="570"/>
  <c r="V483" i="570"/>
  <c r="W483" i="570" s="1"/>
  <c r="N483" i="570"/>
  <c r="K483" i="570" a="1"/>
  <c r="K483" i="570" s="1"/>
  <c r="M483" i="570" s="1"/>
  <c r="J483" i="570" a="1"/>
  <c r="J483" i="570" s="1"/>
  <c r="H483" i="570"/>
  <c r="V482" i="570"/>
  <c r="W482" i="570" s="1"/>
  <c r="N482" i="570"/>
  <c r="K482" i="570" a="1"/>
  <c r="K482" i="570" s="1"/>
  <c r="M482" i="570" s="1"/>
  <c r="J482" i="570" a="1"/>
  <c r="J482" i="570" s="1"/>
  <c r="H482" i="570"/>
  <c r="V481" i="570"/>
  <c r="W481" i="570" s="1"/>
  <c r="N481" i="570"/>
  <c r="K481" i="570" a="1"/>
  <c r="K481" i="570" s="1"/>
  <c r="M481" i="570" s="1"/>
  <c r="J481" i="570" a="1"/>
  <c r="J481" i="570" s="1"/>
  <c r="H481" i="570"/>
  <c r="V480" i="570"/>
  <c r="N480" i="570"/>
  <c r="K480" i="570" a="1"/>
  <c r="K480" i="570" s="1"/>
  <c r="J480" i="570" a="1"/>
  <c r="J480" i="570" s="1"/>
  <c r="H480" i="570"/>
  <c r="AA479" i="570"/>
  <c r="Z479" i="570"/>
  <c r="Y479" i="570"/>
  <c r="X479" i="570"/>
  <c r="U479" i="570"/>
  <c r="T479" i="570"/>
  <c r="S479" i="570"/>
  <c r="Q479" i="570"/>
  <c r="P479" i="570"/>
  <c r="O479" i="570"/>
  <c r="I479" i="570"/>
  <c r="G479" i="570"/>
  <c r="V478" i="570"/>
  <c r="W478" i="570" s="1"/>
  <c r="N478" i="570"/>
  <c r="K478" i="570" a="1"/>
  <c r="K478" i="570" s="1"/>
  <c r="M478" i="570" s="1"/>
  <c r="J478" i="570" a="1"/>
  <c r="J478" i="570" s="1"/>
  <c r="H478" i="570"/>
  <c r="V477" i="570"/>
  <c r="W477" i="570" s="1"/>
  <c r="N477" i="570"/>
  <c r="K477" i="570" a="1"/>
  <c r="K477" i="570" s="1"/>
  <c r="M477" i="570" s="1"/>
  <c r="J477" i="570" a="1"/>
  <c r="J477" i="570" s="1"/>
  <c r="H477" i="570"/>
  <c r="V476" i="570"/>
  <c r="W476" i="570" s="1"/>
  <c r="N476" i="570"/>
  <c r="K476" i="570" a="1"/>
  <c r="K476" i="570" s="1"/>
  <c r="M476" i="570" s="1"/>
  <c r="J476" i="570" a="1"/>
  <c r="J476" i="570" s="1"/>
  <c r="H476" i="570"/>
  <c r="V475" i="570"/>
  <c r="W475" i="570" s="1"/>
  <c r="N475" i="570"/>
  <c r="K475" i="570" a="1"/>
  <c r="K475" i="570" s="1"/>
  <c r="M475" i="570" s="1"/>
  <c r="J475" i="570" a="1"/>
  <c r="J475" i="570" s="1"/>
  <c r="H475" i="570"/>
  <c r="V474" i="570"/>
  <c r="W474" i="570" s="1"/>
  <c r="N474" i="570"/>
  <c r="K474" i="570" a="1"/>
  <c r="K474" i="570" s="1"/>
  <c r="M474" i="570" s="1"/>
  <c r="J474" i="570" a="1"/>
  <c r="J474" i="570" s="1"/>
  <c r="H474" i="570"/>
  <c r="V473" i="570"/>
  <c r="W473" i="570" s="1"/>
  <c r="N473" i="570"/>
  <c r="K473" i="570" a="1"/>
  <c r="K473" i="570" s="1"/>
  <c r="M473" i="570" s="1"/>
  <c r="J473" i="570" a="1"/>
  <c r="J473" i="570" s="1"/>
  <c r="H473" i="570"/>
  <c r="V472" i="570"/>
  <c r="W472" i="570" s="1"/>
  <c r="N472" i="570"/>
  <c r="K472" i="570"/>
  <c r="M472" i="570" s="1"/>
  <c r="K472" i="570" a="1"/>
  <c r="J472" i="570"/>
  <c r="J472" i="570" a="1"/>
  <c r="H472" i="570"/>
  <c r="V471" i="570"/>
  <c r="W471" i="570" s="1"/>
  <c r="N471" i="570"/>
  <c r="K471" i="570" a="1"/>
  <c r="K471" i="570" s="1"/>
  <c r="M471" i="570" s="1"/>
  <c r="J471" i="570" a="1"/>
  <c r="J471" i="570" s="1"/>
  <c r="H471" i="570"/>
  <c r="W470" i="570"/>
  <c r="V470" i="570"/>
  <c r="N470" i="570"/>
  <c r="K470" i="570" a="1"/>
  <c r="K470" i="570" s="1"/>
  <c r="M470" i="570" s="1"/>
  <c r="J470" i="570" a="1"/>
  <c r="J470" i="570" s="1"/>
  <c r="H470" i="570"/>
  <c r="V469" i="570"/>
  <c r="W469" i="570" s="1"/>
  <c r="N469" i="570"/>
  <c r="K469" i="570" a="1"/>
  <c r="K469" i="570" s="1"/>
  <c r="M469" i="570" s="1"/>
  <c r="J469" i="570" a="1"/>
  <c r="J469" i="570" s="1"/>
  <c r="H469" i="570"/>
  <c r="V468" i="570"/>
  <c r="W468" i="570" s="1"/>
  <c r="N468" i="570"/>
  <c r="K468" i="570" a="1"/>
  <c r="K468" i="570" s="1"/>
  <c r="M468" i="570" s="1"/>
  <c r="J468" i="570" a="1"/>
  <c r="J468" i="570" s="1"/>
  <c r="H468" i="570"/>
  <c r="V467" i="570"/>
  <c r="W467" i="570" s="1"/>
  <c r="N467" i="570"/>
  <c r="K467" i="570" a="1"/>
  <c r="K467" i="570" s="1"/>
  <c r="M467" i="570" s="1"/>
  <c r="J467" i="570" a="1"/>
  <c r="J467" i="570" s="1"/>
  <c r="H467" i="570"/>
  <c r="V466" i="570"/>
  <c r="W466" i="570" s="1"/>
  <c r="N466" i="570"/>
  <c r="K466" i="570" a="1"/>
  <c r="K466" i="570" s="1"/>
  <c r="M466" i="570" s="1"/>
  <c r="J466" i="570" a="1"/>
  <c r="J466" i="570" s="1"/>
  <c r="H466" i="570"/>
  <c r="V465" i="570"/>
  <c r="W465" i="570" s="1"/>
  <c r="N465" i="570"/>
  <c r="K465" i="570" a="1"/>
  <c r="K465" i="570" s="1"/>
  <c r="M465" i="570" s="1"/>
  <c r="J465" i="570" a="1"/>
  <c r="J465" i="570" s="1"/>
  <c r="H465" i="570"/>
  <c r="V464" i="570"/>
  <c r="V479" i="570" s="1"/>
  <c r="W479" i="570" s="1"/>
  <c r="N464" i="570"/>
  <c r="K464" i="570" a="1"/>
  <c r="K464" i="570" s="1"/>
  <c r="J464" i="570" a="1"/>
  <c r="J464" i="570" s="1"/>
  <c r="H464" i="570"/>
  <c r="H479" i="570" s="1"/>
  <c r="AA463" i="570"/>
  <c r="Z463" i="570"/>
  <c r="Y463" i="570"/>
  <c r="X463" i="570"/>
  <c r="U463" i="570"/>
  <c r="T463" i="570"/>
  <c r="S463" i="570"/>
  <c r="R463" i="570"/>
  <c r="Q463" i="570"/>
  <c r="P463" i="570"/>
  <c r="O463" i="570"/>
  <c r="I463" i="570"/>
  <c r="G463" i="570"/>
  <c r="V462" i="570"/>
  <c r="W462" i="570" s="1"/>
  <c r="N462" i="570"/>
  <c r="K462" i="570"/>
  <c r="M462" i="570" s="1"/>
  <c r="K462" i="570" a="1"/>
  <c r="J462" i="570"/>
  <c r="J462" i="570" a="1"/>
  <c r="H462" i="570"/>
  <c r="V461" i="570"/>
  <c r="W461" i="570" s="1"/>
  <c r="N461" i="570"/>
  <c r="K461" i="570" a="1"/>
  <c r="K461" i="570" s="1"/>
  <c r="M461" i="570" s="1"/>
  <c r="J461" i="570" a="1"/>
  <c r="J461" i="570" s="1"/>
  <c r="H461" i="570"/>
  <c r="V460" i="570"/>
  <c r="W460" i="570" s="1"/>
  <c r="N460" i="570"/>
  <c r="K460" i="570" a="1"/>
  <c r="K460" i="570" s="1"/>
  <c r="M460" i="570" s="1"/>
  <c r="J460" i="570" a="1"/>
  <c r="J460" i="570" s="1"/>
  <c r="H460" i="570"/>
  <c r="K459" i="570" a="1"/>
  <c r="K459" i="570" s="1"/>
  <c r="M459" i="570" s="1"/>
  <c r="H459" i="570"/>
  <c r="K458" i="570" a="1"/>
  <c r="K458" i="570" s="1"/>
  <c r="M458" i="570" s="1"/>
  <c r="H458" i="570"/>
  <c r="K457" i="570" a="1"/>
  <c r="K457" i="570" s="1"/>
  <c r="M457" i="570" s="1"/>
  <c r="H457" i="570"/>
  <c r="V456" i="570"/>
  <c r="W456" i="570" s="1"/>
  <c r="N456" i="570"/>
  <c r="K456" i="570" a="1"/>
  <c r="K456" i="570" s="1"/>
  <c r="M456" i="570" s="1"/>
  <c r="J456" i="570" a="1"/>
  <c r="J456" i="570" s="1"/>
  <c r="H456" i="570"/>
  <c r="V455" i="570"/>
  <c r="W455" i="570" s="1"/>
  <c r="N455" i="570"/>
  <c r="K455" i="570" a="1"/>
  <c r="K455" i="570" s="1"/>
  <c r="M455" i="570" s="1"/>
  <c r="J455" i="570" a="1"/>
  <c r="J455" i="570" s="1"/>
  <c r="H455" i="570"/>
  <c r="N454" i="570"/>
  <c r="K454" i="570" a="1"/>
  <c r="K454" i="570" s="1"/>
  <c r="M454" i="570" s="1"/>
  <c r="H454" i="570"/>
  <c r="N453" i="570"/>
  <c r="K453" i="570" a="1"/>
  <c r="K453" i="570" s="1"/>
  <c r="M453" i="570" s="1"/>
  <c r="H453" i="570"/>
  <c r="N452" i="570"/>
  <c r="K452" i="570" a="1"/>
  <c r="K452" i="570" s="1"/>
  <c r="M452" i="570" s="1"/>
  <c r="H452" i="570"/>
  <c r="N451" i="570"/>
  <c r="K451" i="570" a="1"/>
  <c r="K451" i="570" s="1"/>
  <c r="M451" i="570" s="1"/>
  <c r="H451" i="570"/>
  <c r="N450" i="570"/>
  <c r="K450" i="570" a="1"/>
  <c r="K450" i="570" s="1"/>
  <c r="M450" i="570" s="1"/>
  <c r="H450" i="570"/>
  <c r="N449" i="570"/>
  <c r="K449" i="570" a="1"/>
  <c r="K449" i="570" s="1"/>
  <c r="M449" i="570" s="1"/>
  <c r="H449" i="570"/>
  <c r="V448" i="570"/>
  <c r="W448" i="570" s="1"/>
  <c r="N448" i="570"/>
  <c r="K448" i="570" a="1"/>
  <c r="K448" i="570" s="1"/>
  <c r="M448" i="570" s="1"/>
  <c r="J448" i="570" a="1"/>
  <c r="J448" i="570" s="1"/>
  <c r="H448" i="570"/>
  <c r="V447" i="570"/>
  <c r="W447" i="570" s="1"/>
  <c r="N447" i="570"/>
  <c r="K447" i="570" a="1"/>
  <c r="K447" i="570" s="1"/>
  <c r="M447" i="570" s="1"/>
  <c r="J447" i="570" a="1"/>
  <c r="J447" i="570" s="1"/>
  <c r="H447" i="570"/>
  <c r="V446" i="570"/>
  <c r="W446" i="570" s="1"/>
  <c r="N446" i="570"/>
  <c r="K446" i="570" a="1"/>
  <c r="K446" i="570" s="1"/>
  <c r="M446" i="570" s="1"/>
  <c r="J446" i="570" a="1"/>
  <c r="J446" i="570" s="1"/>
  <c r="H446" i="570"/>
  <c r="V445" i="570"/>
  <c r="W445" i="570" s="1"/>
  <c r="N445" i="570"/>
  <c r="K445" i="570" a="1"/>
  <c r="K445" i="570" s="1"/>
  <c r="M445" i="570" s="1"/>
  <c r="J445" i="570" a="1"/>
  <c r="J445" i="570" s="1"/>
  <c r="H445" i="570"/>
  <c r="V444" i="570"/>
  <c r="W444" i="570" s="1"/>
  <c r="N444" i="570"/>
  <c r="K444" i="570" a="1"/>
  <c r="K444" i="570" s="1"/>
  <c r="M444" i="570" s="1"/>
  <c r="J444" i="570" a="1"/>
  <c r="J444" i="570" s="1"/>
  <c r="H444" i="570"/>
  <c r="V443" i="570"/>
  <c r="W443" i="570" s="1"/>
  <c r="N443" i="570"/>
  <c r="K443" i="570" a="1"/>
  <c r="K443" i="570" s="1"/>
  <c r="M443" i="570" s="1"/>
  <c r="J443" i="570" a="1"/>
  <c r="J443" i="570" s="1"/>
  <c r="H443" i="570"/>
  <c r="V442" i="570"/>
  <c r="W442" i="570" s="1"/>
  <c r="N442" i="570"/>
  <c r="K442" i="570" a="1"/>
  <c r="K442" i="570" s="1"/>
  <c r="M442" i="570" s="1"/>
  <c r="J442" i="570" a="1"/>
  <c r="J442" i="570" s="1"/>
  <c r="H442" i="570"/>
  <c r="V441" i="570"/>
  <c r="W441" i="570" s="1"/>
  <c r="N441" i="570"/>
  <c r="K441" i="570" a="1"/>
  <c r="K441" i="570" s="1"/>
  <c r="M441" i="570" s="1"/>
  <c r="J441" i="570" a="1"/>
  <c r="J441" i="570" s="1"/>
  <c r="H441" i="570"/>
  <c r="V440" i="570"/>
  <c r="W440" i="570" s="1"/>
  <c r="N440" i="570"/>
  <c r="K440" i="570" a="1"/>
  <c r="K440" i="570" s="1"/>
  <c r="M440" i="570" s="1"/>
  <c r="J440" i="570" a="1"/>
  <c r="J440" i="570" s="1"/>
  <c r="H440" i="570"/>
  <c r="V439" i="570"/>
  <c r="W439" i="570" s="1"/>
  <c r="N439" i="570"/>
  <c r="K439" i="570" a="1"/>
  <c r="K439" i="570" s="1"/>
  <c r="M439" i="570" s="1"/>
  <c r="J439" i="570" a="1"/>
  <c r="J439" i="570" s="1"/>
  <c r="H439" i="570"/>
  <c r="V438" i="570"/>
  <c r="W438" i="570" s="1"/>
  <c r="N438" i="570"/>
  <c r="K438" i="570" a="1"/>
  <c r="K438" i="570" s="1"/>
  <c r="M438" i="570" s="1"/>
  <c r="J438" i="570" a="1"/>
  <c r="J438" i="570" s="1"/>
  <c r="H438" i="570"/>
  <c r="V437" i="570"/>
  <c r="W437" i="570" s="1"/>
  <c r="N437" i="570"/>
  <c r="K437" i="570" a="1"/>
  <c r="K437" i="570" s="1"/>
  <c r="M437" i="570" s="1"/>
  <c r="J437" i="570" a="1"/>
  <c r="J437" i="570" s="1"/>
  <c r="N436" i="570"/>
  <c r="K436" i="570" a="1"/>
  <c r="K436" i="570" s="1"/>
  <c r="M436" i="570" s="1"/>
  <c r="H436" i="570"/>
  <c r="V435" i="570"/>
  <c r="W435" i="570" s="1"/>
  <c r="N435" i="570"/>
  <c r="K435" i="570" a="1"/>
  <c r="K435" i="570" s="1"/>
  <c r="M435" i="570" s="1"/>
  <c r="J435" i="570" a="1"/>
  <c r="J435" i="570" s="1"/>
  <c r="H435" i="570"/>
  <c r="V434" i="570"/>
  <c r="W434" i="570" s="1"/>
  <c r="N434" i="570"/>
  <c r="K434" i="570" a="1"/>
  <c r="K434" i="570" s="1"/>
  <c r="M434" i="570" s="1"/>
  <c r="J434" i="570" a="1"/>
  <c r="J434" i="570" s="1"/>
  <c r="H434" i="570"/>
  <c r="V433" i="570"/>
  <c r="W433" i="570" s="1"/>
  <c r="N433" i="570"/>
  <c r="K433" i="570" a="1"/>
  <c r="K433" i="570" s="1"/>
  <c r="M433" i="570" s="1"/>
  <c r="J433" i="570" a="1"/>
  <c r="J433" i="570" s="1"/>
  <c r="H433" i="570"/>
  <c r="V432" i="570"/>
  <c r="W432" i="570" s="1"/>
  <c r="N432" i="570"/>
  <c r="K432" i="570" a="1"/>
  <c r="K432" i="570" s="1"/>
  <c r="M432" i="570" s="1"/>
  <c r="J432" i="570" a="1"/>
  <c r="J432" i="570" s="1"/>
  <c r="H432" i="570"/>
  <c r="V431" i="570"/>
  <c r="W431" i="570" s="1"/>
  <c r="N431" i="570"/>
  <c r="K431" i="570" a="1"/>
  <c r="K431" i="570" s="1"/>
  <c r="M431" i="570" s="1"/>
  <c r="J431" i="570" a="1"/>
  <c r="J431" i="570" s="1"/>
  <c r="H431" i="570"/>
  <c r="V430" i="570"/>
  <c r="W430" i="570" s="1"/>
  <c r="N430" i="570"/>
  <c r="K430" i="570" a="1"/>
  <c r="K430" i="570" s="1"/>
  <c r="M430" i="570" s="1"/>
  <c r="J430" i="570" a="1"/>
  <c r="J430" i="570" s="1"/>
  <c r="H430" i="570"/>
  <c r="V429" i="570"/>
  <c r="N429" i="570"/>
  <c r="K429" i="570" a="1"/>
  <c r="K429" i="570" s="1"/>
  <c r="J429" i="570" a="1"/>
  <c r="J429" i="570" s="1"/>
  <c r="H429" i="570"/>
  <c r="AA428" i="570"/>
  <c r="Z428" i="570"/>
  <c r="Y428" i="570"/>
  <c r="X428" i="570"/>
  <c r="U428" i="570"/>
  <c r="T428" i="570"/>
  <c r="S428" i="570"/>
  <c r="R428" i="570"/>
  <c r="Q428" i="570"/>
  <c r="P428" i="570"/>
  <c r="O428" i="570"/>
  <c r="I428" i="570"/>
  <c r="G428" i="570"/>
  <c r="J428" i="570" s="1" a="1"/>
  <c r="J428" i="570" s="1"/>
  <c r="K427" i="570" a="1"/>
  <c r="K427" i="570" s="1"/>
  <c r="M427" i="570" s="1"/>
  <c r="H427" i="570"/>
  <c r="K426" i="570" a="1"/>
  <c r="K426" i="570" s="1"/>
  <c r="M426" i="570" s="1"/>
  <c r="H426" i="570"/>
  <c r="K425" i="570" a="1"/>
  <c r="K425" i="570" s="1"/>
  <c r="M425" i="570" s="1"/>
  <c r="H425" i="570"/>
  <c r="K424" i="570" a="1"/>
  <c r="K424" i="570" s="1"/>
  <c r="M424" i="570" s="1"/>
  <c r="H424" i="570"/>
  <c r="K423" i="570" a="1"/>
  <c r="K423" i="570" s="1"/>
  <c r="M423" i="570" s="1"/>
  <c r="H423" i="570"/>
  <c r="M422" i="570"/>
  <c r="K422" i="570" a="1"/>
  <c r="K422" i="570" s="1"/>
  <c r="H422" i="570"/>
  <c r="K421" i="570" a="1"/>
  <c r="K421" i="570" s="1"/>
  <c r="M421" i="570" s="1"/>
  <c r="H421" i="570"/>
  <c r="K420" i="570" a="1"/>
  <c r="K420" i="570" s="1"/>
  <c r="M420" i="570" s="1"/>
  <c r="H420" i="570"/>
  <c r="K419" i="570" a="1"/>
  <c r="K419" i="570" s="1"/>
  <c r="M419" i="570" s="1"/>
  <c r="H419" i="570"/>
  <c r="K418" i="570" a="1"/>
  <c r="K418" i="570" s="1"/>
  <c r="M418" i="570" s="1"/>
  <c r="H418" i="570"/>
  <c r="V417" i="570"/>
  <c r="W417" i="570" s="1"/>
  <c r="N417" i="570"/>
  <c r="K417" i="570"/>
  <c r="M417" i="570" s="1"/>
  <c r="K417" i="570" a="1"/>
  <c r="J417" i="570"/>
  <c r="J417" i="570" a="1"/>
  <c r="H417" i="570"/>
  <c r="V416" i="570"/>
  <c r="W416" i="570" s="1"/>
  <c r="N416" i="570"/>
  <c r="K416" i="570" a="1"/>
  <c r="K416" i="570" s="1"/>
  <c r="M416" i="570" s="1"/>
  <c r="J416" i="570" a="1"/>
  <c r="J416" i="570" s="1"/>
  <c r="H416" i="570"/>
  <c r="W415" i="570"/>
  <c r="V415" i="570"/>
  <c r="N415" i="570"/>
  <c r="K415" i="570" a="1"/>
  <c r="K415" i="570" s="1"/>
  <c r="M415" i="570" s="1"/>
  <c r="J415" i="570" a="1"/>
  <c r="J415" i="570" s="1"/>
  <c r="H415" i="570"/>
  <c r="V414" i="570"/>
  <c r="W414" i="570" s="1"/>
  <c r="N414" i="570"/>
  <c r="K414" i="570" a="1"/>
  <c r="K414" i="570" s="1"/>
  <c r="M414" i="570" s="1"/>
  <c r="J414" i="570" a="1"/>
  <c r="J414" i="570" s="1"/>
  <c r="H414" i="570"/>
  <c r="H413" i="570"/>
  <c r="V412" i="570"/>
  <c r="W412" i="570" s="1"/>
  <c r="N412" i="570"/>
  <c r="K412" i="570" a="1"/>
  <c r="K412" i="570" s="1"/>
  <c r="M412" i="570" s="1"/>
  <c r="J412" i="570" a="1"/>
  <c r="J412" i="570" s="1"/>
  <c r="H412" i="570"/>
  <c r="V411" i="570"/>
  <c r="W411" i="570" s="1"/>
  <c r="N411" i="570"/>
  <c r="K411" i="570" a="1"/>
  <c r="K411" i="570" s="1"/>
  <c r="M411" i="570" s="1"/>
  <c r="J411" i="570" a="1"/>
  <c r="J411" i="570" s="1"/>
  <c r="H411" i="570"/>
  <c r="H410" i="570"/>
  <c r="K409" i="570" a="1"/>
  <c r="K409" i="570" s="1"/>
  <c r="H409" i="570"/>
  <c r="V408" i="570"/>
  <c r="W408" i="570" s="1"/>
  <c r="N408" i="570"/>
  <c r="K408" i="570" a="1"/>
  <c r="K408" i="570" s="1"/>
  <c r="M408" i="570" s="1"/>
  <c r="J408" i="570" a="1"/>
  <c r="J408" i="570" s="1"/>
  <c r="H408" i="570"/>
  <c r="V407" i="570"/>
  <c r="W407" i="570" s="1"/>
  <c r="N407" i="570"/>
  <c r="K407" i="570" a="1"/>
  <c r="K407" i="570" s="1"/>
  <c r="M407" i="570" s="1"/>
  <c r="J407" i="570" a="1"/>
  <c r="J407" i="570" s="1"/>
  <c r="H407" i="570"/>
  <c r="V406" i="570"/>
  <c r="W406" i="570" s="1"/>
  <c r="N406" i="570"/>
  <c r="K406" i="570" a="1"/>
  <c r="K406" i="570" s="1"/>
  <c r="M406" i="570" s="1"/>
  <c r="J406" i="570" a="1"/>
  <c r="J406" i="570" s="1"/>
  <c r="H406" i="570"/>
  <c r="V405" i="570"/>
  <c r="W405" i="570" s="1"/>
  <c r="N405" i="570"/>
  <c r="K405" i="570" a="1"/>
  <c r="K405" i="570" s="1"/>
  <c r="M405" i="570" s="1"/>
  <c r="J405" i="570" a="1"/>
  <c r="J405" i="570" s="1"/>
  <c r="H405" i="570"/>
  <c r="V404" i="570"/>
  <c r="W404" i="570" s="1"/>
  <c r="N404" i="570"/>
  <c r="K404" i="570" a="1"/>
  <c r="K404" i="570" s="1"/>
  <c r="M404" i="570" s="1"/>
  <c r="J404" i="570" a="1"/>
  <c r="J404" i="570" s="1"/>
  <c r="H404" i="570"/>
  <c r="V403" i="570"/>
  <c r="W403" i="570" s="1"/>
  <c r="N403" i="570"/>
  <c r="K403" i="570" a="1"/>
  <c r="K403" i="570" s="1"/>
  <c r="M403" i="570" s="1"/>
  <c r="J403" i="570" a="1"/>
  <c r="J403" i="570" s="1"/>
  <c r="H403" i="570"/>
  <c r="V402" i="570"/>
  <c r="W402" i="570" s="1"/>
  <c r="N402" i="570"/>
  <c r="K402" i="570" a="1"/>
  <c r="K402" i="570" s="1"/>
  <c r="M402" i="570" s="1"/>
  <c r="J402" i="570" a="1"/>
  <c r="J402" i="570" s="1"/>
  <c r="H402" i="570"/>
  <c r="V401" i="570"/>
  <c r="W401" i="570" s="1"/>
  <c r="N401" i="570"/>
  <c r="K401" i="570" a="1"/>
  <c r="K401" i="570" s="1"/>
  <c r="M401" i="570" s="1"/>
  <c r="J401" i="570" a="1"/>
  <c r="J401" i="570" s="1"/>
  <c r="H401" i="570"/>
  <c r="V400" i="570"/>
  <c r="W400" i="570" s="1"/>
  <c r="N400" i="570"/>
  <c r="K400" i="570" a="1"/>
  <c r="K400" i="570" s="1"/>
  <c r="M400" i="570" s="1"/>
  <c r="J400" i="570" a="1"/>
  <c r="J400" i="570" s="1"/>
  <c r="H400" i="570"/>
  <c r="V399" i="570"/>
  <c r="W399" i="570" s="1"/>
  <c r="N399" i="570"/>
  <c r="K399" i="570" a="1"/>
  <c r="K399" i="570" s="1"/>
  <c r="M399" i="570" s="1"/>
  <c r="J399" i="570" a="1"/>
  <c r="J399" i="570" s="1"/>
  <c r="H399" i="570"/>
  <c r="K398" i="570" a="1"/>
  <c r="K398" i="570" s="1"/>
  <c r="M398" i="570" s="1"/>
  <c r="H398" i="570"/>
  <c r="K397" i="570" a="1"/>
  <c r="K397" i="570" s="1"/>
  <c r="M397" i="570" s="1"/>
  <c r="H397" i="570"/>
  <c r="K396" i="570"/>
  <c r="M396" i="570" s="1"/>
  <c r="K396" i="570" a="1"/>
  <c r="H396" i="570"/>
  <c r="K395" i="570" a="1"/>
  <c r="K395" i="570" s="1"/>
  <c r="M395" i="570" s="1"/>
  <c r="H395" i="570"/>
  <c r="N394" i="570"/>
  <c r="K394" i="570" a="1"/>
  <c r="K394" i="570" s="1"/>
  <c r="M394" i="570" s="1"/>
  <c r="H394" i="570"/>
  <c r="N393" i="570"/>
  <c r="K393" i="570" a="1"/>
  <c r="K393" i="570" s="1"/>
  <c r="M393" i="570" s="1"/>
  <c r="H393" i="570"/>
  <c r="N392" i="570"/>
  <c r="K392" i="570" a="1"/>
  <c r="K392" i="570" s="1"/>
  <c r="M392" i="570" s="1"/>
  <c r="H392" i="570"/>
  <c r="N391" i="570"/>
  <c r="K391" i="570" a="1"/>
  <c r="K391" i="570" s="1"/>
  <c r="M391" i="570" s="1"/>
  <c r="H391" i="570"/>
  <c r="V390" i="570"/>
  <c r="W390" i="570" s="1"/>
  <c r="N390" i="570"/>
  <c r="K390" i="570" a="1"/>
  <c r="K390" i="570" s="1"/>
  <c r="M390" i="570" s="1"/>
  <c r="J390" i="570" a="1"/>
  <c r="J390" i="570" s="1"/>
  <c r="H390" i="570"/>
  <c r="V389" i="570"/>
  <c r="W389" i="570" s="1"/>
  <c r="N389" i="570"/>
  <c r="K389" i="570" a="1"/>
  <c r="K389" i="570" s="1"/>
  <c r="M389" i="570" s="1"/>
  <c r="J389" i="570" a="1"/>
  <c r="J389" i="570" s="1"/>
  <c r="H389" i="570"/>
  <c r="V388" i="570"/>
  <c r="W388" i="570" s="1"/>
  <c r="N388" i="570"/>
  <c r="K388" i="570" a="1"/>
  <c r="K388" i="570" s="1"/>
  <c r="M388" i="570" s="1"/>
  <c r="J388" i="570" a="1"/>
  <c r="J388" i="570" s="1"/>
  <c r="H388" i="570"/>
  <c r="V387" i="570"/>
  <c r="W387" i="570" s="1"/>
  <c r="N387" i="570"/>
  <c r="K387" i="570" a="1"/>
  <c r="K387" i="570" s="1"/>
  <c r="M387" i="570" s="1"/>
  <c r="J387" i="570" a="1"/>
  <c r="J387" i="570" s="1"/>
  <c r="H387" i="570"/>
  <c r="V386" i="570"/>
  <c r="W386" i="570" s="1"/>
  <c r="N386" i="570"/>
  <c r="K386" i="570" a="1"/>
  <c r="K386" i="570" s="1"/>
  <c r="M386" i="570" s="1"/>
  <c r="J386" i="570" a="1"/>
  <c r="J386" i="570" s="1"/>
  <c r="H386" i="570"/>
  <c r="V385" i="570"/>
  <c r="W385" i="570" s="1"/>
  <c r="N385" i="570"/>
  <c r="K385" i="570" a="1"/>
  <c r="K385" i="570" s="1"/>
  <c r="M385" i="570" s="1"/>
  <c r="J385" i="570" a="1"/>
  <c r="J385" i="570" s="1"/>
  <c r="H385" i="570"/>
  <c r="V384" i="570"/>
  <c r="W384" i="570" s="1"/>
  <c r="N384" i="570"/>
  <c r="K384" i="570" a="1"/>
  <c r="K384" i="570" s="1"/>
  <c r="M384" i="570" s="1"/>
  <c r="J384" i="570" a="1"/>
  <c r="J384" i="570" s="1"/>
  <c r="H384" i="570"/>
  <c r="V383" i="570"/>
  <c r="W383" i="570" s="1"/>
  <c r="N383" i="570"/>
  <c r="K383" i="570" a="1"/>
  <c r="K383" i="570" s="1"/>
  <c r="M383" i="570" s="1"/>
  <c r="J383" i="570" a="1"/>
  <c r="J383" i="570" s="1"/>
  <c r="H383" i="570"/>
  <c r="V382" i="570"/>
  <c r="W382" i="570" s="1"/>
  <c r="N382" i="570"/>
  <c r="K382" i="570" a="1"/>
  <c r="K382" i="570" s="1"/>
  <c r="M382" i="570" s="1"/>
  <c r="J382" i="570" a="1"/>
  <c r="J382" i="570" s="1"/>
  <c r="H382" i="570"/>
  <c r="V381" i="570"/>
  <c r="W381" i="570" s="1"/>
  <c r="N381" i="570"/>
  <c r="K381" i="570" a="1"/>
  <c r="K381" i="570" s="1"/>
  <c r="M381" i="570" s="1"/>
  <c r="J381" i="570" a="1"/>
  <c r="J381" i="570" s="1"/>
  <c r="H381" i="570"/>
  <c r="V380" i="570"/>
  <c r="W380" i="570" s="1"/>
  <c r="N380" i="570"/>
  <c r="K380" i="570" a="1"/>
  <c r="K380" i="570" s="1"/>
  <c r="M380" i="570" s="1"/>
  <c r="J380" i="570" a="1"/>
  <c r="J380" i="570" s="1"/>
  <c r="H380" i="570"/>
  <c r="V379" i="570"/>
  <c r="W379" i="570" s="1"/>
  <c r="N379" i="570"/>
  <c r="K379" i="570" a="1"/>
  <c r="K379" i="570" s="1"/>
  <c r="M379" i="570" s="1"/>
  <c r="J379" i="570" a="1"/>
  <c r="J379" i="570" s="1"/>
  <c r="H379" i="570"/>
  <c r="K378" i="570" a="1"/>
  <c r="K378" i="570" s="1"/>
  <c r="M378" i="570" s="1"/>
  <c r="H378" i="570"/>
  <c r="K377" i="570" a="1"/>
  <c r="K377" i="570" s="1"/>
  <c r="M377" i="570" s="1"/>
  <c r="H377" i="570"/>
  <c r="K376" i="570" a="1"/>
  <c r="K376" i="570" s="1"/>
  <c r="M376" i="570" s="1"/>
  <c r="H376" i="570"/>
  <c r="V375" i="570"/>
  <c r="W375" i="570" s="1"/>
  <c r="N375" i="570"/>
  <c r="K375" i="570" a="1"/>
  <c r="K375" i="570" s="1"/>
  <c r="M375" i="570" s="1"/>
  <c r="J375" i="570" a="1"/>
  <c r="J375" i="570" s="1"/>
  <c r="H375" i="570"/>
  <c r="V374" i="570"/>
  <c r="W374" i="570" s="1"/>
  <c r="N374" i="570"/>
  <c r="K374" i="570" a="1"/>
  <c r="K374" i="570" s="1"/>
  <c r="M374" i="570" s="1"/>
  <c r="J374" i="570" a="1"/>
  <c r="J374" i="570" s="1"/>
  <c r="H374" i="570"/>
  <c r="V373" i="570"/>
  <c r="W373" i="570" s="1"/>
  <c r="N373" i="570"/>
  <c r="K373" i="570" a="1"/>
  <c r="K373" i="570" s="1"/>
  <c r="M373" i="570" s="1"/>
  <c r="J373" i="570" a="1"/>
  <c r="J373" i="570" s="1"/>
  <c r="H373" i="570"/>
  <c r="K372" i="570" a="1"/>
  <c r="K372" i="570" s="1"/>
  <c r="H372" i="570"/>
  <c r="V371" i="570"/>
  <c r="N371" i="570"/>
  <c r="K371" i="570" a="1"/>
  <c r="K371" i="570" s="1"/>
  <c r="J371" i="570" a="1"/>
  <c r="J371" i="570" s="1"/>
  <c r="H371" i="570"/>
  <c r="AA370" i="570"/>
  <c r="AA507" i="570" s="1"/>
  <c r="Z370" i="570"/>
  <c r="Z507" i="570" s="1"/>
  <c r="Y370" i="570"/>
  <c r="Y507" i="570" s="1"/>
  <c r="X370" i="570"/>
  <c r="X507" i="570" s="1"/>
  <c r="U370" i="570"/>
  <c r="U507" i="570" s="1"/>
  <c r="T370" i="570"/>
  <c r="T507" i="570" s="1"/>
  <c r="S370" i="570"/>
  <c r="S507" i="570" s="1"/>
  <c r="R370" i="570"/>
  <c r="R507" i="570" s="1"/>
  <c r="Q370" i="570"/>
  <c r="Q507" i="570" s="1"/>
  <c r="P370" i="570"/>
  <c r="P507" i="570" s="1"/>
  <c r="O370" i="570"/>
  <c r="I370" i="570"/>
  <c r="I507" i="570" s="1"/>
  <c r="B515" i="570" s="1"/>
  <c r="G370" i="570"/>
  <c r="G507" i="570" s="1"/>
  <c r="V369" i="570"/>
  <c r="W369" i="570" s="1"/>
  <c r="N369" i="570"/>
  <c r="K369" i="570" a="1"/>
  <c r="K369" i="570" s="1"/>
  <c r="M369" i="570" s="1"/>
  <c r="J369" i="570" a="1"/>
  <c r="J369" i="570" s="1"/>
  <c r="H369" i="570"/>
  <c r="V368" i="570"/>
  <c r="W368" i="570" s="1"/>
  <c r="N368" i="570"/>
  <c r="K368" i="570" a="1"/>
  <c r="K368" i="570" s="1"/>
  <c r="M368" i="570" s="1"/>
  <c r="J368" i="570" a="1"/>
  <c r="J368" i="570" s="1"/>
  <c r="H368" i="570"/>
  <c r="K367" i="570" a="1"/>
  <c r="K367" i="570" s="1"/>
  <c r="M367" i="570" s="1"/>
  <c r="H367" i="570"/>
  <c r="K366" i="570" a="1"/>
  <c r="K366" i="570" s="1"/>
  <c r="M366" i="570" s="1"/>
  <c r="H366" i="570"/>
  <c r="K365" i="570" a="1"/>
  <c r="K365" i="570" s="1"/>
  <c r="M365" i="570" s="1"/>
  <c r="H365" i="570"/>
  <c r="K364" i="570" a="1"/>
  <c r="K364" i="570" s="1"/>
  <c r="M364" i="570" s="1"/>
  <c r="H364" i="570"/>
  <c r="V363" i="570"/>
  <c r="W363" i="570" s="1"/>
  <c r="N363" i="570"/>
  <c r="K363" i="570" a="1"/>
  <c r="K363" i="570" s="1"/>
  <c r="M363" i="570" s="1"/>
  <c r="J363" i="570" a="1"/>
  <c r="J363" i="570" s="1"/>
  <c r="H363" i="570"/>
  <c r="V362" i="570"/>
  <c r="W362" i="570" s="1"/>
  <c r="N362" i="570"/>
  <c r="K362" i="570" a="1"/>
  <c r="K362" i="570" s="1"/>
  <c r="M362" i="570" s="1"/>
  <c r="J362" i="570" a="1"/>
  <c r="J362" i="570" s="1"/>
  <c r="H362" i="570"/>
  <c r="V361" i="570"/>
  <c r="W361" i="570" s="1"/>
  <c r="N361" i="570"/>
  <c r="K361" i="570" a="1"/>
  <c r="K361" i="570" s="1"/>
  <c r="M361" i="570" s="1"/>
  <c r="J361" i="570" a="1"/>
  <c r="J361" i="570" s="1"/>
  <c r="H361" i="570"/>
  <c r="H360" i="570"/>
  <c r="H359" i="570"/>
  <c r="V358" i="570"/>
  <c r="W358" i="570" s="1"/>
  <c r="N358" i="570"/>
  <c r="K358" i="570" a="1"/>
  <c r="K358" i="570" s="1"/>
  <c r="M358" i="570" s="1"/>
  <c r="J358" i="570" a="1"/>
  <c r="J358" i="570" s="1"/>
  <c r="H358" i="570"/>
  <c r="V357" i="570"/>
  <c r="W357" i="570" s="1"/>
  <c r="N357" i="570"/>
  <c r="K357" i="570" a="1"/>
  <c r="K357" i="570" s="1"/>
  <c r="M357" i="570" s="1"/>
  <c r="J357" i="570" a="1"/>
  <c r="J357" i="570" s="1"/>
  <c r="H357" i="570"/>
  <c r="K356" i="570" a="1"/>
  <c r="K356" i="570" s="1"/>
  <c r="M356" i="570" s="1"/>
  <c r="H356" i="570"/>
  <c r="K355" i="570" a="1"/>
  <c r="K355" i="570" s="1"/>
  <c r="M355" i="570" s="1"/>
  <c r="H355" i="570"/>
  <c r="V354" i="570"/>
  <c r="W354" i="570" s="1"/>
  <c r="N354" i="570"/>
  <c r="K354" i="570" a="1"/>
  <c r="K354" i="570" s="1"/>
  <c r="M354" i="570" s="1"/>
  <c r="J354" i="570" a="1"/>
  <c r="J354" i="570" s="1"/>
  <c r="H354" i="570"/>
  <c r="V353" i="570"/>
  <c r="W353" i="570" s="1"/>
  <c r="N353" i="570"/>
  <c r="K353" i="570" a="1"/>
  <c r="K353" i="570" s="1"/>
  <c r="M353" i="570" s="1"/>
  <c r="J353" i="570" a="1"/>
  <c r="J353" i="570" s="1"/>
  <c r="H353" i="570"/>
  <c r="V352" i="570"/>
  <c r="W352" i="570" s="1"/>
  <c r="N352" i="570"/>
  <c r="K352" i="570" a="1"/>
  <c r="K352" i="570" s="1"/>
  <c r="M352" i="570" s="1"/>
  <c r="J352" i="570" a="1"/>
  <c r="J352" i="570" s="1"/>
  <c r="H352" i="570"/>
  <c r="V351" i="570"/>
  <c r="W351" i="570" s="1"/>
  <c r="N351" i="570"/>
  <c r="K351" i="570" a="1"/>
  <c r="K351" i="570" s="1"/>
  <c r="M351" i="570" s="1"/>
  <c r="J351" i="570" a="1"/>
  <c r="J351" i="570" s="1"/>
  <c r="H351" i="570"/>
  <c r="V350" i="570"/>
  <c r="W350" i="570" s="1"/>
  <c r="N350" i="570"/>
  <c r="K350" i="570" a="1"/>
  <c r="K350" i="570" s="1"/>
  <c r="M350" i="570" s="1"/>
  <c r="J350" i="570" a="1"/>
  <c r="J350" i="570" s="1"/>
  <c r="H350" i="570"/>
  <c r="V349" i="570"/>
  <c r="N349" i="570"/>
  <c r="K349" i="570" a="1"/>
  <c r="K349" i="570" s="1"/>
  <c r="J349" i="570" a="1"/>
  <c r="J349" i="570" s="1"/>
  <c r="H349" i="570"/>
  <c r="X343" i="570"/>
  <c r="X342" i="570"/>
  <c r="X341" i="570"/>
  <c r="G341" i="570"/>
  <c r="C341" i="570"/>
  <c r="X340" i="570"/>
  <c r="I340" i="570"/>
  <c r="E340" i="570"/>
  <c r="K340" i="570" s="1"/>
  <c r="M340" i="570" s="1"/>
  <c r="I339" i="570"/>
  <c r="E339" i="570"/>
  <c r="K339" i="570" s="1"/>
  <c r="M339" i="570" s="1"/>
  <c r="I338" i="570"/>
  <c r="E338" i="570"/>
  <c r="K338" i="570" s="1"/>
  <c r="M338" i="570" s="1"/>
  <c r="X337" i="570"/>
  <c r="I337" i="570"/>
  <c r="I341" i="570" s="1"/>
  <c r="E337" i="570"/>
  <c r="K337" i="570" s="1"/>
  <c r="AA334" i="570"/>
  <c r="Z334" i="570"/>
  <c r="Y334" i="570"/>
  <c r="X334" i="570"/>
  <c r="U334" i="570"/>
  <c r="T334" i="570"/>
  <c r="S334" i="570"/>
  <c r="R334" i="570"/>
  <c r="Q334" i="570"/>
  <c r="P334" i="570"/>
  <c r="O334" i="570"/>
  <c r="R342" i="570" s="1"/>
  <c r="I334" i="570"/>
  <c r="G334" i="570"/>
  <c r="K333" i="570" a="1"/>
  <c r="K333" i="570" s="1"/>
  <c r="H333" i="570"/>
  <c r="K332" i="570"/>
  <c r="K332" i="570" a="1"/>
  <c r="H332" i="570"/>
  <c r="K331" i="570" a="1"/>
  <c r="K331" i="570" s="1"/>
  <c r="H331" i="570"/>
  <c r="W330" i="570"/>
  <c r="V330" i="570"/>
  <c r="N330" i="570"/>
  <c r="K330" i="570" a="1"/>
  <c r="K330" i="570" s="1"/>
  <c r="D330" i="570"/>
  <c r="H330" i="570" s="1"/>
  <c r="H329" i="570"/>
  <c r="K328" i="570" a="1"/>
  <c r="K328" i="570" s="1"/>
  <c r="H328" i="570"/>
  <c r="H327" i="570"/>
  <c r="V326" i="570"/>
  <c r="W326" i="570" s="1"/>
  <c r="N326" i="570"/>
  <c r="K326" i="570"/>
  <c r="M326" i="570" s="1"/>
  <c r="K326" i="570" a="1"/>
  <c r="J326" i="570" a="1"/>
  <c r="J326" i="570" s="1"/>
  <c r="H326" i="570"/>
  <c r="W325" i="570"/>
  <c r="V325" i="570"/>
  <c r="N325" i="570"/>
  <c r="K325" i="570" a="1"/>
  <c r="K325" i="570" s="1"/>
  <c r="M325" i="570" s="1"/>
  <c r="J325" i="570" a="1"/>
  <c r="J325" i="570" s="1"/>
  <c r="H325" i="570"/>
  <c r="H324" i="570"/>
  <c r="V323" i="570"/>
  <c r="W323" i="570" s="1"/>
  <c r="N323" i="570"/>
  <c r="K323" i="570" a="1"/>
  <c r="K323" i="570" s="1"/>
  <c r="M323" i="570" s="1"/>
  <c r="J323" i="570" a="1"/>
  <c r="J323" i="570" s="1"/>
  <c r="H323" i="570"/>
  <c r="V322" i="570"/>
  <c r="W322" i="570" s="1"/>
  <c r="N322" i="570"/>
  <c r="K322" i="570"/>
  <c r="M322" i="570" s="1"/>
  <c r="K322" i="570" a="1"/>
  <c r="J322" i="570"/>
  <c r="J322" i="570" a="1"/>
  <c r="H322" i="570"/>
  <c r="V321" i="570"/>
  <c r="W321" i="570" s="1"/>
  <c r="N321" i="570"/>
  <c r="K321" i="570" a="1"/>
  <c r="K321" i="570" s="1"/>
  <c r="M321" i="570" s="1"/>
  <c r="J321" i="570" a="1"/>
  <c r="J321" i="570" s="1"/>
  <c r="H321" i="570"/>
  <c r="V320" i="570"/>
  <c r="V334" i="570" s="1"/>
  <c r="N320" i="570"/>
  <c r="N334" i="570" s="1"/>
  <c r="K320" i="570" a="1"/>
  <c r="K320" i="570" s="1"/>
  <c r="K334" i="570" s="1"/>
  <c r="J320" i="570" a="1"/>
  <c r="J320" i="570" s="1"/>
  <c r="H320" i="570"/>
  <c r="H334" i="570" s="1"/>
  <c r="AA319" i="570"/>
  <c r="Z319" i="570"/>
  <c r="Y319" i="570"/>
  <c r="X319" i="570"/>
  <c r="U319" i="570"/>
  <c r="T319" i="570"/>
  <c r="S319" i="570"/>
  <c r="Q319" i="570"/>
  <c r="P319" i="570"/>
  <c r="O319" i="570"/>
  <c r="R341" i="570" s="1"/>
  <c r="I319" i="570"/>
  <c r="G319" i="570"/>
  <c r="J319" i="570" s="1" a="1"/>
  <c r="J319" i="570" s="1"/>
  <c r="V318" i="570"/>
  <c r="W318" i="570" s="1"/>
  <c r="N318" i="570"/>
  <c r="K318" i="570"/>
  <c r="M318" i="570" s="1"/>
  <c r="K318" i="570" a="1"/>
  <c r="J318" i="570" a="1"/>
  <c r="J318" i="570" s="1"/>
  <c r="H318" i="570"/>
  <c r="H317" i="570"/>
  <c r="H316" i="570"/>
  <c r="H315" i="570"/>
  <c r="H314" i="570"/>
  <c r="V313" i="570"/>
  <c r="W313" i="570" s="1"/>
  <c r="N313" i="570"/>
  <c r="K313" i="570" a="1"/>
  <c r="K313" i="570" s="1"/>
  <c r="M313" i="570" s="1"/>
  <c r="J313" i="570" a="1"/>
  <c r="J313" i="570" s="1"/>
  <c r="H313" i="570"/>
  <c r="V312" i="570"/>
  <c r="W312" i="570" s="1"/>
  <c r="N312" i="570"/>
  <c r="K312" i="570"/>
  <c r="M312" i="570" s="1"/>
  <c r="K312" i="570" a="1"/>
  <c r="J312" i="570"/>
  <c r="J312" i="570" a="1"/>
  <c r="H312" i="570"/>
  <c r="V311" i="570"/>
  <c r="W311" i="570" s="1"/>
  <c r="N311" i="570"/>
  <c r="K311" i="570" a="1"/>
  <c r="K311" i="570" s="1"/>
  <c r="M311" i="570" s="1"/>
  <c r="J311" i="570" a="1"/>
  <c r="J311" i="570" s="1"/>
  <c r="H311" i="570"/>
  <c r="V310" i="570"/>
  <c r="W310" i="570" s="1"/>
  <c r="N310" i="570"/>
  <c r="K310" i="570" a="1"/>
  <c r="K310" i="570" s="1"/>
  <c r="M310" i="570" s="1"/>
  <c r="J310" i="570" a="1"/>
  <c r="J310" i="570" s="1"/>
  <c r="H310" i="570"/>
  <c r="V309" i="570"/>
  <c r="V319" i="570" s="1"/>
  <c r="W319" i="570" s="1"/>
  <c r="N309" i="570"/>
  <c r="K309" i="570" a="1"/>
  <c r="K309" i="570" s="1"/>
  <c r="J309" i="570" a="1"/>
  <c r="J309" i="570" s="1"/>
  <c r="H309" i="570"/>
  <c r="H319" i="570" s="1"/>
  <c r="AA308" i="570"/>
  <c r="Z308" i="570"/>
  <c r="Y308" i="570"/>
  <c r="X308" i="570"/>
  <c r="U308" i="570"/>
  <c r="T308" i="570"/>
  <c r="S308" i="570"/>
  <c r="Q308" i="570"/>
  <c r="P308" i="570"/>
  <c r="O308" i="570"/>
  <c r="I308" i="570"/>
  <c r="G308" i="570"/>
  <c r="V307" i="570"/>
  <c r="W307" i="570" s="1"/>
  <c r="N307" i="570"/>
  <c r="K307" i="570" a="1"/>
  <c r="K307" i="570" s="1"/>
  <c r="M307" i="570" s="1"/>
  <c r="J307" i="570" a="1"/>
  <c r="J307" i="570" s="1"/>
  <c r="H307" i="570"/>
  <c r="V306" i="570"/>
  <c r="W306" i="570" s="1"/>
  <c r="N306" i="570"/>
  <c r="K306" i="570" a="1"/>
  <c r="K306" i="570" s="1"/>
  <c r="M306" i="570" s="1"/>
  <c r="J306" i="570" a="1"/>
  <c r="J306" i="570" s="1"/>
  <c r="H306" i="570"/>
  <c r="W305" i="570"/>
  <c r="V305" i="570"/>
  <c r="N305" i="570"/>
  <c r="K305" i="570" a="1"/>
  <c r="K305" i="570" s="1"/>
  <c r="M305" i="570" s="1"/>
  <c r="J305" i="570" a="1"/>
  <c r="J305" i="570" s="1"/>
  <c r="H305" i="570"/>
  <c r="V304" i="570"/>
  <c r="W304" i="570" s="1"/>
  <c r="N304" i="570"/>
  <c r="K304" i="570" a="1"/>
  <c r="K304" i="570" s="1"/>
  <c r="M304" i="570" s="1"/>
  <c r="J304" i="570" a="1"/>
  <c r="J304" i="570" s="1"/>
  <c r="H304" i="570"/>
  <c r="V303" i="570"/>
  <c r="W303" i="570" s="1"/>
  <c r="N303" i="570"/>
  <c r="K303" i="570"/>
  <c r="M303" i="570" s="1"/>
  <c r="K303" i="570" a="1"/>
  <c r="J303" i="570"/>
  <c r="J303" i="570" a="1"/>
  <c r="H303" i="570"/>
  <c r="V302" i="570"/>
  <c r="W302" i="570" s="1"/>
  <c r="N302" i="570"/>
  <c r="K302" i="570" a="1"/>
  <c r="K302" i="570" s="1"/>
  <c r="M302" i="570" s="1"/>
  <c r="J302" i="570" a="1"/>
  <c r="J302" i="570" s="1"/>
  <c r="H302" i="570"/>
  <c r="W301" i="570"/>
  <c r="V301" i="570"/>
  <c r="N301" i="570"/>
  <c r="K301" i="570" a="1"/>
  <c r="K301" i="570" s="1"/>
  <c r="M301" i="570" s="1"/>
  <c r="J301" i="570" a="1"/>
  <c r="J301" i="570" s="1"/>
  <c r="H301" i="570"/>
  <c r="V300" i="570"/>
  <c r="W300" i="570" s="1"/>
  <c r="N300" i="570"/>
  <c r="K300" i="570" a="1"/>
  <c r="K300" i="570" s="1"/>
  <c r="M300" i="570" s="1"/>
  <c r="J300" i="570" a="1"/>
  <c r="J300" i="570" s="1"/>
  <c r="H300" i="570"/>
  <c r="V299" i="570"/>
  <c r="W299" i="570" s="1"/>
  <c r="N299" i="570"/>
  <c r="K299" i="570"/>
  <c r="M299" i="570" s="1"/>
  <c r="K299" i="570" a="1"/>
  <c r="J299" i="570"/>
  <c r="J299" i="570" a="1"/>
  <c r="H299" i="570"/>
  <c r="V298" i="570"/>
  <c r="W298" i="570" s="1"/>
  <c r="N298" i="570"/>
  <c r="K298" i="570" a="1"/>
  <c r="K298" i="570" s="1"/>
  <c r="M298" i="570" s="1"/>
  <c r="J298" i="570" a="1"/>
  <c r="J298" i="570" s="1"/>
  <c r="H298" i="570"/>
  <c r="W297" i="570"/>
  <c r="V297" i="570"/>
  <c r="N297" i="570"/>
  <c r="K297" i="570" a="1"/>
  <c r="K297" i="570" s="1"/>
  <c r="M297" i="570" s="1"/>
  <c r="J297" i="570" a="1"/>
  <c r="J297" i="570" s="1"/>
  <c r="H297" i="570"/>
  <c r="V296" i="570"/>
  <c r="W296" i="570" s="1"/>
  <c r="N296" i="570"/>
  <c r="K296" i="570" a="1"/>
  <c r="K296" i="570" s="1"/>
  <c r="M296" i="570" s="1"/>
  <c r="J296" i="570" a="1"/>
  <c r="J296" i="570" s="1"/>
  <c r="H296" i="570"/>
  <c r="W295" i="570"/>
  <c r="V295" i="570"/>
  <c r="N295" i="570"/>
  <c r="K295" i="570" a="1"/>
  <c r="K295" i="570" s="1"/>
  <c r="M295" i="570" s="1"/>
  <c r="J295" i="570" a="1"/>
  <c r="J295" i="570" s="1"/>
  <c r="H295" i="570"/>
  <c r="V294" i="570"/>
  <c r="W294" i="570" s="1"/>
  <c r="N294" i="570"/>
  <c r="K294" i="570" a="1"/>
  <c r="K294" i="570" s="1"/>
  <c r="M294" i="570" s="1"/>
  <c r="J294" i="570" a="1"/>
  <c r="J294" i="570" s="1"/>
  <c r="H294" i="570"/>
  <c r="W293" i="570"/>
  <c r="V293" i="570"/>
  <c r="N293" i="570"/>
  <c r="N308" i="570" s="1"/>
  <c r="K293" i="570" a="1"/>
  <c r="K293" i="570" s="1"/>
  <c r="M293" i="570" s="1"/>
  <c r="J293" i="570" a="1"/>
  <c r="J293" i="570" s="1"/>
  <c r="H293" i="570"/>
  <c r="AA292" i="570"/>
  <c r="Z292" i="570"/>
  <c r="Y292" i="570"/>
  <c r="X292" i="570"/>
  <c r="U292" i="570"/>
  <c r="T292" i="570"/>
  <c r="S292" i="570"/>
  <c r="R292" i="570"/>
  <c r="Q292" i="570"/>
  <c r="P292" i="570"/>
  <c r="O292" i="570"/>
  <c r="R339" i="570" s="1"/>
  <c r="I292" i="570"/>
  <c r="G292" i="570"/>
  <c r="J292" i="570" s="1" a="1"/>
  <c r="J292" i="570" s="1"/>
  <c r="V291" i="570"/>
  <c r="W291" i="570" s="1"/>
  <c r="N291" i="570"/>
  <c r="K291" i="570" a="1"/>
  <c r="K291" i="570" s="1"/>
  <c r="M291" i="570" s="1"/>
  <c r="J291" i="570" a="1"/>
  <c r="J291" i="570" s="1"/>
  <c r="H291" i="570"/>
  <c r="W290" i="570"/>
  <c r="V290" i="570"/>
  <c r="N290" i="570"/>
  <c r="K290" i="570" a="1"/>
  <c r="K290" i="570" s="1"/>
  <c r="M290" i="570" s="1"/>
  <c r="J290" i="570" a="1"/>
  <c r="J290" i="570" s="1"/>
  <c r="H290" i="570"/>
  <c r="V289" i="570"/>
  <c r="W289" i="570" s="1"/>
  <c r="N289" i="570"/>
  <c r="K289" i="570" a="1"/>
  <c r="K289" i="570" s="1"/>
  <c r="M289" i="570" s="1"/>
  <c r="J289" i="570" a="1"/>
  <c r="J289" i="570" s="1"/>
  <c r="H289" i="570"/>
  <c r="H288" i="570"/>
  <c r="H287" i="570"/>
  <c r="H286" i="570"/>
  <c r="V285" i="570"/>
  <c r="W285" i="570" s="1"/>
  <c r="N285" i="570"/>
  <c r="K285" i="570" a="1"/>
  <c r="K285" i="570" s="1"/>
  <c r="M285" i="570" s="1"/>
  <c r="J285" i="570" a="1"/>
  <c r="J285" i="570" s="1"/>
  <c r="H285" i="570"/>
  <c r="V284" i="570"/>
  <c r="W284" i="570" s="1"/>
  <c r="N284" i="570"/>
  <c r="K284" i="570"/>
  <c r="M284" i="570" s="1"/>
  <c r="K284" i="570" a="1"/>
  <c r="J284" i="570"/>
  <c r="J284" i="570" a="1"/>
  <c r="H284" i="570"/>
  <c r="N283" i="570"/>
  <c r="K283" i="570" a="1"/>
  <c r="K283" i="570" s="1"/>
  <c r="M283" i="570" s="1"/>
  <c r="H283" i="570"/>
  <c r="N282" i="570"/>
  <c r="K282" i="570" a="1"/>
  <c r="K282" i="570" s="1"/>
  <c r="M282" i="570" s="1"/>
  <c r="H282" i="570"/>
  <c r="N281" i="570"/>
  <c r="K281" i="570" a="1"/>
  <c r="K281" i="570" s="1"/>
  <c r="M281" i="570" s="1"/>
  <c r="H281" i="570"/>
  <c r="N280" i="570"/>
  <c r="K280" i="570"/>
  <c r="M280" i="570" s="1"/>
  <c r="K280" i="570" a="1"/>
  <c r="H280" i="570"/>
  <c r="N279" i="570"/>
  <c r="K279" i="570" a="1"/>
  <c r="K279" i="570" s="1"/>
  <c r="M279" i="570" s="1"/>
  <c r="H279" i="570"/>
  <c r="N278" i="570"/>
  <c r="K278" i="570" a="1"/>
  <c r="K278" i="570" s="1"/>
  <c r="M278" i="570" s="1"/>
  <c r="H278" i="570"/>
  <c r="V277" i="570"/>
  <c r="W277" i="570" s="1"/>
  <c r="N277" i="570"/>
  <c r="K277" i="570" a="1"/>
  <c r="K277" i="570" s="1"/>
  <c r="M277" i="570" s="1"/>
  <c r="J277" i="570" a="1"/>
  <c r="J277" i="570" s="1"/>
  <c r="H277" i="570"/>
  <c r="V276" i="570"/>
  <c r="W276" i="570" s="1"/>
  <c r="N276" i="570"/>
  <c r="K276" i="570"/>
  <c r="M276" i="570" s="1"/>
  <c r="K276" i="570" a="1"/>
  <c r="J276" i="570"/>
  <c r="J276" i="570" a="1"/>
  <c r="H276" i="570"/>
  <c r="V275" i="570"/>
  <c r="W275" i="570" s="1"/>
  <c r="N275" i="570"/>
  <c r="K275" i="570" a="1"/>
  <c r="K275" i="570" s="1"/>
  <c r="M275" i="570" s="1"/>
  <c r="J275" i="570" a="1"/>
  <c r="J275" i="570" s="1"/>
  <c r="H275" i="570"/>
  <c r="W274" i="570"/>
  <c r="V274" i="570"/>
  <c r="N274" i="570"/>
  <c r="K274" i="570" a="1"/>
  <c r="K274" i="570" s="1"/>
  <c r="M274" i="570" s="1"/>
  <c r="J274" i="570" a="1"/>
  <c r="J274" i="570" s="1"/>
  <c r="H274" i="570"/>
  <c r="V273" i="570"/>
  <c r="W273" i="570" s="1"/>
  <c r="N273" i="570"/>
  <c r="K273" i="570" a="1"/>
  <c r="K273" i="570" s="1"/>
  <c r="M273" i="570" s="1"/>
  <c r="J273" i="570" a="1"/>
  <c r="J273" i="570" s="1"/>
  <c r="H273" i="570"/>
  <c r="V272" i="570"/>
  <c r="W272" i="570" s="1"/>
  <c r="N272" i="570"/>
  <c r="K272" i="570"/>
  <c r="M272" i="570" s="1"/>
  <c r="K272" i="570" a="1"/>
  <c r="J272" i="570"/>
  <c r="J272" i="570" a="1"/>
  <c r="H272" i="570"/>
  <c r="V271" i="570"/>
  <c r="W271" i="570" s="1"/>
  <c r="N271" i="570"/>
  <c r="K271" i="570" a="1"/>
  <c r="K271" i="570" s="1"/>
  <c r="M271" i="570" s="1"/>
  <c r="J271" i="570" a="1"/>
  <c r="J271" i="570" s="1"/>
  <c r="H271" i="570"/>
  <c r="W270" i="570"/>
  <c r="V270" i="570"/>
  <c r="N270" i="570"/>
  <c r="K270" i="570" a="1"/>
  <c r="K270" i="570" s="1"/>
  <c r="M270" i="570" s="1"/>
  <c r="J270" i="570" a="1"/>
  <c r="J270" i="570" s="1"/>
  <c r="H270" i="570"/>
  <c r="V269" i="570"/>
  <c r="W269" i="570" s="1"/>
  <c r="N269" i="570"/>
  <c r="K269" i="570" a="1"/>
  <c r="K269" i="570" s="1"/>
  <c r="M269" i="570" s="1"/>
  <c r="J269" i="570" a="1"/>
  <c r="J269" i="570" s="1"/>
  <c r="H269" i="570"/>
  <c r="V268" i="570"/>
  <c r="W268" i="570" s="1"/>
  <c r="N268" i="570"/>
  <c r="K268" i="570"/>
  <c r="M268" i="570" s="1"/>
  <c r="K268" i="570" a="1"/>
  <c r="J268" i="570"/>
  <c r="J268" i="570" a="1"/>
  <c r="H268" i="570"/>
  <c r="V267" i="570"/>
  <c r="W267" i="570" s="1"/>
  <c r="N267" i="570"/>
  <c r="K267" i="570" a="1"/>
  <c r="K267" i="570" s="1"/>
  <c r="M267" i="570" s="1"/>
  <c r="J267" i="570" a="1"/>
  <c r="J267" i="570" s="1"/>
  <c r="H267" i="570"/>
  <c r="W266" i="570"/>
  <c r="V266" i="570"/>
  <c r="N266" i="570"/>
  <c r="K266" i="570" a="1"/>
  <c r="K266" i="570" s="1"/>
  <c r="M266" i="570" s="1"/>
  <c r="J266" i="570" a="1"/>
  <c r="J266" i="570" s="1"/>
  <c r="H266" i="570"/>
  <c r="N265" i="570"/>
  <c r="K265" i="570" a="1"/>
  <c r="K265" i="570" s="1"/>
  <c r="M265" i="570" s="1"/>
  <c r="H265" i="570"/>
  <c r="V264" i="570"/>
  <c r="W264" i="570" s="1"/>
  <c r="N264" i="570"/>
  <c r="K264" i="570"/>
  <c r="M264" i="570" s="1"/>
  <c r="K264" i="570" a="1"/>
  <c r="J264" i="570"/>
  <c r="J264" i="570" a="1"/>
  <c r="H264" i="570"/>
  <c r="V263" i="570"/>
  <c r="W263" i="570" s="1"/>
  <c r="N263" i="570"/>
  <c r="K263" i="570" a="1"/>
  <c r="K263" i="570" s="1"/>
  <c r="M263" i="570" s="1"/>
  <c r="J263" i="570" a="1"/>
  <c r="J263" i="570" s="1"/>
  <c r="H263" i="570"/>
  <c r="W262" i="570"/>
  <c r="V262" i="570"/>
  <c r="N262" i="570"/>
  <c r="K262" i="570" a="1"/>
  <c r="K262" i="570" s="1"/>
  <c r="M262" i="570" s="1"/>
  <c r="J262" i="570" a="1"/>
  <c r="J262" i="570" s="1"/>
  <c r="H262" i="570"/>
  <c r="V261" i="570"/>
  <c r="W261" i="570" s="1"/>
  <c r="N261" i="570"/>
  <c r="K261" i="570" a="1"/>
  <c r="K261" i="570" s="1"/>
  <c r="M261" i="570" s="1"/>
  <c r="J261" i="570" a="1"/>
  <c r="J261" i="570" s="1"/>
  <c r="H261" i="570"/>
  <c r="V260" i="570"/>
  <c r="W260" i="570" s="1"/>
  <c r="N260" i="570"/>
  <c r="K260" i="570"/>
  <c r="M260" i="570" s="1"/>
  <c r="K260" i="570" a="1"/>
  <c r="J260" i="570"/>
  <c r="J260" i="570" a="1"/>
  <c r="H260" i="570"/>
  <c r="V259" i="570"/>
  <c r="W259" i="570" s="1"/>
  <c r="N259" i="570"/>
  <c r="K259" i="570" a="1"/>
  <c r="K259" i="570" s="1"/>
  <c r="M259" i="570" s="1"/>
  <c r="J259" i="570" a="1"/>
  <c r="J259" i="570" s="1"/>
  <c r="H259" i="570"/>
  <c r="W258" i="570"/>
  <c r="V258" i="570"/>
  <c r="V292" i="570" s="1"/>
  <c r="W292" i="570" s="1"/>
  <c r="N258" i="570"/>
  <c r="N292" i="570" s="1"/>
  <c r="K258" i="570" a="1"/>
  <c r="K258" i="570" s="1"/>
  <c r="K292" i="570" s="1"/>
  <c r="J258" i="570" a="1"/>
  <c r="J258" i="570" s="1"/>
  <c r="H258" i="570"/>
  <c r="H292" i="570" s="1"/>
  <c r="AA257" i="570"/>
  <c r="Z257" i="570"/>
  <c r="Y257" i="570"/>
  <c r="X257" i="570"/>
  <c r="U257" i="570"/>
  <c r="T257" i="570"/>
  <c r="S257" i="570"/>
  <c r="R257" i="570"/>
  <c r="Q257" i="570"/>
  <c r="P257" i="570"/>
  <c r="O257" i="570"/>
  <c r="R338" i="570" s="1"/>
  <c r="I257" i="570"/>
  <c r="G257" i="570"/>
  <c r="H256" i="570"/>
  <c r="H255" i="570"/>
  <c r="H254" i="570"/>
  <c r="H253" i="570"/>
  <c r="H252" i="570"/>
  <c r="H251" i="570"/>
  <c r="K250" i="570" a="1"/>
  <c r="K250" i="570" s="1"/>
  <c r="M250" i="570" s="1"/>
  <c r="H250" i="570"/>
  <c r="K249" i="570" a="1"/>
  <c r="K249" i="570" s="1"/>
  <c r="M249" i="570" s="1"/>
  <c r="H249" i="570"/>
  <c r="K248" i="570" a="1"/>
  <c r="K248" i="570" s="1"/>
  <c r="M248" i="570" s="1"/>
  <c r="H248" i="570"/>
  <c r="K247" i="570" a="1"/>
  <c r="K247" i="570" s="1"/>
  <c r="M247" i="570" s="1"/>
  <c r="H247" i="570"/>
  <c r="W246" i="570"/>
  <c r="V246" i="570"/>
  <c r="N246" i="570"/>
  <c r="K246" i="570" a="1"/>
  <c r="K246" i="570" s="1"/>
  <c r="M246" i="570" s="1"/>
  <c r="J246" i="570" a="1"/>
  <c r="J246" i="570" s="1"/>
  <c r="H246" i="570"/>
  <c r="V245" i="570"/>
  <c r="W245" i="570" s="1"/>
  <c r="N245" i="570"/>
  <c r="K245" i="570" a="1"/>
  <c r="K245" i="570" s="1"/>
  <c r="M245" i="570" s="1"/>
  <c r="J245" i="570" a="1"/>
  <c r="J245" i="570" s="1"/>
  <c r="H245" i="570"/>
  <c r="V244" i="570"/>
  <c r="W244" i="570" s="1"/>
  <c r="N244" i="570"/>
  <c r="K244" i="570"/>
  <c r="M244" i="570" s="1"/>
  <c r="K244" i="570" a="1"/>
  <c r="J244" i="570"/>
  <c r="J244" i="570" a="1"/>
  <c r="H244" i="570"/>
  <c r="V243" i="570"/>
  <c r="W243" i="570" s="1"/>
  <c r="N243" i="570"/>
  <c r="K243" i="570" a="1"/>
  <c r="K243" i="570" s="1"/>
  <c r="M243" i="570" s="1"/>
  <c r="J243" i="570" a="1"/>
  <c r="J243" i="570" s="1"/>
  <c r="H243" i="570"/>
  <c r="M242" i="570"/>
  <c r="H242" i="570"/>
  <c r="W241" i="570"/>
  <c r="V241" i="570"/>
  <c r="N241" i="570"/>
  <c r="K241" i="570" a="1"/>
  <c r="K241" i="570" s="1"/>
  <c r="M241" i="570" s="1"/>
  <c r="J241" i="570" a="1"/>
  <c r="J241" i="570" s="1"/>
  <c r="H241" i="570"/>
  <c r="V240" i="570"/>
  <c r="W240" i="570" s="1"/>
  <c r="N240" i="570"/>
  <c r="K240" i="570" a="1"/>
  <c r="K240" i="570" s="1"/>
  <c r="M240" i="570" s="1"/>
  <c r="J240" i="570" a="1"/>
  <c r="J240" i="570" s="1"/>
  <c r="H240" i="570"/>
  <c r="K239" i="570" a="1"/>
  <c r="K239" i="570" s="1"/>
  <c r="M239" i="570" s="1"/>
  <c r="H239" i="570"/>
  <c r="H238" i="570"/>
  <c r="V237" i="570"/>
  <c r="W237" i="570" s="1"/>
  <c r="N237" i="570"/>
  <c r="K237" i="570" a="1"/>
  <c r="K237" i="570" s="1"/>
  <c r="M237" i="570" s="1"/>
  <c r="J237" i="570" a="1"/>
  <c r="J237" i="570" s="1"/>
  <c r="H237" i="570"/>
  <c r="W236" i="570"/>
  <c r="V236" i="570"/>
  <c r="N236" i="570"/>
  <c r="K236" i="570" a="1"/>
  <c r="K236" i="570" s="1"/>
  <c r="M236" i="570" s="1"/>
  <c r="J236" i="570" a="1"/>
  <c r="J236" i="570" s="1"/>
  <c r="H236" i="570"/>
  <c r="V235" i="570"/>
  <c r="W235" i="570" s="1"/>
  <c r="N235" i="570"/>
  <c r="K235" i="570" a="1"/>
  <c r="K235" i="570" s="1"/>
  <c r="M235" i="570" s="1"/>
  <c r="J235" i="570" a="1"/>
  <c r="J235" i="570" s="1"/>
  <c r="H235" i="570"/>
  <c r="V234" i="570"/>
  <c r="W234" i="570" s="1"/>
  <c r="N234" i="570"/>
  <c r="K234" i="570"/>
  <c r="M234" i="570" s="1"/>
  <c r="K234" i="570" a="1"/>
  <c r="J234" i="570"/>
  <c r="J234" i="570" a="1"/>
  <c r="H234" i="570"/>
  <c r="V233" i="570"/>
  <c r="W233" i="570" s="1"/>
  <c r="N233" i="570"/>
  <c r="K233" i="570" a="1"/>
  <c r="K233" i="570" s="1"/>
  <c r="M233" i="570" s="1"/>
  <c r="J233" i="570" a="1"/>
  <c r="J233" i="570" s="1"/>
  <c r="H233" i="570"/>
  <c r="V232" i="570"/>
  <c r="W232" i="570" s="1"/>
  <c r="N232" i="570"/>
  <c r="K232" i="570" a="1"/>
  <c r="K232" i="570" s="1"/>
  <c r="M232" i="570" s="1"/>
  <c r="J232" i="570" a="1"/>
  <c r="J232" i="570" s="1"/>
  <c r="H232" i="570"/>
  <c r="V231" i="570"/>
  <c r="W231" i="570" s="1"/>
  <c r="N231" i="570"/>
  <c r="K231" i="570" a="1"/>
  <c r="K231" i="570" s="1"/>
  <c r="M231" i="570" s="1"/>
  <c r="J231" i="570" a="1"/>
  <c r="J231" i="570" s="1"/>
  <c r="H231" i="570"/>
  <c r="V230" i="570"/>
  <c r="W230" i="570" s="1"/>
  <c r="N230" i="570"/>
  <c r="K230" i="570"/>
  <c r="M230" i="570" s="1"/>
  <c r="K230" i="570" a="1"/>
  <c r="J230" i="570"/>
  <c r="J230" i="570" a="1"/>
  <c r="H230" i="570"/>
  <c r="V229" i="570"/>
  <c r="W229" i="570" s="1"/>
  <c r="N229" i="570"/>
  <c r="K229" i="570" a="1"/>
  <c r="K229" i="570" s="1"/>
  <c r="M229" i="570" s="1"/>
  <c r="J229" i="570" a="1"/>
  <c r="J229" i="570" s="1"/>
  <c r="H229" i="570"/>
  <c r="W228" i="570"/>
  <c r="V228" i="570"/>
  <c r="N228" i="570"/>
  <c r="K228" i="570" a="1"/>
  <c r="K228" i="570" s="1"/>
  <c r="M228" i="570" s="1"/>
  <c r="J228" i="570" a="1"/>
  <c r="J228" i="570" s="1"/>
  <c r="H228" i="570"/>
  <c r="N227" i="570"/>
  <c r="K227" i="570" a="1"/>
  <c r="K227" i="570" s="1"/>
  <c r="M227" i="570" s="1"/>
  <c r="H227" i="570"/>
  <c r="N226" i="570"/>
  <c r="K226" i="570" a="1"/>
  <c r="K226" i="570" s="1"/>
  <c r="M226" i="570" s="1"/>
  <c r="H226" i="570"/>
  <c r="N225" i="570"/>
  <c r="K225" i="570" a="1"/>
  <c r="K225" i="570" s="1"/>
  <c r="M225" i="570" s="1"/>
  <c r="H225" i="570"/>
  <c r="N224" i="570"/>
  <c r="K224" i="570" a="1"/>
  <c r="K224" i="570" s="1"/>
  <c r="M224" i="570" s="1"/>
  <c r="H224" i="570"/>
  <c r="N223" i="570"/>
  <c r="K223" i="570" a="1"/>
  <c r="K223" i="570" s="1"/>
  <c r="M223" i="570" s="1"/>
  <c r="H223" i="570"/>
  <c r="N222" i="570"/>
  <c r="K222" i="570"/>
  <c r="M222" i="570" s="1"/>
  <c r="K222" i="570" a="1"/>
  <c r="H222" i="570"/>
  <c r="N221" i="570"/>
  <c r="K221" i="570" a="1"/>
  <c r="K221" i="570" s="1"/>
  <c r="M221" i="570" s="1"/>
  <c r="H221" i="570"/>
  <c r="N220" i="570"/>
  <c r="K220" i="570" a="1"/>
  <c r="K220" i="570" s="1"/>
  <c r="M220" i="570" s="1"/>
  <c r="H220" i="570"/>
  <c r="V219" i="570"/>
  <c r="W219" i="570" s="1"/>
  <c r="N219" i="570"/>
  <c r="K219" i="570" a="1"/>
  <c r="K219" i="570" s="1"/>
  <c r="M219" i="570" s="1"/>
  <c r="J219" i="570" a="1"/>
  <c r="J219" i="570" s="1"/>
  <c r="H219" i="570"/>
  <c r="V218" i="570"/>
  <c r="W218" i="570" s="1"/>
  <c r="N218" i="570"/>
  <c r="K218" i="570"/>
  <c r="M218" i="570" s="1"/>
  <c r="K218" i="570" a="1"/>
  <c r="J218" i="570"/>
  <c r="J218" i="570" a="1"/>
  <c r="H218" i="570"/>
  <c r="V217" i="570"/>
  <c r="W217" i="570" s="1"/>
  <c r="N217" i="570"/>
  <c r="K217" i="570" a="1"/>
  <c r="K217" i="570" s="1"/>
  <c r="M217" i="570" s="1"/>
  <c r="J217" i="570" a="1"/>
  <c r="J217" i="570" s="1"/>
  <c r="H217" i="570"/>
  <c r="W216" i="570"/>
  <c r="V216" i="570"/>
  <c r="N216" i="570"/>
  <c r="K216" i="570" a="1"/>
  <c r="K216" i="570" s="1"/>
  <c r="M216" i="570" s="1"/>
  <c r="J216" i="570" a="1"/>
  <c r="J216" i="570" s="1"/>
  <c r="H216" i="570"/>
  <c r="V215" i="570"/>
  <c r="W215" i="570" s="1"/>
  <c r="N215" i="570"/>
  <c r="K215" i="570" a="1"/>
  <c r="K215" i="570" s="1"/>
  <c r="M215" i="570" s="1"/>
  <c r="J215" i="570" a="1"/>
  <c r="J215" i="570" s="1"/>
  <c r="H215" i="570"/>
  <c r="V214" i="570"/>
  <c r="W214" i="570" s="1"/>
  <c r="N214" i="570"/>
  <c r="K214" i="570" a="1"/>
  <c r="K214" i="570" s="1"/>
  <c r="M214" i="570" s="1"/>
  <c r="J214" i="570" a="1"/>
  <c r="J214" i="570" s="1"/>
  <c r="H214" i="570"/>
  <c r="V213" i="570"/>
  <c r="W213" i="570" s="1"/>
  <c r="N213" i="570"/>
  <c r="K213" i="570" a="1"/>
  <c r="K213" i="570" s="1"/>
  <c r="M213" i="570" s="1"/>
  <c r="J213" i="570" a="1"/>
  <c r="J213" i="570" s="1"/>
  <c r="H213" i="570"/>
  <c r="V212" i="570"/>
  <c r="W212" i="570" s="1"/>
  <c r="N212" i="570"/>
  <c r="K212" i="570"/>
  <c r="M212" i="570" s="1"/>
  <c r="K212" i="570" a="1"/>
  <c r="J212" i="570"/>
  <c r="J212" i="570" a="1"/>
  <c r="H212" i="570"/>
  <c r="V211" i="570"/>
  <c r="W211" i="570" s="1"/>
  <c r="N211" i="570"/>
  <c r="K211" i="570" a="1"/>
  <c r="K211" i="570" s="1"/>
  <c r="M211" i="570" s="1"/>
  <c r="J211" i="570" a="1"/>
  <c r="J211" i="570" s="1"/>
  <c r="H211" i="570"/>
  <c r="V210" i="570"/>
  <c r="W210" i="570" s="1"/>
  <c r="N210" i="570"/>
  <c r="K210" i="570" a="1"/>
  <c r="K210" i="570" s="1"/>
  <c r="M210" i="570" s="1"/>
  <c r="J210" i="570" a="1"/>
  <c r="J210" i="570" s="1"/>
  <c r="H210" i="570"/>
  <c r="V209" i="570"/>
  <c r="W209" i="570" s="1"/>
  <c r="N209" i="570"/>
  <c r="K209" i="570" a="1"/>
  <c r="K209" i="570" s="1"/>
  <c r="M209" i="570" s="1"/>
  <c r="J209" i="570" a="1"/>
  <c r="J209" i="570" s="1"/>
  <c r="H209" i="570"/>
  <c r="V208" i="570"/>
  <c r="W208" i="570" s="1"/>
  <c r="N208" i="570"/>
  <c r="K208" i="570"/>
  <c r="M208" i="570" s="1"/>
  <c r="K208" i="570" a="1"/>
  <c r="J208" i="570"/>
  <c r="J208" i="570" a="1"/>
  <c r="H208" i="570"/>
  <c r="H207" i="570"/>
  <c r="H206" i="570"/>
  <c r="H205" i="570"/>
  <c r="W204" i="570"/>
  <c r="V204" i="570"/>
  <c r="N204" i="570"/>
  <c r="K204" i="570" a="1"/>
  <c r="K204" i="570" s="1"/>
  <c r="M204" i="570" s="1"/>
  <c r="J204" i="570" a="1"/>
  <c r="J204" i="570" s="1"/>
  <c r="H204" i="570"/>
  <c r="V203" i="570"/>
  <c r="W203" i="570" s="1"/>
  <c r="N203" i="570"/>
  <c r="K203" i="570"/>
  <c r="M203" i="570" s="1"/>
  <c r="K203" i="570" a="1"/>
  <c r="J203" i="570" a="1"/>
  <c r="J203" i="570" s="1"/>
  <c r="H203" i="570"/>
  <c r="W202" i="570"/>
  <c r="V202" i="570"/>
  <c r="N202" i="570"/>
  <c r="K202" i="570" a="1"/>
  <c r="K202" i="570" s="1"/>
  <c r="M202" i="570" s="1"/>
  <c r="J202" i="570" a="1"/>
  <c r="J202" i="570" s="1"/>
  <c r="H202" i="570"/>
  <c r="H201" i="570"/>
  <c r="V200" i="570"/>
  <c r="V257" i="570" s="1"/>
  <c r="W257" i="570" s="1"/>
  <c r="N200" i="570"/>
  <c r="N257" i="570" s="1"/>
  <c r="K200" i="570" a="1"/>
  <c r="K200" i="570" s="1"/>
  <c r="J200" i="570" a="1"/>
  <c r="J200" i="570" s="1"/>
  <c r="H200" i="570"/>
  <c r="H257" i="570" s="1"/>
  <c r="AA199" i="570"/>
  <c r="AA335" i="570" s="1"/>
  <c r="Z199" i="570"/>
  <c r="Z335" i="570" s="1"/>
  <c r="Y199" i="570"/>
  <c r="Y335" i="570" s="1"/>
  <c r="X199" i="570"/>
  <c r="X335" i="570" s="1"/>
  <c r="U199" i="570"/>
  <c r="U335" i="570" s="1"/>
  <c r="T199" i="570"/>
  <c r="T335" i="570" s="1"/>
  <c r="S199" i="570"/>
  <c r="S335" i="570" s="1"/>
  <c r="R199" i="570"/>
  <c r="R335" i="570" s="1"/>
  <c r="Q199" i="570"/>
  <c r="Q335" i="570" s="1"/>
  <c r="P199" i="570"/>
  <c r="O199" i="570"/>
  <c r="I199" i="570"/>
  <c r="G199" i="570"/>
  <c r="G335" i="570" s="1"/>
  <c r="V198" i="570"/>
  <c r="W198" i="570" s="1"/>
  <c r="N198" i="570"/>
  <c r="K198" i="570" a="1"/>
  <c r="K198" i="570" s="1"/>
  <c r="M198" i="570" s="1"/>
  <c r="J198" i="570" a="1"/>
  <c r="J198" i="570" s="1"/>
  <c r="H198" i="570"/>
  <c r="V197" i="570"/>
  <c r="W197" i="570" s="1"/>
  <c r="N197" i="570"/>
  <c r="K197" i="570" a="1"/>
  <c r="K197" i="570" s="1"/>
  <c r="M197" i="570" s="1"/>
  <c r="J197" i="570" a="1"/>
  <c r="J197" i="570" s="1"/>
  <c r="H197" i="570"/>
  <c r="K196" i="570"/>
  <c r="M196" i="570" s="1"/>
  <c r="K196" i="570" a="1"/>
  <c r="H196" i="570"/>
  <c r="K195" i="570" a="1"/>
  <c r="K195" i="570" s="1"/>
  <c r="M195" i="570" s="1"/>
  <c r="H195" i="570"/>
  <c r="K194" i="570"/>
  <c r="M194" i="570" s="1"/>
  <c r="K194" i="570" a="1"/>
  <c r="H194" i="570"/>
  <c r="K193" i="570" a="1"/>
  <c r="K193" i="570" s="1"/>
  <c r="M193" i="570" s="1"/>
  <c r="H193" i="570"/>
  <c r="V192" i="570"/>
  <c r="W192" i="570" s="1"/>
  <c r="N192" i="570"/>
  <c r="K192" i="570" a="1"/>
  <c r="K192" i="570" s="1"/>
  <c r="M192" i="570" s="1"/>
  <c r="J192" i="570" a="1"/>
  <c r="J192" i="570" s="1"/>
  <c r="H192" i="570"/>
  <c r="V191" i="570"/>
  <c r="W191" i="570" s="1"/>
  <c r="N191" i="570"/>
  <c r="K191" i="570"/>
  <c r="M191" i="570" s="1"/>
  <c r="K191" i="570" a="1"/>
  <c r="J191" i="570"/>
  <c r="J191" i="570" a="1"/>
  <c r="H191" i="570"/>
  <c r="V190" i="570"/>
  <c r="W190" i="570" s="1"/>
  <c r="N190" i="570"/>
  <c r="K190" i="570" a="1"/>
  <c r="K190" i="570" s="1"/>
  <c r="M190" i="570" s="1"/>
  <c r="J190" i="570" a="1"/>
  <c r="J190" i="570" s="1"/>
  <c r="H190" i="570"/>
  <c r="N189" i="570"/>
  <c r="K189" i="570" a="1"/>
  <c r="K189" i="570" s="1"/>
  <c r="M189" i="570" s="1"/>
  <c r="J189" i="570" a="1"/>
  <c r="J189" i="570" s="1"/>
  <c r="H189" i="570"/>
  <c r="N188" i="570"/>
  <c r="K188" i="570" a="1"/>
  <c r="K188" i="570" s="1"/>
  <c r="M188" i="570" s="1"/>
  <c r="J188" i="570" a="1"/>
  <c r="J188" i="570" s="1"/>
  <c r="H188" i="570"/>
  <c r="W187" i="570"/>
  <c r="V187" i="570"/>
  <c r="N187" i="570"/>
  <c r="K187" i="570" a="1"/>
  <c r="K187" i="570" s="1"/>
  <c r="M187" i="570" s="1"/>
  <c r="J187" i="570" a="1"/>
  <c r="J187" i="570" s="1"/>
  <c r="H187" i="570"/>
  <c r="V186" i="570"/>
  <c r="W186" i="570" s="1"/>
  <c r="N186" i="570"/>
  <c r="K186" i="570" a="1"/>
  <c r="K186" i="570" s="1"/>
  <c r="M186" i="570" s="1"/>
  <c r="J186" i="570" a="1"/>
  <c r="J186" i="570" s="1"/>
  <c r="H186" i="570"/>
  <c r="N185" i="570"/>
  <c r="K185" i="570"/>
  <c r="M185" i="570" s="1"/>
  <c r="K185" i="570" a="1"/>
  <c r="H185" i="570"/>
  <c r="N184" i="570"/>
  <c r="K184" i="570" a="1"/>
  <c r="K184" i="570" s="1"/>
  <c r="M184" i="570" s="1"/>
  <c r="H184" i="570"/>
  <c r="W183" i="570"/>
  <c r="V183" i="570"/>
  <c r="N183" i="570"/>
  <c r="K183" i="570" a="1"/>
  <c r="K183" i="570" s="1"/>
  <c r="M183" i="570" s="1"/>
  <c r="J183" i="570" a="1"/>
  <c r="J183" i="570" s="1"/>
  <c r="H183" i="570"/>
  <c r="V182" i="570"/>
  <c r="W182" i="570" s="1"/>
  <c r="N182" i="570"/>
  <c r="K182" i="570" a="1"/>
  <c r="K182" i="570" s="1"/>
  <c r="M182" i="570" s="1"/>
  <c r="J182" i="570" a="1"/>
  <c r="J182" i="570" s="1"/>
  <c r="H182" i="570"/>
  <c r="W181" i="570"/>
  <c r="V181" i="570"/>
  <c r="N181" i="570"/>
  <c r="K181" i="570" a="1"/>
  <c r="K181" i="570" s="1"/>
  <c r="M181" i="570" s="1"/>
  <c r="J181" i="570" a="1"/>
  <c r="J181" i="570" s="1"/>
  <c r="H181" i="570"/>
  <c r="V180" i="570"/>
  <c r="W180" i="570" s="1"/>
  <c r="N180" i="570"/>
  <c r="K180" i="570" a="1"/>
  <c r="K180" i="570" s="1"/>
  <c r="M180" i="570" s="1"/>
  <c r="J180" i="570" a="1"/>
  <c r="J180" i="570" s="1"/>
  <c r="H180" i="570"/>
  <c r="V179" i="570"/>
  <c r="W179" i="570" s="1"/>
  <c r="N179" i="570"/>
  <c r="K179" i="570" a="1"/>
  <c r="K179" i="570" s="1"/>
  <c r="M179" i="570" s="1"/>
  <c r="J179" i="570" a="1"/>
  <c r="J179" i="570" s="1"/>
  <c r="H179" i="570"/>
  <c r="V178" i="570"/>
  <c r="N178" i="570"/>
  <c r="N199" i="570" s="1"/>
  <c r="K178" i="570" a="1"/>
  <c r="K178" i="570" s="1"/>
  <c r="J178" i="570" a="1"/>
  <c r="J178" i="570" s="1"/>
  <c r="H178" i="570"/>
  <c r="X171" i="570"/>
  <c r="Q529" i="570" s="1"/>
  <c r="X170" i="570"/>
  <c r="Q528" i="570" s="1"/>
  <c r="G170" i="570"/>
  <c r="C170" i="570"/>
  <c r="X169" i="570"/>
  <c r="Q527" i="570" s="1"/>
  <c r="I169" i="570"/>
  <c r="E169" i="570"/>
  <c r="K169" i="570" s="1"/>
  <c r="M169" i="570" s="1"/>
  <c r="I168" i="570"/>
  <c r="E168" i="570"/>
  <c r="K168" i="570" s="1"/>
  <c r="M168" i="570" s="1"/>
  <c r="I167" i="570"/>
  <c r="E167" i="570"/>
  <c r="K167" i="570" s="1"/>
  <c r="M167" i="570" s="1"/>
  <c r="X166" i="570"/>
  <c r="Q524" i="570" s="1"/>
  <c r="I166" i="570"/>
  <c r="I170" i="570" s="1"/>
  <c r="E166" i="570"/>
  <c r="E170" i="570" s="1"/>
  <c r="AA163" i="570"/>
  <c r="Z163" i="570"/>
  <c r="Y163" i="570"/>
  <c r="X163" i="570"/>
  <c r="U163" i="570"/>
  <c r="T163" i="570"/>
  <c r="S163" i="570"/>
  <c r="R163" i="570"/>
  <c r="Q163" i="570"/>
  <c r="P163" i="570"/>
  <c r="O163" i="570"/>
  <c r="R171" i="570" s="1"/>
  <c r="I163" i="570"/>
  <c r="G163" i="570"/>
  <c r="C529" i="570" s="1"/>
  <c r="H162" i="570"/>
  <c r="H161" i="570"/>
  <c r="H160" i="570"/>
  <c r="V159" i="570"/>
  <c r="W159" i="570" s="1"/>
  <c r="N159" i="570"/>
  <c r="K159" i="570"/>
  <c r="K159" i="570" a="1"/>
  <c r="J159" i="570" a="1"/>
  <c r="J159" i="570" s="1"/>
  <c r="H159" i="570"/>
  <c r="D159" i="570"/>
  <c r="V158" i="570"/>
  <c r="W158" i="570" s="1"/>
  <c r="N158" i="570"/>
  <c r="K158" i="570" a="1"/>
  <c r="K158" i="570" s="1"/>
  <c r="M158" i="570" s="1"/>
  <c r="J158" i="570" a="1"/>
  <c r="J158" i="570" s="1"/>
  <c r="H158" i="570"/>
  <c r="H157" i="570"/>
  <c r="H156" i="570"/>
  <c r="V155" i="570"/>
  <c r="W155" i="570" s="1"/>
  <c r="N155" i="570"/>
  <c r="K155" i="570" a="1"/>
  <c r="K155" i="570" s="1"/>
  <c r="M155" i="570" s="1"/>
  <c r="J155" i="570" a="1"/>
  <c r="J155" i="570" s="1"/>
  <c r="H155" i="570"/>
  <c r="V154" i="570"/>
  <c r="W154" i="570" s="1"/>
  <c r="N154" i="570"/>
  <c r="K154" i="570"/>
  <c r="M154" i="570" s="1"/>
  <c r="K154" i="570" a="1"/>
  <c r="J154" i="570"/>
  <c r="J154" i="570" a="1"/>
  <c r="H154" i="570"/>
  <c r="H153" i="570"/>
  <c r="W152" i="570"/>
  <c r="V152" i="570"/>
  <c r="N152" i="570"/>
  <c r="K152" i="570" a="1"/>
  <c r="K152" i="570" s="1"/>
  <c r="M152" i="570" s="1"/>
  <c r="J152" i="570" a="1"/>
  <c r="J152" i="570" s="1"/>
  <c r="H152" i="570"/>
  <c r="V151" i="570"/>
  <c r="W151" i="570" s="1"/>
  <c r="N151" i="570"/>
  <c r="K151" i="570" a="1"/>
  <c r="K151" i="570" s="1"/>
  <c r="M151" i="570" s="1"/>
  <c r="J151" i="570" a="1"/>
  <c r="J151" i="570" s="1"/>
  <c r="H151" i="570"/>
  <c r="V150" i="570"/>
  <c r="W150" i="570" s="1"/>
  <c r="N150" i="570"/>
  <c r="K150" i="570"/>
  <c r="M150" i="570" s="1"/>
  <c r="K150" i="570" a="1"/>
  <c r="J150" i="570"/>
  <c r="J150" i="570" a="1"/>
  <c r="H150" i="570"/>
  <c r="V149" i="570"/>
  <c r="W149" i="570" s="1"/>
  <c r="N149" i="570"/>
  <c r="N163" i="570" s="1"/>
  <c r="K149" i="570" a="1"/>
  <c r="K149" i="570" s="1"/>
  <c r="J149" i="570" a="1"/>
  <c r="J149" i="570" s="1"/>
  <c r="H149" i="570"/>
  <c r="H163" i="570" s="1"/>
  <c r="AA148" i="570"/>
  <c r="Z148" i="570"/>
  <c r="Y148" i="570"/>
  <c r="X148" i="570"/>
  <c r="U148" i="570"/>
  <c r="T148" i="570"/>
  <c r="S148" i="570"/>
  <c r="Q148" i="570"/>
  <c r="P148" i="570"/>
  <c r="O148" i="570"/>
  <c r="I148" i="570"/>
  <c r="G148" i="570"/>
  <c r="C528" i="570" s="1"/>
  <c r="V147" i="570"/>
  <c r="W147" i="570" s="1"/>
  <c r="N147" i="570"/>
  <c r="K147" i="570"/>
  <c r="M147" i="570" s="1"/>
  <c r="K147" i="570" a="1"/>
  <c r="J147" i="570"/>
  <c r="J147" i="570" a="1"/>
  <c r="H147" i="570"/>
  <c r="K146" i="570" a="1"/>
  <c r="K146" i="570" s="1"/>
  <c r="H146" i="570"/>
  <c r="K145" i="570" a="1"/>
  <c r="K145" i="570" s="1"/>
  <c r="H145" i="570"/>
  <c r="K144" i="570" a="1"/>
  <c r="K144" i="570" s="1"/>
  <c r="H144" i="570"/>
  <c r="K143" i="570"/>
  <c r="K143" i="570" a="1"/>
  <c r="H143" i="570"/>
  <c r="V142" i="570"/>
  <c r="W142" i="570" s="1"/>
  <c r="N142" i="570"/>
  <c r="K142" i="570" a="1"/>
  <c r="K142" i="570" s="1"/>
  <c r="M142" i="570" s="1"/>
  <c r="J142" i="570" a="1"/>
  <c r="J142" i="570" s="1"/>
  <c r="H142" i="570"/>
  <c r="V141" i="570"/>
  <c r="W141" i="570" s="1"/>
  <c r="N141" i="570"/>
  <c r="K141" i="570"/>
  <c r="M141" i="570" s="1"/>
  <c r="K141" i="570" a="1"/>
  <c r="J141" i="570" a="1"/>
  <c r="J141" i="570" s="1"/>
  <c r="H141" i="570"/>
  <c r="V140" i="570"/>
  <c r="W140" i="570" s="1"/>
  <c r="N140" i="570"/>
  <c r="K140" i="570" a="1"/>
  <c r="K140" i="570" s="1"/>
  <c r="M140" i="570" s="1"/>
  <c r="J140" i="570" a="1"/>
  <c r="J140" i="570" s="1"/>
  <c r="H140" i="570"/>
  <c r="V139" i="570"/>
  <c r="W139" i="570" s="1"/>
  <c r="N139" i="570"/>
  <c r="K139" i="570"/>
  <c r="M139" i="570" s="1"/>
  <c r="K139" i="570" a="1"/>
  <c r="J139" i="570" a="1"/>
  <c r="J139" i="570" s="1"/>
  <c r="H139" i="570"/>
  <c r="V138" i="570"/>
  <c r="V148" i="570" s="1"/>
  <c r="W148" i="570" s="1"/>
  <c r="N138" i="570"/>
  <c r="N148" i="570" s="1"/>
  <c r="K138" i="570" a="1"/>
  <c r="K138" i="570" s="1"/>
  <c r="J138" i="570" a="1"/>
  <c r="J138" i="570" s="1"/>
  <c r="H138" i="570"/>
  <c r="H148" i="570" s="1"/>
  <c r="AA137" i="570"/>
  <c r="Z137" i="570"/>
  <c r="Y137" i="570"/>
  <c r="X137" i="570"/>
  <c r="U137" i="570"/>
  <c r="T137" i="570"/>
  <c r="S137" i="570"/>
  <c r="Q137" i="570"/>
  <c r="P137" i="570"/>
  <c r="O137" i="570"/>
  <c r="R169" i="570" s="1"/>
  <c r="I137" i="570"/>
  <c r="G137" i="570"/>
  <c r="C527" i="570" s="1"/>
  <c r="V136" i="570"/>
  <c r="W136" i="570" s="1"/>
  <c r="N136" i="570"/>
  <c r="K136" i="570"/>
  <c r="M136" i="570" s="1"/>
  <c r="K136" i="570" a="1"/>
  <c r="J136" i="570"/>
  <c r="J136" i="570" a="1"/>
  <c r="H136" i="570"/>
  <c r="V135" i="570"/>
  <c r="W135" i="570" s="1"/>
  <c r="N135" i="570"/>
  <c r="K135" i="570" a="1"/>
  <c r="K135" i="570" s="1"/>
  <c r="M135" i="570" s="1"/>
  <c r="J135" i="570" a="1"/>
  <c r="J135" i="570" s="1"/>
  <c r="H135" i="570"/>
  <c r="V134" i="570"/>
  <c r="W134" i="570" s="1"/>
  <c r="N134" i="570"/>
  <c r="K134" i="570"/>
  <c r="M134" i="570" s="1"/>
  <c r="K134" i="570" a="1"/>
  <c r="J134" i="570"/>
  <c r="J134" i="570" a="1"/>
  <c r="H134" i="570"/>
  <c r="V133" i="570"/>
  <c r="W133" i="570" s="1"/>
  <c r="N133" i="570"/>
  <c r="K133" i="570" a="1"/>
  <c r="K133" i="570" s="1"/>
  <c r="M133" i="570" s="1"/>
  <c r="J133" i="570" a="1"/>
  <c r="J133" i="570" s="1"/>
  <c r="H133" i="570"/>
  <c r="W132" i="570"/>
  <c r="V132" i="570"/>
  <c r="N132" i="570"/>
  <c r="K132" i="570" a="1"/>
  <c r="K132" i="570" s="1"/>
  <c r="M132" i="570" s="1"/>
  <c r="J132" i="570" a="1"/>
  <c r="J132" i="570" s="1"/>
  <c r="H132" i="570"/>
  <c r="V131" i="570"/>
  <c r="W131" i="570" s="1"/>
  <c r="N131" i="570"/>
  <c r="K131" i="570" a="1"/>
  <c r="K131" i="570" s="1"/>
  <c r="M131" i="570" s="1"/>
  <c r="J131" i="570" a="1"/>
  <c r="J131" i="570" s="1"/>
  <c r="H131" i="570"/>
  <c r="V130" i="570"/>
  <c r="W130" i="570" s="1"/>
  <c r="N130" i="570"/>
  <c r="K130" i="570"/>
  <c r="M130" i="570" s="1"/>
  <c r="K130" i="570" a="1"/>
  <c r="J130" i="570"/>
  <c r="J130" i="570" a="1"/>
  <c r="H130" i="570"/>
  <c r="V129" i="570"/>
  <c r="W129" i="570" s="1"/>
  <c r="N129" i="570"/>
  <c r="K129" i="570" a="1"/>
  <c r="K129" i="570" s="1"/>
  <c r="M129" i="570" s="1"/>
  <c r="J129" i="570" a="1"/>
  <c r="J129" i="570" s="1"/>
  <c r="H129" i="570"/>
  <c r="W128" i="570"/>
  <c r="V128" i="570"/>
  <c r="N128" i="570"/>
  <c r="K128" i="570" a="1"/>
  <c r="K128" i="570" s="1"/>
  <c r="M128" i="570" s="1"/>
  <c r="J128" i="570" a="1"/>
  <c r="J128" i="570" s="1"/>
  <c r="H128" i="570"/>
  <c r="V127" i="570"/>
  <c r="W127" i="570" s="1"/>
  <c r="N127" i="570"/>
  <c r="K127" i="570" a="1"/>
  <c r="K127" i="570" s="1"/>
  <c r="M127" i="570" s="1"/>
  <c r="J127" i="570" a="1"/>
  <c r="J127" i="570" s="1"/>
  <c r="H127" i="570"/>
  <c r="V126" i="570"/>
  <c r="W126" i="570" s="1"/>
  <c r="N126" i="570"/>
  <c r="K126" i="570"/>
  <c r="M126" i="570" s="1"/>
  <c r="K126" i="570" a="1"/>
  <c r="J126" i="570"/>
  <c r="J126" i="570" a="1"/>
  <c r="H126" i="570"/>
  <c r="V125" i="570"/>
  <c r="W125" i="570" s="1"/>
  <c r="N125" i="570"/>
  <c r="K125" i="570" a="1"/>
  <c r="K125" i="570" s="1"/>
  <c r="M125" i="570" s="1"/>
  <c r="J125" i="570" a="1"/>
  <c r="J125" i="570" s="1"/>
  <c r="H125" i="570"/>
  <c r="W124" i="570"/>
  <c r="V124" i="570"/>
  <c r="N124" i="570"/>
  <c r="K124" i="570" a="1"/>
  <c r="K124" i="570" s="1"/>
  <c r="M124" i="570" s="1"/>
  <c r="J124" i="570" a="1"/>
  <c r="J124" i="570" s="1"/>
  <c r="H124" i="570"/>
  <c r="V123" i="570"/>
  <c r="W123" i="570" s="1"/>
  <c r="N123" i="570"/>
  <c r="K123" i="570" a="1"/>
  <c r="K123" i="570" s="1"/>
  <c r="M123" i="570" s="1"/>
  <c r="J123" i="570" a="1"/>
  <c r="J123" i="570" s="1"/>
  <c r="H123" i="570"/>
  <c r="V122" i="570"/>
  <c r="V137" i="570" s="1"/>
  <c r="W137" i="570" s="1"/>
  <c r="N122" i="570"/>
  <c r="K122" i="570"/>
  <c r="M122" i="570" s="1"/>
  <c r="K122" i="570" a="1"/>
  <c r="J122" i="570"/>
  <c r="J122" i="570" a="1"/>
  <c r="H122" i="570"/>
  <c r="H137" i="570" s="1"/>
  <c r="AA121" i="570"/>
  <c r="Z121" i="570"/>
  <c r="Y121" i="570"/>
  <c r="X121" i="570"/>
  <c r="U121" i="570"/>
  <c r="T121" i="570"/>
  <c r="S121" i="570"/>
  <c r="R121" i="570"/>
  <c r="Q121" i="570"/>
  <c r="P121" i="570"/>
  <c r="O121" i="570"/>
  <c r="R168" i="570" s="1"/>
  <c r="I121" i="570"/>
  <c r="G121" i="570"/>
  <c r="C526" i="570" s="1"/>
  <c r="V120" i="570"/>
  <c r="W120" i="570" s="1"/>
  <c r="N120" i="570"/>
  <c r="K120" i="570" a="1"/>
  <c r="K120" i="570" s="1"/>
  <c r="M120" i="570" s="1"/>
  <c r="J120" i="570" a="1"/>
  <c r="J120" i="570" s="1"/>
  <c r="H120" i="570"/>
  <c r="V119" i="570"/>
  <c r="W119" i="570" s="1"/>
  <c r="N119" i="570"/>
  <c r="K119" i="570" a="1"/>
  <c r="K119" i="570" s="1"/>
  <c r="M119" i="570" s="1"/>
  <c r="J119" i="570" a="1"/>
  <c r="J119" i="570" s="1"/>
  <c r="H119" i="570"/>
  <c r="V118" i="570"/>
  <c r="W118" i="570" s="1"/>
  <c r="N118" i="570"/>
  <c r="K118" i="570"/>
  <c r="M118" i="570" s="1"/>
  <c r="K118" i="570" a="1"/>
  <c r="J118" i="570"/>
  <c r="J118" i="570" a="1"/>
  <c r="H118" i="570"/>
  <c r="K117" i="570" a="1"/>
  <c r="K117" i="570" s="1"/>
  <c r="H117" i="570"/>
  <c r="K116" i="570"/>
  <c r="K116" i="570" a="1"/>
  <c r="H116" i="570"/>
  <c r="K115" i="570" a="1"/>
  <c r="K115" i="570" s="1"/>
  <c r="H115" i="570"/>
  <c r="W114" i="570"/>
  <c r="V114" i="570"/>
  <c r="N114" i="570"/>
  <c r="K114" i="570" a="1"/>
  <c r="K114" i="570" s="1"/>
  <c r="M114" i="570" s="1"/>
  <c r="H114" i="570"/>
  <c r="V113" i="570"/>
  <c r="W113" i="570" s="1"/>
  <c r="N113" i="570"/>
  <c r="K113" i="570" a="1"/>
  <c r="K113" i="570" s="1"/>
  <c r="M113" i="570" s="1"/>
  <c r="H113" i="570"/>
  <c r="N112" i="570"/>
  <c r="K112" i="570"/>
  <c r="M112" i="570" s="1"/>
  <c r="K112" i="570" a="1"/>
  <c r="H112" i="570"/>
  <c r="N111" i="570"/>
  <c r="K111" i="570" a="1"/>
  <c r="K111" i="570" s="1"/>
  <c r="M111" i="570" s="1"/>
  <c r="H111" i="570"/>
  <c r="N110" i="570"/>
  <c r="K110" i="570" a="1"/>
  <c r="K110" i="570" s="1"/>
  <c r="M110" i="570" s="1"/>
  <c r="H110" i="570"/>
  <c r="N109" i="570"/>
  <c r="K109" i="570" a="1"/>
  <c r="K109" i="570" s="1"/>
  <c r="M109" i="570" s="1"/>
  <c r="H109" i="570"/>
  <c r="N108" i="570"/>
  <c r="K108" i="570" a="1"/>
  <c r="K108" i="570" s="1"/>
  <c r="M108" i="570" s="1"/>
  <c r="H108" i="570"/>
  <c r="N107" i="570"/>
  <c r="K107" i="570" a="1"/>
  <c r="K107" i="570" s="1"/>
  <c r="M107" i="570" s="1"/>
  <c r="H107" i="570"/>
  <c r="W106" i="570"/>
  <c r="V106" i="570"/>
  <c r="N106" i="570"/>
  <c r="K106" i="570" a="1"/>
  <c r="K106" i="570" s="1"/>
  <c r="M106" i="570" s="1"/>
  <c r="H106" i="570"/>
  <c r="V105" i="570"/>
  <c r="W105" i="570" s="1"/>
  <c r="N105" i="570"/>
  <c r="K105" i="570" a="1"/>
  <c r="K105" i="570" s="1"/>
  <c r="M105" i="570" s="1"/>
  <c r="H105" i="570"/>
  <c r="V104" i="570"/>
  <c r="W104" i="570" s="1"/>
  <c r="N104" i="570"/>
  <c r="K104" i="570"/>
  <c r="M104" i="570" s="1"/>
  <c r="K104" i="570" a="1"/>
  <c r="H104" i="570"/>
  <c r="V103" i="570"/>
  <c r="W103" i="570" s="1"/>
  <c r="N103" i="570"/>
  <c r="K103" i="570" a="1"/>
  <c r="K103" i="570" s="1"/>
  <c r="M103" i="570" s="1"/>
  <c r="H103" i="570"/>
  <c r="W102" i="570"/>
  <c r="V102" i="570"/>
  <c r="N102" i="570"/>
  <c r="K102" i="570" a="1"/>
  <c r="K102" i="570" s="1"/>
  <c r="M102" i="570" s="1"/>
  <c r="H102" i="570"/>
  <c r="V101" i="570"/>
  <c r="W101" i="570" s="1"/>
  <c r="N101" i="570"/>
  <c r="K101" i="570" a="1"/>
  <c r="K101" i="570" s="1"/>
  <c r="M101" i="570" s="1"/>
  <c r="H101" i="570"/>
  <c r="V100" i="570"/>
  <c r="W100" i="570" s="1"/>
  <c r="N100" i="570"/>
  <c r="K100" i="570"/>
  <c r="M100" i="570" s="1"/>
  <c r="K100" i="570" a="1"/>
  <c r="H100" i="570"/>
  <c r="V99" i="570"/>
  <c r="W99" i="570" s="1"/>
  <c r="N99" i="570"/>
  <c r="K99" i="570" a="1"/>
  <c r="K99" i="570" s="1"/>
  <c r="M99" i="570" s="1"/>
  <c r="H99" i="570"/>
  <c r="W98" i="570"/>
  <c r="V98" i="570"/>
  <c r="N98" i="570"/>
  <c r="K98" i="570" a="1"/>
  <c r="K98" i="570" s="1"/>
  <c r="M98" i="570" s="1"/>
  <c r="J98" i="570" a="1"/>
  <c r="J98" i="570" s="1"/>
  <c r="H98" i="570"/>
  <c r="V97" i="570"/>
  <c r="W97" i="570" s="1"/>
  <c r="N97" i="570"/>
  <c r="K97" i="570" a="1"/>
  <c r="K97" i="570" s="1"/>
  <c r="M97" i="570" s="1"/>
  <c r="J97" i="570" a="1"/>
  <c r="J97" i="570" s="1"/>
  <c r="H97" i="570"/>
  <c r="V96" i="570"/>
  <c r="W96" i="570" s="1"/>
  <c r="N96" i="570"/>
  <c r="K96" i="570" a="1"/>
  <c r="K96" i="570" s="1"/>
  <c r="M96" i="570" s="1"/>
  <c r="J96" i="570" a="1"/>
  <c r="J96" i="570" s="1"/>
  <c r="H96" i="570"/>
  <c r="V95" i="570"/>
  <c r="W95" i="570" s="1"/>
  <c r="N95" i="570"/>
  <c r="K95" i="570" a="1"/>
  <c r="K95" i="570" s="1"/>
  <c r="M95" i="570" s="1"/>
  <c r="J95" i="570" a="1"/>
  <c r="J95" i="570" s="1"/>
  <c r="H95" i="570"/>
  <c r="K94" i="570" a="1"/>
  <c r="K94" i="570" s="1"/>
  <c r="M94" i="570" s="1"/>
  <c r="H94" i="570"/>
  <c r="W93" i="570"/>
  <c r="V93" i="570"/>
  <c r="N93" i="570"/>
  <c r="K93" i="570" a="1"/>
  <c r="K93" i="570" s="1"/>
  <c r="M93" i="570" s="1"/>
  <c r="J93" i="570" a="1"/>
  <c r="J93" i="570" s="1"/>
  <c r="H93" i="570"/>
  <c r="V92" i="570"/>
  <c r="W92" i="570" s="1"/>
  <c r="N92" i="570"/>
  <c r="K92" i="570" a="1"/>
  <c r="K92" i="570" s="1"/>
  <c r="M92" i="570" s="1"/>
  <c r="J92" i="570" a="1"/>
  <c r="J92" i="570" s="1"/>
  <c r="H92" i="570"/>
  <c r="V91" i="570"/>
  <c r="W91" i="570" s="1"/>
  <c r="N91" i="570"/>
  <c r="K91" i="570"/>
  <c r="M91" i="570" s="1"/>
  <c r="K91" i="570" a="1"/>
  <c r="J91" i="570"/>
  <c r="J91" i="570" a="1"/>
  <c r="H91" i="570"/>
  <c r="V90" i="570"/>
  <c r="W90" i="570" s="1"/>
  <c r="N90" i="570"/>
  <c r="K90" i="570" a="1"/>
  <c r="K90" i="570" s="1"/>
  <c r="M90" i="570" s="1"/>
  <c r="J90" i="570" a="1"/>
  <c r="J90" i="570" s="1"/>
  <c r="H90" i="570"/>
  <c r="W89" i="570"/>
  <c r="V89" i="570"/>
  <c r="N89" i="570"/>
  <c r="K89" i="570" a="1"/>
  <c r="K89" i="570" s="1"/>
  <c r="M89" i="570" s="1"/>
  <c r="J89" i="570" a="1"/>
  <c r="J89" i="570" s="1"/>
  <c r="H89" i="570"/>
  <c r="V88" i="570"/>
  <c r="W88" i="570" s="1"/>
  <c r="N88" i="570"/>
  <c r="K88" i="570" a="1"/>
  <c r="K88" i="570" s="1"/>
  <c r="M88" i="570" s="1"/>
  <c r="J88" i="570" a="1"/>
  <c r="J88" i="570" s="1"/>
  <c r="H88" i="570"/>
  <c r="V87" i="570"/>
  <c r="N87" i="570"/>
  <c r="N121" i="570" s="1"/>
  <c r="K87" i="570"/>
  <c r="M87" i="570" s="1"/>
  <c r="K87" i="570" a="1"/>
  <c r="J87" i="570"/>
  <c r="J87" i="570" a="1"/>
  <c r="H87" i="570"/>
  <c r="AA86" i="570"/>
  <c r="Z86" i="570"/>
  <c r="Y86" i="570"/>
  <c r="X86" i="570"/>
  <c r="U86" i="570"/>
  <c r="T86" i="570"/>
  <c r="S86" i="570"/>
  <c r="R86" i="570"/>
  <c r="Q86" i="570"/>
  <c r="P86" i="570"/>
  <c r="O86" i="570"/>
  <c r="R167" i="570" s="1"/>
  <c r="I86" i="570"/>
  <c r="G86" i="570"/>
  <c r="C525" i="570" s="1"/>
  <c r="K85" i="570" a="1"/>
  <c r="K85" i="570" s="1"/>
  <c r="H85" i="570"/>
  <c r="K84" i="570"/>
  <c r="K84" i="570" a="1"/>
  <c r="H84" i="570"/>
  <c r="K83" i="570" a="1"/>
  <c r="K83" i="570" s="1"/>
  <c r="H83" i="570"/>
  <c r="K82" i="570" a="1"/>
  <c r="K82" i="570" s="1"/>
  <c r="H82" i="570"/>
  <c r="K81" i="570" a="1"/>
  <c r="K81" i="570" s="1"/>
  <c r="H81" i="570"/>
  <c r="K80" i="570" a="1"/>
  <c r="K80" i="570" s="1"/>
  <c r="H80" i="570"/>
  <c r="K79" i="570" a="1"/>
  <c r="K79" i="570" s="1"/>
  <c r="M79" i="570" s="1"/>
  <c r="H79" i="570"/>
  <c r="K78" i="570" a="1"/>
  <c r="K78" i="570" s="1"/>
  <c r="M78" i="570" s="1"/>
  <c r="H78" i="570"/>
  <c r="K77" i="570" a="1"/>
  <c r="K77" i="570" s="1"/>
  <c r="M77" i="570" s="1"/>
  <c r="H77" i="570"/>
  <c r="K76" i="570" a="1"/>
  <c r="K76" i="570" s="1"/>
  <c r="M76" i="570" s="1"/>
  <c r="H76" i="570"/>
  <c r="W75" i="570"/>
  <c r="V75" i="570"/>
  <c r="N75" i="570"/>
  <c r="K75" i="570" a="1"/>
  <c r="K75" i="570" s="1"/>
  <c r="M75" i="570" s="1"/>
  <c r="J75" i="570" a="1"/>
  <c r="J75" i="570" s="1"/>
  <c r="H75" i="570"/>
  <c r="V74" i="570"/>
  <c r="W74" i="570" s="1"/>
  <c r="N74" i="570"/>
  <c r="K74" i="570" a="1"/>
  <c r="K74" i="570" s="1"/>
  <c r="M74" i="570" s="1"/>
  <c r="J74" i="570" a="1"/>
  <c r="J74" i="570" s="1"/>
  <c r="H74" i="570"/>
  <c r="V73" i="570"/>
  <c r="W73" i="570" s="1"/>
  <c r="N73" i="570"/>
  <c r="K73" i="570"/>
  <c r="M73" i="570" s="1"/>
  <c r="K73" i="570" a="1"/>
  <c r="J73" i="570"/>
  <c r="J73" i="570" a="1"/>
  <c r="H73" i="570"/>
  <c r="V72" i="570"/>
  <c r="W72" i="570" s="1"/>
  <c r="N72" i="570"/>
  <c r="K72" i="570" a="1"/>
  <c r="K72" i="570" s="1"/>
  <c r="M72" i="570" s="1"/>
  <c r="J72" i="570" a="1"/>
  <c r="J72" i="570" s="1"/>
  <c r="H72" i="570"/>
  <c r="H71" i="570"/>
  <c r="V70" i="570"/>
  <c r="W70" i="570" s="1"/>
  <c r="N70" i="570"/>
  <c r="K70" i="570" a="1"/>
  <c r="K70" i="570" s="1"/>
  <c r="M70" i="570" s="1"/>
  <c r="J70" i="570" a="1"/>
  <c r="J70" i="570" s="1"/>
  <c r="H70" i="570"/>
  <c r="W69" i="570"/>
  <c r="V69" i="570"/>
  <c r="N69" i="570"/>
  <c r="K69" i="570" a="1"/>
  <c r="K69" i="570" s="1"/>
  <c r="M69" i="570" s="1"/>
  <c r="J69" i="570" a="1"/>
  <c r="J69" i="570" s="1"/>
  <c r="H69" i="570"/>
  <c r="K68" i="570" a="1"/>
  <c r="K68" i="570" s="1"/>
  <c r="H68" i="570"/>
  <c r="K67" i="570"/>
  <c r="K67" i="570" a="1"/>
  <c r="H67" i="570"/>
  <c r="V66" i="570"/>
  <c r="W66" i="570" s="1"/>
  <c r="N66" i="570"/>
  <c r="K66" i="570" a="1"/>
  <c r="K66" i="570" s="1"/>
  <c r="M66" i="570" s="1"/>
  <c r="J66" i="570" a="1"/>
  <c r="J66" i="570" s="1"/>
  <c r="H66" i="570"/>
  <c r="W65" i="570"/>
  <c r="V65" i="570"/>
  <c r="N65" i="570"/>
  <c r="K65" i="570" a="1"/>
  <c r="K65" i="570" s="1"/>
  <c r="M65" i="570" s="1"/>
  <c r="J65" i="570" a="1"/>
  <c r="J65" i="570" s="1"/>
  <c r="H65" i="570"/>
  <c r="V64" i="570"/>
  <c r="W64" i="570" s="1"/>
  <c r="N64" i="570"/>
  <c r="K64" i="570" a="1"/>
  <c r="K64" i="570" s="1"/>
  <c r="M64" i="570" s="1"/>
  <c r="J64" i="570" a="1"/>
  <c r="J64" i="570" s="1"/>
  <c r="H64" i="570"/>
  <c r="V63" i="570"/>
  <c r="W63" i="570" s="1"/>
  <c r="N63" i="570"/>
  <c r="K63" i="570" a="1"/>
  <c r="K63" i="570" s="1"/>
  <c r="M63" i="570" s="1"/>
  <c r="J63" i="570" a="1"/>
  <c r="J63" i="570" s="1"/>
  <c r="H63" i="570"/>
  <c r="W62" i="570"/>
  <c r="V62" i="570"/>
  <c r="N62" i="570"/>
  <c r="K62" i="570" a="1"/>
  <c r="K62" i="570" s="1"/>
  <c r="M62" i="570" s="1"/>
  <c r="J62" i="570" a="1"/>
  <c r="J62" i="570" s="1"/>
  <c r="H62" i="570"/>
  <c r="V61" i="570"/>
  <c r="W61" i="570" s="1"/>
  <c r="N61" i="570"/>
  <c r="K61" i="570" a="1"/>
  <c r="K61" i="570" s="1"/>
  <c r="M61" i="570" s="1"/>
  <c r="J61" i="570" a="1"/>
  <c r="J61" i="570" s="1"/>
  <c r="H61" i="570"/>
  <c r="V60" i="570"/>
  <c r="W60" i="570" s="1"/>
  <c r="N60" i="570"/>
  <c r="K60" i="570"/>
  <c r="M60" i="570" s="1"/>
  <c r="K60" i="570" a="1"/>
  <c r="J60" i="570"/>
  <c r="J60" i="570" a="1"/>
  <c r="H60" i="570"/>
  <c r="V59" i="570"/>
  <c r="W59" i="570" s="1"/>
  <c r="N59" i="570"/>
  <c r="K59" i="570" a="1"/>
  <c r="K59" i="570" s="1"/>
  <c r="M59" i="570" s="1"/>
  <c r="J59" i="570" a="1"/>
  <c r="J59" i="570" s="1"/>
  <c r="H59" i="570"/>
  <c r="W58" i="570"/>
  <c r="V58" i="570"/>
  <c r="N58" i="570"/>
  <c r="K58" i="570" a="1"/>
  <c r="K58" i="570" s="1"/>
  <c r="M58" i="570" s="1"/>
  <c r="J58" i="570" a="1"/>
  <c r="J58" i="570" s="1"/>
  <c r="H58" i="570"/>
  <c r="V57" i="570"/>
  <c r="W57" i="570" s="1"/>
  <c r="N57" i="570"/>
  <c r="K57" i="570" a="1"/>
  <c r="K57" i="570" s="1"/>
  <c r="M57" i="570" s="1"/>
  <c r="J57" i="570" a="1"/>
  <c r="J57" i="570" s="1"/>
  <c r="H57" i="570"/>
  <c r="K56" i="570" a="1"/>
  <c r="K56" i="570" s="1"/>
  <c r="M56" i="570" s="1"/>
  <c r="H56" i="570"/>
  <c r="K55" i="570" a="1"/>
  <c r="K55" i="570" s="1"/>
  <c r="M55" i="570" s="1"/>
  <c r="H55" i="570"/>
  <c r="K54" i="570" a="1"/>
  <c r="K54" i="570" s="1"/>
  <c r="M54" i="570" s="1"/>
  <c r="H54" i="570"/>
  <c r="K53" i="570" a="1"/>
  <c r="K53" i="570" s="1"/>
  <c r="M53" i="570" s="1"/>
  <c r="H53" i="570"/>
  <c r="N52" i="570"/>
  <c r="K52" i="570"/>
  <c r="M52" i="570" s="1"/>
  <c r="K52" i="570" a="1"/>
  <c r="H52" i="570"/>
  <c r="N51" i="570"/>
  <c r="K51" i="570" a="1"/>
  <c r="K51" i="570" s="1"/>
  <c r="M51" i="570" s="1"/>
  <c r="H51" i="570"/>
  <c r="N50" i="570"/>
  <c r="K50" i="570" a="1"/>
  <c r="K50" i="570" s="1"/>
  <c r="M50" i="570" s="1"/>
  <c r="H50" i="570"/>
  <c r="N49" i="570"/>
  <c r="K49" i="570" a="1"/>
  <c r="K49" i="570" s="1"/>
  <c r="M49" i="570" s="1"/>
  <c r="H49" i="570"/>
  <c r="V48" i="570"/>
  <c r="W48" i="570" s="1"/>
  <c r="N48" i="570"/>
  <c r="K48" i="570"/>
  <c r="M48" i="570" s="1"/>
  <c r="K48" i="570" a="1"/>
  <c r="J48" i="570"/>
  <c r="J48" i="570" a="1"/>
  <c r="H48" i="570"/>
  <c r="V47" i="570"/>
  <c r="W47" i="570" s="1"/>
  <c r="N47" i="570"/>
  <c r="K47" i="570" a="1"/>
  <c r="K47" i="570" s="1"/>
  <c r="M47" i="570" s="1"/>
  <c r="J47" i="570" a="1"/>
  <c r="J47" i="570" s="1"/>
  <c r="H47" i="570"/>
  <c r="V46" i="570"/>
  <c r="W46" i="570" s="1"/>
  <c r="N46" i="570"/>
  <c r="K46" i="570" a="1"/>
  <c r="K46" i="570" s="1"/>
  <c r="M46" i="570" s="1"/>
  <c r="J46" i="570" a="1"/>
  <c r="J46" i="570" s="1"/>
  <c r="H46" i="570"/>
  <c r="V45" i="570"/>
  <c r="W45" i="570" s="1"/>
  <c r="N45" i="570"/>
  <c r="K45" i="570" a="1"/>
  <c r="K45" i="570" s="1"/>
  <c r="M45" i="570" s="1"/>
  <c r="J45" i="570" a="1"/>
  <c r="J45" i="570" s="1"/>
  <c r="H45" i="570"/>
  <c r="V44" i="570"/>
  <c r="W44" i="570" s="1"/>
  <c r="N44" i="570"/>
  <c r="K44" i="570"/>
  <c r="M44" i="570" s="1"/>
  <c r="K44" i="570" a="1"/>
  <c r="J44" i="570"/>
  <c r="J44" i="570" a="1"/>
  <c r="H44" i="570"/>
  <c r="V43" i="570"/>
  <c r="W43" i="570" s="1"/>
  <c r="N43" i="570"/>
  <c r="K43" i="570" a="1"/>
  <c r="K43" i="570" s="1"/>
  <c r="M43" i="570" s="1"/>
  <c r="J43" i="570" a="1"/>
  <c r="J43" i="570" s="1"/>
  <c r="H43" i="570"/>
  <c r="V42" i="570"/>
  <c r="W42" i="570" s="1"/>
  <c r="N42" i="570"/>
  <c r="K42" i="570" a="1"/>
  <c r="K42" i="570" s="1"/>
  <c r="M42" i="570" s="1"/>
  <c r="J42" i="570" a="1"/>
  <c r="J42" i="570" s="1"/>
  <c r="H42" i="570"/>
  <c r="V41" i="570"/>
  <c r="W41" i="570" s="1"/>
  <c r="N41" i="570"/>
  <c r="K41" i="570" a="1"/>
  <c r="K41" i="570" s="1"/>
  <c r="M41" i="570" s="1"/>
  <c r="J41" i="570" a="1"/>
  <c r="J41" i="570" s="1"/>
  <c r="H41" i="570"/>
  <c r="V40" i="570"/>
  <c r="W40" i="570" s="1"/>
  <c r="N40" i="570"/>
  <c r="K40" i="570"/>
  <c r="M40" i="570" s="1"/>
  <c r="K40" i="570" a="1"/>
  <c r="J40" i="570"/>
  <c r="J40" i="570" a="1"/>
  <c r="H40" i="570"/>
  <c r="V39" i="570"/>
  <c r="W39" i="570" s="1"/>
  <c r="N39" i="570"/>
  <c r="K39" i="570" a="1"/>
  <c r="K39" i="570" s="1"/>
  <c r="M39" i="570" s="1"/>
  <c r="J39" i="570" a="1"/>
  <c r="J39" i="570" s="1"/>
  <c r="H39" i="570"/>
  <c r="V38" i="570"/>
  <c r="W38" i="570" s="1"/>
  <c r="N38" i="570"/>
  <c r="K38" i="570" a="1"/>
  <c r="K38" i="570" s="1"/>
  <c r="M38" i="570" s="1"/>
  <c r="J38" i="570" a="1"/>
  <c r="J38" i="570" s="1"/>
  <c r="H38" i="570"/>
  <c r="V37" i="570"/>
  <c r="W37" i="570" s="1"/>
  <c r="N37" i="570"/>
  <c r="K37" i="570" a="1"/>
  <c r="K37" i="570" s="1"/>
  <c r="M37" i="570" s="1"/>
  <c r="J37" i="570" a="1"/>
  <c r="J37" i="570" s="1"/>
  <c r="H37" i="570"/>
  <c r="H36" i="570"/>
  <c r="H35" i="570"/>
  <c r="H34" i="570"/>
  <c r="V33" i="570"/>
  <c r="W33" i="570" s="1"/>
  <c r="N33" i="570"/>
  <c r="K33" i="570" a="1"/>
  <c r="K33" i="570" s="1"/>
  <c r="M33" i="570" s="1"/>
  <c r="J33" i="570" a="1"/>
  <c r="J33" i="570" s="1"/>
  <c r="H33" i="570"/>
  <c r="V32" i="570"/>
  <c r="W32" i="570" s="1"/>
  <c r="N32" i="570"/>
  <c r="K32" i="570" a="1"/>
  <c r="K32" i="570" s="1"/>
  <c r="M32" i="570" s="1"/>
  <c r="J32" i="570" a="1"/>
  <c r="J32" i="570" s="1"/>
  <c r="H32" i="570"/>
  <c r="V31" i="570"/>
  <c r="W31" i="570" s="1"/>
  <c r="N31" i="570"/>
  <c r="K31" i="570" a="1"/>
  <c r="K31" i="570" s="1"/>
  <c r="M31" i="570" s="1"/>
  <c r="J31" i="570" a="1"/>
  <c r="J31" i="570" s="1"/>
  <c r="H31" i="570"/>
  <c r="K30" i="570" a="1"/>
  <c r="K30" i="570" s="1"/>
  <c r="H30" i="570"/>
  <c r="V29" i="570"/>
  <c r="V86" i="570" s="1"/>
  <c r="W86" i="570" s="1"/>
  <c r="N29" i="570"/>
  <c r="N86" i="570" s="1"/>
  <c r="K29" i="570" a="1"/>
  <c r="K29" i="570" s="1"/>
  <c r="J29" i="570" a="1"/>
  <c r="J29" i="570" s="1"/>
  <c r="H29" i="570"/>
  <c r="AA28" i="570"/>
  <c r="AA164" i="570" s="1"/>
  <c r="Z28" i="570"/>
  <c r="Z164" i="570" s="1"/>
  <c r="Y28" i="570"/>
  <c r="Y164" i="570" s="1"/>
  <c r="X28" i="570"/>
  <c r="X164" i="570" s="1"/>
  <c r="U28" i="570"/>
  <c r="U164" i="570" s="1"/>
  <c r="T28" i="570"/>
  <c r="T164" i="570" s="1"/>
  <c r="S28" i="570"/>
  <c r="S164" i="570" s="1"/>
  <c r="R28" i="570"/>
  <c r="R164" i="570" s="1"/>
  <c r="Q28" i="570"/>
  <c r="Q164" i="570" s="1"/>
  <c r="P28" i="570"/>
  <c r="O28" i="570"/>
  <c r="I28" i="570"/>
  <c r="G28" i="570"/>
  <c r="V27" i="570"/>
  <c r="W27" i="570" s="1"/>
  <c r="N27" i="570"/>
  <c r="K27" i="570" a="1"/>
  <c r="K27" i="570" s="1"/>
  <c r="M27" i="570" s="1"/>
  <c r="J27" i="570" a="1"/>
  <c r="J27" i="570" s="1"/>
  <c r="H27" i="570"/>
  <c r="V26" i="570"/>
  <c r="W26" i="570" s="1"/>
  <c r="N26" i="570"/>
  <c r="K26" i="570"/>
  <c r="M26" i="570" s="1"/>
  <c r="K26" i="570" a="1"/>
  <c r="J26" i="570" a="1"/>
  <c r="J26" i="570" s="1"/>
  <c r="H26" i="570"/>
  <c r="K25" i="570" a="1"/>
  <c r="K25" i="570" s="1"/>
  <c r="M25" i="570" s="1"/>
  <c r="J25" i="570" a="1"/>
  <c r="J25" i="570" s="1"/>
  <c r="H25" i="570"/>
  <c r="K24" i="570"/>
  <c r="M24" i="570" s="1"/>
  <c r="K24" i="570" a="1"/>
  <c r="J24" i="570"/>
  <c r="J24" i="570" a="1"/>
  <c r="H24" i="570"/>
  <c r="K23" i="570" a="1"/>
  <c r="K23" i="570" s="1"/>
  <c r="M23" i="570" s="1"/>
  <c r="J23" i="570" a="1"/>
  <c r="J23" i="570" s="1"/>
  <c r="H23" i="570"/>
  <c r="K22" i="570" a="1"/>
  <c r="K22" i="570" s="1"/>
  <c r="M22" i="570" s="1"/>
  <c r="J22" i="570" a="1"/>
  <c r="J22" i="570" s="1"/>
  <c r="H22" i="570"/>
  <c r="V21" i="570"/>
  <c r="W21" i="570" s="1"/>
  <c r="N21" i="570"/>
  <c r="K21" i="570"/>
  <c r="M21" i="570" s="1"/>
  <c r="K21" i="570" a="1"/>
  <c r="J21" i="570"/>
  <c r="J21" i="570" a="1"/>
  <c r="H21" i="570"/>
  <c r="V20" i="570"/>
  <c r="W20" i="570" s="1"/>
  <c r="N20" i="570"/>
  <c r="K20" i="570" a="1"/>
  <c r="K20" i="570" s="1"/>
  <c r="M20" i="570" s="1"/>
  <c r="J20" i="570" a="1"/>
  <c r="J20" i="570" s="1"/>
  <c r="H20" i="570"/>
  <c r="W19" i="570"/>
  <c r="V19" i="570"/>
  <c r="N19" i="570"/>
  <c r="K19" i="570" a="1"/>
  <c r="K19" i="570" s="1"/>
  <c r="M19" i="570" s="1"/>
  <c r="J19" i="570" a="1"/>
  <c r="J19" i="570" s="1"/>
  <c r="N18" i="570"/>
  <c r="K18" i="570" a="1"/>
  <c r="K18" i="570" s="1"/>
  <c r="M18" i="570" s="1"/>
  <c r="J18" i="570" a="1"/>
  <c r="J18" i="570" s="1"/>
  <c r="H18" i="570"/>
  <c r="N17" i="570"/>
  <c r="K17" i="570" a="1"/>
  <c r="K17" i="570" s="1"/>
  <c r="M17" i="570" s="1"/>
  <c r="J17" i="570" a="1"/>
  <c r="J17" i="570" s="1"/>
  <c r="H17" i="570"/>
  <c r="V16" i="570"/>
  <c r="W16" i="570" s="1"/>
  <c r="N16" i="570"/>
  <c r="K16" i="570" a="1"/>
  <c r="K16" i="570" s="1"/>
  <c r="M16" i="570" s="1"/>
  <c r="J16" i="570" a="1"/>
  <c r="J16" i="570" s="1"/>
  <c r="H16" i="570"/>
  <c r="V15" i="570"/>
  <c r="W15" i="570" s="1"/>
  <c r="N15" i="570"/>
  <c r="K15" i="570" a="1"/>
  <c r="K15" i="570" s="1"/>
  <c r="M15" i="570" s="1"/>
  <c r="J15" i="570" a="1"/>
  <c r="J15" i="570" s="1"/>
  <c r="H15" i="570"/>
  <c r="N14" i="570"/>
  <c r="K14" i="570" a="1"/>
  <c r="K14" i="570" s="1"/>
  <c r="M14" i="570" s="1"/>
  <c r="H14" i="570"/>
  <c r="N13" i="570"/>
  <c r="K13" i="570" a="1"/>
  <c r="K13" i="570" s="1"/>
  <c r="M13" i="570" s="1"/>
  <c r="H13" i="570"/>
  <c r="V12" i="570"/>
  <c r="W12" i="570" s="1"/>
  <c r="N12" i="570"/>
  <c r="K12" i="570" a="1"/>
  <c r="K12" i="570" s="1"/>
  <c r="M12" i="570" s="1"/>
  <c r="J12" i="570" a="1"/>
  <c r="J12" i="570" s="1"/>
  <c r="H12" i="570"/>
  <c r="V11" i="570"/>
  <c r="W11" i="570" s="1"/>
  <c r="N11" i="570"/>
  <c r="K11" i="570"/>
  <c r="M11" i="570" s="1"/>
  <c r="K11" i="570" a="1"/>
  <c r="J11" i="570"/>
  <c r="J11" i="570" a="1"/>
  <c r="H11" i="570"/>
  <c r="V10" i="570"/>
  <c r="W10" i="570" s="1"/>
  <c r="N10" i="570"/>
  <c r="K10" i="570" a="1"/>
  <c r="K10" i="570" s="1"/>
  <c r="M10" i="570" s="1"/>
  <c r="J10" i="570" a="1"/>
  <c r="J10" i="570" s="1"/>
  <c r="H10" i="570"/>
  <c r="V9" i="570"/>
  <c r="W9" i="570" s="1"/>
  <c r="N9" i="570"/>
  <c r="K9" i="570" a="1"/>
  <c r="K9" i="570" s="1"/>
  <c r="M9" i="570" s="1"/>
  <c r="J9" i="570" a="1"/>
  <c r="J9" i="570" s="1"/>
  <c r="H9" i="570"/>
  <c r="V8" i="570"/>
  <c r="W8" i="570" s="1"/>
  <c r="N8" i="570"/>
  <c r="K8" i="570" a="1"/>
  <c r="K8" i="570" s="1"/>
  <c r="M8" i="570" s="1"/>
  <c r="J8" i="570" a="1"/>
  <c r="J8" i="570" s="1"/>
  <c r="H8" i="570"/>
  <c r="V7" i="570"/>
  <c r="V28" i="570" s="1"/>
  <c r="N7" i="570"/>
  <c r="N28" i="570" s="1"/>
  <c r="K7" i="570" a="1"/>
  <c r="K7" i="570" s="1"/>
  <c r="J7" i="570" a="1"/>
  <c r="J7" i="570" s="1"/>
  <c r="H7" i="570"/>
  <c r="H28" i="570" s="1"/>
  <c r="L164" i="571" l="1"/>
  <c r="I171" i="571" s="1"/>
  <c r="K530" i="571"/>
  <c r="T172" i="571"/>
  <c r="T167" i="571"/>
  <c r="T169" i="571"/>
  <c r="T170" i="571"/>
  <c r="T171" i="571"/>
  <c r="T168" i="571"/>
  <c r="M173" i="571" a="1"/>
  <c r="M173" i="571" s="1"/>
  <c r="Q530" i="571"/>
  <c r="S525" i="571" s="1"/>
  <c r="E526" i="571"/>
  <c r="E529" i="571"/>
  <c r="E525" i="571"/>
  <c r="E527" i="571"/>
  <c r="E528" i="571"/>
  <c r="E343" i="571"/>
  <c r="I343" i="571" s="1"/>
  <c r="M343" i="571" s="1"/>
  <c r="L335" i="571"/>
  <c r="I342" i="571" s="1"/>
  <c r="E515" i="571"/>
  <c r="I515" i="571" s="1"/>
  <c r="M515" i="571" s="1"/>
  <c r="L507" i="571"/>
  <c r="I514" i="571" s="1"/>
  <c r="I516" i="571"/>
  <c r="M516" i="571" s="1" a="1"/>
  <c r="M516" i="571" s="1"/>
  <c r="W507" i="571"/>
  <c r="T515" i="571"/>
  <c r="T512" i="571"/>
  <c r="T510" i="571"/>
  <c r="T511" i="571"/>
  <c r="T513" i="571"/>
  <c r="T514" i="571"/>
  <c r="G520" i="571"/>
  <c r="K520" i="571" s="1"/>
  <c r="O520" i="571" s="1"/>
  <c r="I172" i="571"/>
  <c r="M172" i="571" s="1"/>
  <c r="S526" i="571"/>
  <c r="O519" i="571" a="1"/>
  <c r="O519" i="571" s="1"/>
  <c r="T166" i="571" a="1"/>
  <c r="T166" i="571" s="1"/>
  <c r="M524" i="571" a="1"/>
  <c r="M524" i="571" s="1"/>
  <c r="Z515" i="571"/>
  <c r="Z512" i="571"/>
  <c r="Z511" i="571"/>
  <c r="Z514" i="571"/>
  <c r="Z513" i="571"/>
  <c r="E524" i="571"/>
  <c r="E530" i="571" s="1"/>
  <c r="T343" i="571"/>
  <c r="T340" i="571"/>
  <c r="T339" i="571"/>
  <c r="T338" i="571"/>
  <c r="T342" i="571"/>
  <c r="T341" i="571"/>
  <c r="T509" i="571" a="1"/>
  <c r="T509" i="571" s="1"/>
  <c r="Z510" i="571"/>
  <c r="C521" i="571"/>
  <c r="G521" i="571" s="1"/>
  <c r="I335" i="570"/>
  <c r="B343" i="570" s="1"/>
  <c r="J257" i="570" a="1"/>
  <c r="J257" i="570" s="1"/>
  <c r="I164" i="570"/>
  <c r="B172" i="570" s="1"/>
  <c r="E173" i="570" s="1"/>
  <c r="J506" i="570" a="1"/>
  <c r="J506" i="570" s="1"/>
  <c r="J479" i="570" a="1"/>
  <c r="J479" i="570" s="1"/>
  <c r="V490" i="570"/>
  <c r="W490" i="570" s="1"/>
  <c r="N490" i="570"/>
  <c r="J490" i="570" a="1"/>
  <c r="J490" i="570" s="1"/>
  <c r="V506" i="570"/>
  <c r="J463" i="570" a="1"/>
  <c r="J463" i="570" s="1"/>
  <c r="H370" i="570"/>
  <c r="V370" i="570"/>
  <c r="H428" i="570"/>
  <c r="V428" i="570"/>
  <c r="W428" i="570" s="1"/>
  <c r="N463" i="570"/>
  <c r="H490" i="570"/>
  <c r="K479" i="570"/>
  <c r="N479" i="570"/>
  <c r="W464" i="570"/>
  <c r="H463" i="570"/>
  <c r="V463" i="570"/>
  <c r="W463" i="570" s="1"/>
  <c r="W429" i="570"/>
  <c r="K463" i="570"/>
  <c r="W320" i="570"/>
  <c r="J308" i="570" a="1"/>
  <c r="J308" i="570" s="1"/>
  <c r="H308" i="570"/>
  <c r="V308" i="570"/>
  <c r="W308" i="570" s="1"/>
  <c r="H199" i="570"/>
  <c r="H335" i="570" s="1"/>
  <c r="E342" i="570" s="1"/>
  <c r="V199" i="570"/>
  <c r="V335" i="570" s="1"/>
  <c r="I344" i="570" s="1"/>
  <c r="N370" i="570"/>
  <c r="N428" i="570"/>
  <c r="M308" i="570"/>
  <c r="N164" i="570"/>
  <c r="B173" i="570" s="1"/>
  <c r="N137" i="570"/>
  <c r="W122" i="570"/>
  <c r="J137" i="570" a="1"/>
  <c r="J137" i="570" s="1"/>
  <c r="J148" i="570" a="1"/>
  <c r="J148" i="570" s="1"/>
  <c r="J163" i="570" a="1"/>
  <c r="J163" i="570" s="1"/>
  <c r="M137" i="570"/>
  <c r="R170" i="570"/>
  <c r="H121" i="570"/>
  <c r="V121" i="570"/>
  <c r="W121" i="570" s="1"/>
  <c r="W87" i="570"/>
  <c r="W7" i="570"/>
  <c r="J121" i="570" a="1"/>
  <c r="J121" i="570" s="1"/>
  <c r="M121" i="570"/>
  <c r="K28" i="570"/>
  <c r="W28" i="570"/>
  <c r="K86" i="570"/>
  <c r="M29" i="570"/>
  <c r="M86" i="570" s="1"/>
  <c r="M7" i="570"/>
  <c r="M28" i="570" s="1"/>
  <c r="C524" i="570"/>
  <c r="G164" i="570"/>
  <c r="O164" i="570"/>
  <c r="R166" i="570"/>
  <c r="K526" i="570"/>
  <c r="K199" i="570"/>
  <c r="M178" i="570"/>
  <c r="M199" i="570" s="1"/>
  <c r="K319" i="570"/>
  <c r="M309" i="570"/>
  <c r="M319" i="570" s="1"/>
  <c r="J28" i="570" a="1"/>
  <c r="J28" i="570" s="1"/>
  <c r="X167" i="570"/>
  <c r="P164" i="570"/>
  <c r="X168" i="570" s="1"/>
  <c r="H86" i="570"/>
  <c r="H164" i="570" s="1"/>
  <c r="E171" i="570" s="1"/>
  <c r="W29" i="570"/>
  <c r="K525" i="570"/>
  <c r="K527" i="570"/>
  <c r="K148" i="570"/>
  <c r="M138" i="570"/>
  <c r="M148" i="570" s="1"/>
  <c r="K528" i="570"/>
  <c r="K163" i="570"/>
  <c r="M149" i="570"/>
  <c r="M163" i="570" s="1"/>
  <c r="K529" i="570"/>
  <c r="K257" i="570"/>
  <c r="M200" i="570"/>
  <c r="M257" i="570" s="1"/>
  <c r="J86" i="570" a="1"/>
  <c r="J86" i="570" s="1"/>
  <c r="K121" i="570"/>
  <c r="K137" i="570"/>
  <c r="V163" i="570"/>
  <c r="W163" i="570" s="1"/>
  <c r="K166" i="570"/>
  <c r="X173" i="570"/>
  <c r="Z170" i="570" s="1"/>
  <c r="B342" i="570"/>
  <c r="M344" i="570" s="1" a="1"/>
  <c r="M344" i="570" s="1"/>
  <c r="J335" i="570" a="1"/>
  <c r="J335" i="570" s="1"/>
  <c r="M342" i="570" s="1"/>
  <c r="R337" i="570"/>
  <c r="O335" i="570"/>
  <c r="M258" i="570"/>
  <c r="M292" i="570" s="1"/>
  <c r="K308" i="570"/>
  <c r="K370" i="570"/>
  <c r="M349" i="570"/>
  <c r="M370" i="570" s="1"/>
  <c r="K428" i="570"/>
  <c r="M371" i="570"/>
  <c r="M428" i="570" s="1"/>
  <c r="W138" i="570"/>
  <c r="Z169" i="570"/>
  <c r="W178" i="570"/>
  <c r="W199" i="570" s="1"/>
  <c r="J199" i="570" a="1"/>
  <c r="J199" i="570" s="1"/>
  <c r="X338" i="570"/>
  <c r="P335" i="570"/>
  <c r="X339" i="570" s="1"/>
  <c r="W200" i="570"/>
  <c r="R340" i="570"/>
  <c r="N319" i="570"/>
  <c r="N335" i="570" s="1"/>
  <c r="B344" i="570" s="1"/>
  <c r="W309" i="570"/>
  <c r="W334" i="570"/>
  <c r="K341" i="570"/>
  <c r="M341" i="570" s="1"/>
  <c r="M337" i="570"/>
  <c r="X344" i="570"/>
  <c r="E341" i="570"/>
  <c r="B514" i="570"/>
  <c r="J507" i="570" a="1"/>
  <c r="J507" i="570" s="1"/>
  <c r="M514" i="570" s="1"/>
  <c r="R509" i="570"/>
  <c r="X509" i="570"/>
  <c r="O507" i="570"/>
  <c r="X510" i="570" s="1"/>
  <c r="M320" i="570"/>
  <c r="M334" i="570" s="1"/>
  <c r="W349" i="570"/>
  <c r="W370" i="570" s="1"/>
  <c r="J370" i="570" a="1"/>
  <c r="J370" i="570" s="1"/>
  <c r="W371" i="570"/>
  <c r="K490" i="570"/>
  <c r="M480" i="570"/>
  <c r="M490" i="570" s="1"/>
  <c r="K506" i="570"/>
  <c r="M491" i="570"/>
  <c r="M506" i="570" s="1"/>
  <c r="R510" i="570"/>
  <c r="M429" i="570"/>
  <c r="M463" i="570" s="1"/>
  <c r="R511" i="570"/>
  <c r="M464" i="570"/>
  <c r="M479" i="570" s="1"/>
  <c r="R512" i="570"/>
  <c r="W480" i="570"/>
  <c r="R513" i="570"/>
  <c r="H506" i="570"/>
  <c r="H507" i="570" s="1"/>
  <c r="E514" i="570" s="1"/>
  <c r="N506" i="570"/>
  <c r="N507" i="570" s="1"/>
  <c r="B516" i="570" s="1"/>
  <c r="E516" i="570" s="1"/>
  <c r="W491" i="570"/>
  <c r="W506" i="570" s="1"/>
  <c r="R533" i="570"/>
  <c r="R536" i="570" s="1"/>
  <c r="Q536" i="570"/>
  <c r="S536" i="570" s="1" a="1"/>
  <c r="S536" i="570" s="1"/>
  <c r="S534" i="570" a="1"/>
  <c r="S534" i="570" s="1"/>
  <c r="M509" i="570"/>
  <c r="K519" i="571" l="1"/>
  <c r="K521" i="571"/>
  <c r="O521" i="571" s="1" a="1"/>
  <c r="O521" i="571" s="1"/>
  <c r="S528" i="571"/>
  <c r="S527" i="571"/>
  <c r="S529" i="571"/>
  <c r="S524" i="571" a="1"/>
  <c r="S524" i="571" s="1"/>
  <c r="S530" i="571" s="1"/>
  <c r="M529" i="571"/>
  <c r="M527" i="571"/>
  <c r="M526" i="571"/>
  <c r="M528" i="571"/>
  <c r="M525" i="571"/>
  <c r="C520" i="570"/>
  <c r="V507" i="570"/>
  <c r="W335" i="570"/>
  <c r="Z171" i="570"/>
  <c r="K164" i="570"/>
  <c r="E172" i="570" s="1"/>
  <c r="I172" i="570" s="1"/>
  <c r="M172" i="570" s="1"/>
  <c r="E344" i="570"/>
  <c r="C521" i="570"/>
  <c r="G521" i="570" s="1"/>
  <c r="G519" i="570"/>
  <c r="R516" i="570"/>
  <c r="T513" i="570" s="1"/>
  <c r="Z337" i="570" a="1"/>
  <c r="Z337" i="570" s="1"/>
  <c r="Z342" i="570"/>
  <c r="Z341" i="570"/>
  <c r="Z338" i="570"/>
  <c r="M507" i="570"/>
  <c r="R344" i="570"/>
  <c r="T340" i="570" s="1"/>
  <c r="Q525" i="570"/>
  <c r="Z167" i="570"/>
  <c r="K335" i="570"/>
  <c r="C530" i="570"/>
  <c r="E524" i="570" s="1"/>
  <c r="W164" i="570"/>
  <c r="X516" i="570"/>
  <c r="Z343" i="570"/>
  <c r="Z339" i="570"/>
  <c r="K507" i="570"/>
  <c r="Z340" i="570"/>
  <c r="Z172" i="570"/>
  <c r="Z166" i="570" a="1"/>
  <c r="Z166" i="570" s="1"/>
  <c r="M166" i="570"/>
  <c r="K170" i="570"/>
  <c r="M170" i="570" s="1"/>
  <c r="Q526" i="570"/>
  <c r="Z168" i="570"/>
  <c r="M335" i="570"/>
  <c r="K524" i="570"/>
  <c r="R173" i="570"/>
  <c r="J164" i="570" a="1"/>
  <c r="J164" i="570" s="1"/>
  <c r="M171" i="570" s="1"/>
  <c r="B171" i="570"/>
  <c r="C519" i="570" s="1"/>
  <c r="L164" i="570"/>
  <c r="I171" i="570" s="1"/>
  <c r="M164" i="570"/>
  <c r="V164" i="570"/>
  <c r="I173" i="570" s="1"/>
  <c r="I330" i="569"/>
  <c r="W507" i="570" l="1"/>
  <c r="I516" i="570"/>
  <c r="M516" i="570" s="1" a="1"/>
  <c r="M516" i="570" s="1"/>
  <c r="T337" i="570" a="1"/>
  <c r="T337" i="570" s="1"/>
  <c r="T509" i="570" a="1"/>
  <c r="T509" i="570" s="1"/>
  <c r="K530" i="570"/>
  <c r="T172" i="570"/>
  <c r="T168" i="570"/>
  <c r="T167" i="570"/>
  <c r="T169" i="570"/>
  <c r="T170" i="570"/>
  <c r="T171" i="570"/>
  <c r="E515" i="570"/>
  <c r="I515" i="570" s="1"/>
  <c r="M515" i="570" s="1"/>
  <c r="L507" i="570"/>
  <c r="I514" i="570" s="1"/>
  <c r="Z515" i="570"/>
  <c r="Z513" i="570"/>
  <c r="Z512" i="570"/>
  <c r="Z514" i="570"/>
  <c r="Z511" i="570"/>
  <c r="E525" i="570"/>
  <c r="E527" i="570"/>
  <c r="E528" i="570"/>
  <c r="E526" i="570"/>
  <c r="E529" i="570"/>
  <c r="Z510" i="570"/>
  <c r="T511" i="570"/>
  <c r="K521" i="570"/>
  <c r="O521" i="570" s="1" a="1"/>
  <c r="O521" i="570" s="1"/>
  <c r="M173" i="570" a="1"/>
  <c r="M173" i="570" s="1"/>
  <c r="O519" i="570" a="1"/>
  <c r="O519" i="570" s="1"/>
  <c r="T166" i="570" a="1"/>
  <c r="T166" i="570" s="1"/>
  <c r="M524" i="570" a="1"/>
  <c r="M524" i="570" s="1"/>
  <c r="Z509" i="570" a="1"/>
  <c r="Z509" i="570" s="1"/>
  <c r="E530" i="570"/>
  <c r="E343" i="570"/>
  <c r="L335" i="570"/>
  <c r="I342" i="570" s="1"/>
  <c r="Q530" i="570"/>
  <c r="S525" i="570" s="1"/>
  <c r="T343" i="570"/>
  <c r="T341" i="570"/>
  <c r="T339" i="570"/>
  <c r="T338" i="570"/>
  <c r="T342" i="570"/>
  <c r="T515" i="570"/>
  <c r="T514" i="570"/>
  <c r="T510" i="570"/>
  <c r="T512" i="570"/>
  <c r="I295" i="569"/>
  <c r="I183" i="569"/>
  <c r="I317" i="569"/>
  <c r="I190" i="569"/>
  <c r="I228" i="569"/>
  <c r="I315" i="569"/>
  <c r="I181" i="569"/>
  <c r="I45" i="569"/>
  <c r="I38" i="569"/>
  <c r="G315" i="569"/>
  <c r="G436" i="569"/>
  <c r="G330" i="569"/>
  <c r="G183" i="569"/>
  <c r="G228" i="569"/>
  <c r="G181" i="569"/>
  <c r="G190" i="569"/>
  <c r="G295" i="569"/>
  <c r="G45" i="569"/>
  <c r="G47" i="569"/>
  <c r="G38" i="569"/>
  <c r="G117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T535" i="569" s="1" a="1"/>
  <c r="T535" i="569" s="1"/>
  <c r="C534" i="569"/>
  <c r="J534" i="569" s="1"/>
  <c r="Q534" i="569" s="1"/>
  <c r="R534" i="569" s="1"/>
  <c r="T533" i="569" a="1"/>
  <c r="T533" i="569" s="1"/>
  <c r="C533" i="569"/>
  <c r="N517" i="569"/>
  <c r="G517" i="569"/>
  <c r="X515" i="569"/>
  <c r="X514" i="569"/>
  <c r="X513" i="569"/>
  <c r="I513" i="569"/>
  <c r="G513" i="569"/>
  <c r="E513" i="569"/>
  <c r="C513" i="569"/>
  <c r="X512" i="569"/>
  <c r="M512" i="569"/>
  <c r="K512" i="569"/>
  <c r="I512" i="569"/>
  <c r="E512" i="569"/>
  <c r="X511" i="569"/>
  <c r="M511" i="569"/>
  <c r="K511" i="569"/>
  <c r="I511" i="569"/>
  <c r="E511" i="569"/>
  <c r="I510" i="569"/>
  <c r="E510" i="569"/>
  <c r="K510" i="569" s="1"/>
  <c r="M510" i="569" s="1"/>
  <c r="I509" i="569"/>
  <c r="E509" i="569"/>
  <c r="K509" i="569" s="1"/>
  <c r="K513" i="569" s="1"/>
  <c r="M513" i="569" s="1"/>
  <c r="AA506" i="569"/>
  <c r="Z506" i="569"/>
  <c r="Y506" i="569"/>
  <c r="X506" i="569"/>
  <c r="U506" i="569"/>
  <c r="T506" i="569"/>
  <c r="S506" i="569"/>
  <c r="R506" i="569"/>
  <c r="Q506" i="569"/>
  <c r="P506" i="569"/>
  <c r="R514" i="569" s="1"/>
  <c r="O506" i="569"/>
  <c r="I506" i="569"/>
  <c r="G506" i="569"/>
  <c r="J506" i="569" s="1" a="1"/>
  <c r="J506" i="569" s="1"/>
  <c r="H505" i="569"/>
  <c r="H504" i="569"/>
  <c r="H503" i="569"/>
  <c r="H502" i="569"/>
  <c r="D502" i="569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M498" i="569"/>
  <c r="K498" i="569" a="1"/>
  <c r="K498" i="569" s="1"/>
  <c r="J498" i="569" a="1"/>
  <c r="J498" i="569" s="1"/>
  <c r="H498" i="569"/>
  <c r="W497" i="569"/>
  <c r="V497" i="569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M494" i="569"/>
  <c r="K494" i="569" a="1"/>
  <c r="K494" i="569" s="1"/>
  <c r="J494" i="569"/>
  <c r="J494" i="569" a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W492" i="569"/>
  <c r="V492" i="569"/>
  <c r="N492" i="569"/>
  <c r="K492" i="569" a="1"/>
  <c r="K492" i="569" s="1"/>
  <c r="M492" i="569" s="1"/>
  <c r="J492" i="569" a="1"/>
  <c r="J492" i="569" s="1"/>
  <c r="H492" i="569"/>
  <c r="V491" i="569"/>
  <c r="N491" i="569"/>
  <c r="K491" i="569" a="1"/>
  <c r="K491" i="569" s="1"/>
  <c r="J491" i="569" a="1"/>
  <c r="J491" i="569" s="1"/>
  <c r="H491" i="569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/>
  <c r="M489" i="569" s="1"/>
  <c r="K489" i="569" a="1"/>
  <c r="J489" i="569"/>
  <c r="J489" i="569" a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N480" i="569"/>
  <c r="K480" i="569" a="1"/>
  <c r="K480" i="569" s="1"/>
  <c r="M480" i="569" s="1"/>
  <c r="J480" i="569" a="1"/>
  <c r="J480" i="569" s="1"/>
  <c r="H480" i="569"/>
  <c r="H490" i="569" s="1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V478" i="569"/>
  <c r="W478" i="569" s="1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M464" i="569" s="1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/>
  <c r="M457" i="569" s="1"/>
  <c r="K457" i="569" a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/>
  <c r="M455" i="569" s="1"/>
  <c r="K455" i="569" a="1"/>
  <c r="J455" i="569"/>
  <c r="J455" i="569" a="1"/>
  <c r="H455" i="569"/>
  <c r="N454" i="569"/>
  <c r="K454" i="569" a="1"/>
  <c r="K454" i="569" s="1"/>
  <c r="M454" i="569" s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/>
  <c r="M451" i="569" s="1"/>
  <c r="K451" i="569" a="1"/>
  <c r="H451" i="569"/>
  <c r="N450" i="569"/>
  <c r="K450" i="569" a="1"/>
  <c r="K450" i="569" s="1"/>
  <c r="M450" i="569" s="1"/>
  <c r="H450" i="569"/>
  <c r="N449" i="569"/>
  <c r="K449" i="569" a="1"/>
  <c r="K449" i="569" s="1"/>
  <c r="M449" i="569" s="1"/>
  <c r="H449" i="569"/>
  <c r="V448" i="569"/>
  <c r="W448" i="569" s="1"/>
  <c r="N448" i="569"/>
  <c r="M448" i="569"/>
  <c r="K448" i="569" a="1"/>
  <c r="K448" i="569" s="1"/>
  <c r="J448" i="569" a="1"/>
  <c r="J448" i="569" s="1"/>
  <c r="H448" i="569"/>
  <c r="W447" i="569"/>
  <c r="V447" i="569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M446" i="569"/>
  <c r="K446" i="569" a="1"/>
  <c r="K446" i="569" s="1"/>
  <c r="J446" i="569" a="1"/>
  <c r="J446" i="569" s="1"/>
  <c r="H446" i="569"/>
  <c r="W445" i="569"/>
  <c r="V445" i="569"/>
  <c r="N445" i="569"/>
  <c r="K445" i="569" a="1"/>
  <c r="K445" i="569" s="1"/>
  <c r="M445" i="569" s="1"/>
  <c r="J445" i="569" a="1"/>
  <c r="J445" i="569" s="1"/>
  <c r="H445" i="569"/>
  <c r="V444" i="569"/>
  <c r="W444" i="569" s="1"/>
  <c r="N444" i="569"/>
  <c r="M444" i="569"/>
  <c r="K444" i="569" a="1"/>
  <c r="K444" i="569" s="1"/>
  <c r="J444" i="569" a="1"/>
  <c r="J444" i="569" s="1"/>
  <c r="H444" i="569"/>
  <c r="W443" i="569"/>
  <c r="V443" i="569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M442" i="569"/>
  <c r="K442" i="569" a="1"/>
  <c r="K442" i="569" s="1"/>
  <c r="J442" i="569" a="1"/>
  <c r="J442" i="569" s="1"/>
  <c r="H442" i="569"/>
  <c r="W441" i="569"/>
  <c r="V441" i="569"/>
  <c r="N441" i="569"/>
  <c r="K441" i="569" a="1"/>
  <c r="K441" i="569" s="1"/>
  <c r="M441" i="569" s="1"/>
  <c r="J441" i="569" a="1"/>
  <c r="J441" i="569" s="1"/>
  <c r="H441" i="569"/>
  <c r="V440" i="569"/>
  <c r="W440" i="569" s="1"/>
  <c r="N440" i="569"/>
  <c r="M440" i="569"/>
  <c r="K440" i="569" a="1"/>
  <c r="K440" i="569" s="1"/>
  <c r="J440" i="569" a="1"/>
  <c r="J440" i="569" s="1"/>
  <c r="H440" i="569"/>
  <c r="W439" i="569"/>
  <c r="V439" i="569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M438" i="569"/>
  <c r="K438" i="569" a="1"/>
  <c r="K438" i="569" s="1"/>
  <c r="J438" i="569" a="1"/>
  <c r="J438" i="569" s="1"/>
  <c r="H438" i="569"/>
  <c r="W437" i="569"/>
  <c r="V437" i="569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/>
  <c r="M435" i="569" s="1"/>
  <c r="K435" i="569" a="1"/>
  <c r="J435" i="569"/>
  <c r="J435" i="569" a="1"/>
  <c r="H435" i="569"/>
  <c r="V434" i="569"/>
  <c r="W434" i="569" s="1"/>
  <c r="N434" i="569"/>
  <c r="K434" i="569" a="1"/>
  <c r="K434" i="569" s="1"/>
  <c r="M434" i="569" s="1"/>
  <c r="J434" i="569" a="1"/>
  <c r="J434" i="569" s="1"/>
  <c r="H434" i="569"/>
  <c r="W433" i="569"/>
  <c r="V433" i="569"/>
  <c r="N433" i="569"/>
  <c r="K433" i="569" a="1"/>
  <c r="K433" i="569" s="1"/>
  <c r="M433" i="569" s="1"/>
  <c r="J433" i="569" a="1"/>
  <c r="J433" i="569" s="1"/>
  <c r="H433" i="569"/>
  <c r="V432" i="569"/>
  <c r="W432" i="569" s="1"/>
  <c r="N432" i="569"/>
  <c r="M432" i="569"/>
  <c r="K432" i="569" a="1"/>
  <c r="K432" i="569" s="1"/>
  <c r="J432" i="569" a="1"/>
  <c r="J432" i="569" s="1"/>
  <c r="H432" i="569"/>
  <c r="W431" i="569"/>
  <c r="V431" i="569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M430" i="569"/>
  <c r="K430" i="569" a="1"/>
  <c r="K430" i="569" s="1"/>
  <c r="J430" i="569" a="1"/>
  <c r="J430" i="569" s="1"/>
  <c r="H430" i="569"/>
  <c r="W429" i="569"/>
  <c r="V429" i="569"/>
  <c r="N429" i="569"/>
  <c r="K429" i="569" a="1"/>
  <c r="K429" i="569" s="1"/>
  <c r="M429" i="569" s="1"/>
  <c r="J429" i="569" a="1"/>
  <c r="J429" i="569" s="1"/>
  <c r="H429" i="569"/>
  <c r="H463" i="569" s="1"/>
  <c r="AA428" i="569"/>
  <c r="Z428" i="569"/>
  <c r="Y428" i="569"/>
  <c r="X428" i="569"/>
  <c r="U428" i="569"/>
  <c r="T428" i="569"/>
  <c r="S428" i="569"/>
  <c r="R428" i="569"/>
  <c r="Q428" i="569"/>
  <c r="P428" i="569"/>
  <c r="O428" i="569"/>
  <c r="I428" i="569"/>
  <c r="G428" i="569"/>
  <c r="J428" i="569" s="1" a="1"/>
  <c r="J428" i="569" s="1"/>
  <c r="M427" i="569"/>
  <c r="K427" i="569" a="1"/>
  <c r="K427" i="569" s="1"/>
  <c r="H427" i="569"/>
  <c r="K426" i="569" a="1"/>
  <c r="K426" i="569" s="1"/>
  <c r="M426" i="569" s="1"/>
  <c r="H426" i="569"/>
  <c r="K425" i="569" a="1"/>
  <c r="K425" i="569" s="1"/>
  <c r="M425" i="569" s="1"/>
  <c r="H425" i="569"/>
  <c r="K424" i="569" a="1"/>
  <c r="K424" i="569" s="1"/>
  <c r="M424" i="569" s="1"/>
  <c r="H424" i="569"/>
  <c r="M423" i="569"/>
  <c r="K423" i="569" a="1"/>
  <c r="K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M419" i="569"/>
  <c r="K419" i="569" a="1"/>
  <c r="K419" i="569" s="1"/>
  <c r="H419" i="569"/>
  <c r="K418" i="569" a="1"/>
  <c r="K418" i="569" s="1"/>
  <c r="M418" i="569" s="1"/>
  <c r="H418" i="569"/>
  <c r="V417" i="569"/>
  <c r="W417" i="569" s="1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M416" i="569"/>
  <c r="K416" i="569" a="1"/>
  <c r="K416" i="569" s="1"/>
  <c r="J416" i="569" a="1"/>
  <c r="J416" i="569" s="1"/>
  <c r="H416" i="569"/>
  <c r="W415" i="569"/>
  <c r="V415" i="569"/>
  <c r="N415" i="569"/>
  <c r="K415" i="569" a="1"/>
  <c r="K415" i="569" s="1"/>
  <c r="M415" i="569" s="1"/>
  <c r="J415" i="569" a="1"/>
  <c r="J415" i="569" s="1"/>
  <c r="H415" i="569"/>
  <c r="W414" i="569"/>
  <c r="V414" i="569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/>
  <c r="M412" i="569" s="1"/>
  <c r="K412" i="569" a="1"/>
  <c r="J412" i="569"/>
  <c r="J412" i="569" a="1"/>
  <c r="H412" i="569"/>
  <c r="V411" i="569"/>
  <c r="W411" i="569" s="1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 a="1"/>
  <c r="K407" i="569" s="1"/>
  <c r="M407" i="569" s="1"/>
  <c r="J407" i="569" a="1"/>
  <c r="J407" i="569" s="1"/>
  <c r="H407" i="569"/>
  <c r="V406" i="569"/>
  <c r="W406" i="569" s="1"/>
  <c r="N406" i="569"/>
  <c r="K406" i="569"/>
  <c r="M406" i="569" s="1"/>
  <c r="K406" i="569" a="1"/>
  <c r="J406" i="569"/>
  <c r="J406" i="569" a="1"/>
  <c r="H406" i="569"/>
  <c r="V405" i="569"/>
  <c r="W405" i="569" s="1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 a="1"/>
  <c r="K403" i="569" s="1"/>
  <c r="M403" i="569" s="1"/>
  <c r="J403" i="569" a="1"/>
  <c r="J403" i="569" s="1"/>
  <c r="H403" i="569"/>
  <c r="V402" i="569"/>
  <c r="W402" i="569" s="1"/>
  <c r="N402" i="569"/>
  <c r="K402" i="569"/>
  <c r="M402" i="569" s="1"/>
  <c r="K402" i="569" a="1"/>
  <c r="J402" i="569"/>
  <c r="J402" i="569" a="1"/>
  <c r="H402" i="569"/>
  <c r="V401" i="569"/>
  <c r="W401" i="569" s="1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 a="1"/>
  <c r="K399" i="569" s="1"/>
  <c r="M399" i="569" s="1"/>
  <c r="J399" i="569" a="1"/>
  <c r="J399" i="569" s="1"/>
  <c r="H399" i="569"/>
  <c r="K398" i="569" a="1"/>
  <c r="K398" i="569" s="1"/>
  <c r="M398" i="569" s="1"/>
  <c r="H398" i="569"/>
  <c r="K397" i="569" a="1"/>
  <c r="K397" i="569" s="1"/>
  <c r="M397" i="569" s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 a="1"/>
  <c r="K394" i="569" s="1"/>
  <c r="M394" i="569" s="1"/>
  <c r="H394" i="569"/>
  <c r="N393" i="569"/>
  <c r="K393" i="569" a="1"/>
  <c r="K393" i="569" s="1"/>
  <c r="M393" i="569" s="1"/>
  <c r="H393" i="569"/>
  <c r="N392" i="569"/>
  <c r="K392" i="569"/>
  <c r="M392" i="569" s="1"/>
  <c r="K392" i="569" a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/>
  <c r="M369" i="569" s="1"/>
  <c r="K369" i="569" a="1"/>
  <c r="J369" i="569"/>
  <c r="J369" i="569" a="1"/>
  <c r="H369" i="569"/>
  <c r="V368" i="569"/>
  <c r="W368" i="569" s="1"/>
  <c r="N368" i="569"/>
  <c r="K368" i="569" a="1"/>
  <c r="K368" i="569" s="1"/>
  <c r="M368" i="569" s="1"/>
  <c r="J368" i="569" a="1"/>
  <c r="J368" i="569" s="1"/>
  <c r="H368" i="569"/>
  <c r="K367" i="569" a="1"/>
  <c r="K367" i="569" s="1"/>
  <c r="M367" i="569" s="1"/>
  <c r="H367" i="569"/>
  <c r="K366" i="569" a="1"/>
  <c r="K366" i="569" s="1"/>
  <c r="M366" i="569" s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 a="1"/>
  <c r="K362" i="569" s="1"/>
  <c r="M362" i="569" s="1"/>
  <c r="J362" i="569" a="1"/>
  <c r="J362" i="569" s="1"/>
  <c r="H362" i="569"/>
  <c r="V361" i="569"/>
  <c r="W361" i="569" s="1"/>
  <c r="N361" i="569"/>
  <c r="K361" i="569"/>
  <c r="M361" i="569" s="1"/>
  <c r="K361" i="569" a="1"/>
  <c r="J361" i="569"/>
  <c r="J361" i="569" a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W357" i="569"/>
  <c r="V357" i="569"/>
  <c r="N357" i="569"/>
  <c r="K357" i="569" a="1"/>
  <c r="K357" i="569" s="1"/>
  <c r="M357" i="569" s="1"/>
  <c r="J357" i="569" a="1"/>
  <c r="J357" i="569" s="1"/>
  <c r="H357" i="569"/>
  <c r="K356" i="569"/>
  <c r="M356" i="569" s="1"/>
  <c r="K356" i="569" a="1"/>
  <c r="H356" i="569"/>
  <c r="K355" i="569" a="1"/>
  <c r="K355" i="569" s="1"/>
  <c r="M355" i="569" s="1"/>
  <c r="H355" i="569"/>
  <c r="V354" i="569"/>
  <c r="W354" i="569" s="1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/>
  <c r="M353" i="569" s="1"/>
  <c r="K353" i="569" a="1"/>
  <c r="J353" i="569"/>
  <c r="J353" i="569" a="1"/>
  <c r="H353" i="569"/>
  <c r="V352" i="569"/>
  <c r="W352" i="569" s="1"/>
  <c r="N352" i="569"/>
  <c r="K352" i="569" a="1"/>
  <c r="K352" i="569" s="1"/>
  <c r="M352" i="569" s="1"/>
  <c r="J352" i="569" a="1"/>
  <c r="J352" i="569" s="1"/>
  <c r="H352" i="569"/>
  <c r="V351" i="569"/>
  <c r="W351" i="569" s="1"/>
  <c r="N351" i="569"/>
  <c r="K351" i="569"/>
  <c r="M351" i="569" s="1"/>
  <c r="K351" i="569" a="1"/>
  <c r="J351" i="569"/>
  <c r="J351" i="569" a="1"/>
  <c r="H351" i="569"/>
  <c r="V350" i="569"/>
  <c r="W350" i="569" s="1"/>
  <c r="N350" i="569"/>
  <c r="K350" i="569" a="1"/>
  <c r="K350" i="569" s="1"/>
  <c r="M350" i="569" s="1"/>
  <c r="J350" i="569" a="1"/>
  <c r="J350" i="569" s="1"/>
  <c r="H350" i="569"/>
  <c r="V349" i="569"/>
  <c r="W349" i="569" s="1"/>
  <c r="W370" i="569" s="1"/>
  <c r="N349" i="569"/>
  <c r="K349" i="569"/>
  <c r="K349" i="569" a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J320" i="569" a="1"/>
  <c r="J320" i="569" s="1"/>
  <c r="H320" i="569"/>
  <c r="AA319" i="569"/>
  <c r="Z319" i="569"/>
  <c r="Y319" i="569"/>
  <c r="X319" i="569"/>
  <c r="U319" i="569"/>
  <c r="T319" i="569"/>
  <c r="S319" i="569"/>
  <c r="Q319" i="569"/>
  <c r="P319" i="569"/>
  <c r="O319" i="569"/>
  <c r="I319" i="569"/>
  <c r="G319" i="569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V319" i="569" s="1"/>
  <c r="N309" i="569"/>
  <c r="N319" i="569" s="1"/>
  <c r="K309" i="569" a="1"/>
  <c r="K309" i="569" s="1"/>
  <c r="K319" i="569" s="1"/>
  <c r="J309" i="569" a="1"/>
  <c r="J309" i="569" s="1"/>
  <c r="H309" i="569"/>
  <c r="AA308" i="569"/>
  <c r="Z308" i="569"/>
  <c r="Y308" i="569"/>
  <c r="X308" i="569"/>
  <c r="U308" i="569"/>
  <c r="T308" i="569"/>
  <c r="S308" i="569"/>
  <c r="Q308" i="569"/>
  <c r="P308" i="569"/>
  <c r="O308" i="569"/>
  <c r="R340" i="569" s="1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W306" i="569"/>
  <c r="V306" i="569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V308" i="569" s="1"/>
  <c r="W308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R339" i="569" s="1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 a="1"/>
  <c r="K290" i="569" s="1"/>
  <c r="M290" i="569" s="1"/>
  <c r="J290" i="569" a="1"/>
  <c r="J290" i="569" s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V284" i="569"/>
  <c r="W284" i="569" s="1"/>
  <c r="N284" i="569"/>
  <c r="K284" i="569"/>
  <c r="M284" i="569" s="1"/>
  <c r="K284" i="569" a="1"/>
  <c r="J284" i="569"/>
  <c r="J284" i="569" a="1"/>
  <c r="H284" i="569"/>
  <c r="N283" i="569"/>
  <c r="K283" i="569" a="1"/>
  <c r="K283" i="569" s="1"/>
  <c r="M283" i="569" s="1"/>
  <c r="H283" i="569"/>
  <c r="N282" i="569"/>
  <c r="K282" i="569" a="1"/>
  <c r="K282" i="569" s="1"/>
  <c r="M282" i="569" s="1"/>
  <c r="H282" i="569"/>
  <c r="N281" i="569"/>
  <c r="K281" i="569" a="1"/>
  <c r="K281" i="569" s="1"/>
  <c r="M281" i="569" s="1"/>
  <c r="H281" i="569"/>
  <c r="N280" i="569"/>
  <c r="K280" i="569"/>
  <c r="M280" i="569" s="1"/>
  <c r="K280" i="569" a="1"/>
  <c r="H280" i="569"/>
  <c r="N279" i="569"/>
  <c r="K279" i="569" a="1"/>
  <c r="K279" i="569" s="1"/>
  <c r="M279" i="569" s="1"/>
  <c r="H279" i="569"/>
  <c r="N278" i="569"/>
  <c r="K278" i="569" a="1"/>
  <c r="K278" i="569" s="1"/>
  <c r="M278" i="569" s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V276" i="569"/>
  <c r="W276" i="569" s="1"/>
  <c r="N276" i="569"/>
  <c r="K276" i="569"/>
  <c r="M276" i="569" s="1"/>
  <c r="K276" i="569" a="1"/>
  <c r="J276" i="569"/>
  <c r="J276" i="569" a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W274" i="569"/>
  <c r="V274" i="569"/>
  <c r="N274" i="569"/>
  <c r="K274" i="569" a="1"/>
  <c r="K274" i="569" s="1"/>
  <c r="M274" i="569" s="1"/>
  <c r="J274" i="569" a="1"/>
  <c r="J274" i="569" s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/>
  <c r="M272" i="569" s="1"/>
  <c r="K272" i="569" a="1"/>
  <c r="J272" i="569"/>
  <c r="J272" i="569" a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W270" i="569"/>
  <c r="V270" i="569"/>
  <c r="N270" i="569"/>
  <c r="K270" i="569" a="1"/>
  <c r="K270" i="569" s="1"/>
  <c r="M270" i="569" s="1"/>
  <c r="J270" i="569" a="1"/>
  <c r="J270" i="569" s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V268" i="569"/>
  <c r="W268" i="569" s="1"/>
  <c r="N268" i="569"/>
  <c r="K268" i="569"/>
  <c r="M268" i="569" s="1"/>
  <c r="K268" i="569" a="1"/>
  <c r="J268" i="569"/>
  <c r="J268" i="569" a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W266" i="569"/>
  <c r="V266" i="569"/>
  <c r="N266" i="569"/>
  <c r="K266" i="569" a="1"/>
  <c r="K266" i="569" s="1"/>
  <c r="M266" i="569" s="1"/>
  <c r="J266" i="569" a="1"/>
  <c r="J266" i="569" s="1"/>
  <c r="H266" i="569"/>
  <c r="N265" i="569"/>
  <c r="K265" i="569" a="1"/>
  <c r="K265" i="569" s="1"/>
  <c r="M265" i="569" s="1"/>
  <c r="H265" i="569"/>
  <c r="V264" i="569"/>
  <c r="W264" i="569" s="1"/>
  <c r="N264" i="569"/>
  <c r="K264" i="569"/>
  <c r="M264" i="569" s="1"/>
  <c r="K264" i="569" a="1"/>
  <c r="J264" i="569"/>
  <c r="J264" i="569" a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W262" i="569"/>
  <c r="V262" i="569"/>
  <c r="N262" i="569"/>
  <c r="K262" i="569" a="1"/>
  <c r="K262" i="569" s="1"/>
  <c r="M262" i="569" s="1"/>
  <c r="J262" i="569" a="1"/>
  <c r="J262" i="569" s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V260" i="569"/>
  <c r="W260" i="569" s="1"/>
  <c r="N260" i="569"/>
  <c r="K260" i="569"/>
  <c r="M260" i="569" s="1"/>
  <c r="K260" i="569" a="1"/>
  <c r="J260" i="569"/>
  <c r="J260" i="569" a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W258" i="569"/>
  <c r="V258" i="569"/>
  <c r="V292" i="569" s="1"/>
  <c r="W292" i="569" s="1"/>
  <c r="N258" i="569"/>
  <c r="N292" i="569" s="1"/>
  <c r="K258" i="569" a="1"/>
  <c r="K258" i="569" s="1"/>
  <c r="J258" i="569" a="1"/>
  <c r="J258" i="569" s="1"/>
  <c r="H258" i="569"/>
  <c r="AA257" i="569"/>
  <c r="Z257" i="569"/>
  <c r="Y257" i="569"/>
  <c r="X257" i="569"/>
  <c r="U257" i="569"/>
  <c r="T257" i="569"/>
  <c r="S257" i="569"/>
  <c r="R257" i="569"/>
  <c r="Q257" i="569"/>
  <c r="P257" i="569"/>
  <c r="O257" i="569"/>
  <c r="R338" i="569" s="1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W246" i="569"/>
  <c r="V246" i="569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 a="1"/>
  <c r="J244" i="569" s="1"/>
  <c r="H244" i="569"/>
  <c r="W243" i="569"/>
  <c r="V243" i="569"/>
  <c r="N243" i="569"/>
  <c r="K243" i="569" a="1"/>
  <c r="K243" i="569" s="1"/>
  <c r="M243" i="569" s="1"/>
  <c r="J243" i="569" a="1"/>
  <c r="J243" i="569" s="1"/>
  <c r="H243" i="569"/>
  <c r="M242" i="569"/>
  <c r="H242" i="569"/>
  <c r="V241" i="569"/>
  <c r="W241" i="569" s="1"/>
  <c r="N241" i="569"/>
  <c r="K241" i="569"/>
  <c r="M241" i="569" s="1"/>
  <c r="K241" i="569" a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W228" i="569"/>
  <c r="V228" i="569"/>
  <c r="N228" i="569"/>
  <c r="K228" i="569" a="1"/>
  <c r="K228" i="569" s="1"/>
  <c r="M228" i="569" s="1"/>
  <c r="J228" i="569" a="1"/>
  <c r="J228" i="569" s="1"/>
  <c r="H228" i="569"/>
  <c r="N227" i="569"/>
  <c r="K227" i="569" a="1"/>
  <c r="K227" i="569" s="1"/>
  <c r="M227" i="569" s="1"/>
  <c r="H227" i="569"/>
  <c r="N226" i="569"/>
  <c r="K226" i="569"/>
  <c r="M226" i="569" s="1"/>
  <c r="K226" i="569" a="1"/>
  <c r="H226" i="569"/>
  <c r="N225" i="569"/>
  <c r="K225" i="569" a="1"/>
  <c r="K225" i="569" s="1"/>
  <c r="M225" i="569" s="1"/>
  <c r="H225" i="569"/>
  <c r="N224" i="569"/>
  <c r="K224" i="569" a="1"/>
  <c r="K224" i="569" s="1"/>
  <c r="M224" i="569" s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 a="1"/>
  <c r="K220" i="569" s="1"/>
  <c r="M220" i="569" s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V218" i="569"/>
  <c r="W218" i="569" s="1"/>
  <c r="N218" i="569"/>
  <c r="K218" i="569"/>
  <c r="M218" i="569" s="1"/>
  <c r="K218" i="569" a="1"/>
  <c r="J218" i="569"/>
  <c r="J218" i="569" a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V216" i="569"/>
  <c r="W216" i="569" s="1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 a="1"/>
  <c r="K202" i="569" s="1"/>
  <c r="M202" i="569" s="1"/>
  <c r="J202" i="569" a="1"/>
  <c r="J202" i="569" s="1"/>
  <c r="H202" i="569"/>
  <c r="H201" i="569"/>
  <c r="V200" i="569"/>
  <c r="N200" i="569"/>
  <c r="N257" i="569" s="1"/>
  <c r="K200" i="569" a="1"/>
  <c r="K200" i="569" s="1"/>
  <c r="J200" i="569" a="1"/>
  <c r="J200" i="569" s="1"/>
  <c r="H200" i="569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O199" i="569"/>
  <c r="O335" i="569" s="1"/>
  <c r="I199" i="569"/>
  <c r="G199" i="569"/>
  <c r="V198" i="569"/>
  <c r="W198" i="569" s="1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/>
  <c r="M196" i="569" s="1"/>
  <c r="K196" i="569" a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W190" i="569"/>
  <c r="V190" i="569"/>
  <c r="N190" i="569"/>
  <c r="K190" i="569" a="1"/>
  <c r="K190" i="569" s="1"/>
  <c r="M190" i="569" s="1"/>
  <c r="J190" i="569" a="1"/>
  <c r="J190" i="569" s="1"/>
  <c r="H190" i="569"/>
  <c r="N189" i="569"/>
  <c r="K189" i="569" a="1"/>
  <c r="K189" i="569" s="1"/>
  <c r="M189" i="569" s="1"/>
  <c r="J189" i="569" a="1"/>
  <c r="J189" i="569" s="1"/>
  <c r="H189" i="569"/>
  <c r="N188" i="569"/>
  <c r="K188" i="569" a="1"/>
  <c r="K188" i="569" s="1"/>
  <c r="M188" i="569" s="1"/>
  <c r="J188" i="569" a="1"/>
  <c r="J188" i="569" s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W183" i="569"/>
  <c r="V183" i="569"/>
  <c r="N183" i="569"/>
  <c r="K183" i="569"/>
  <c r="M183" i="569" s="1"/>
  <c r="K183" i="569" a="1"/>
  <c r="J183" i="569" a="1"/>
  <c r="J183" i="569" s="1"/>
  <c r="H183" i="569"/>
  <c r="W182" i="569"/>
  <c r="V182" i="569"/>
  <c r="N182" i="569"/>
  <c r="K182" i="569" a="1"/>
  <c r="K182" i="569" s="1"/>
  <c r="M182" i="569" s="1"/>
  <c r="J182" i="569" a="1"/>
  <c r="J182" i="569" s="1"/>
  <c r="H182" i="569"/>
  <c r="W181" i="569"/>
  <c r="V181" i="569"/>
  <c r="N181" i="569"/>
  <c r="K181" i="569" a="1"/>
  <c r="K181" i="569" s="1"/>
  <c r="M181" i="569" s="1"/>
  <c r="J181" i="569" a="1"/>
  <c r="J181" i="569" s="1"/>
  <c r="H181" i="569"/>
  <c r="W180" i="569"/>
  <c r="V180" i="569"/>
  <c r="N180" i="569"/>
  <c r="K180" i="569" a="1"/>
  <c r="K180" i="569" s="1"/>
  <c r="M180" i="569" s="1"/>
  <c r="J180" i="569" a="1"/>
  <c r="J180" i="569" s="1"/>
  <c r="H180" i="569"/>
  <c r="W179" i="569"/>
  <c r="V179" i="569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K178" i="569"/>
  <c r="K178" i="569" a="1"/>
  <c r="J178" i="569" a="1"/>
  <c r="J178" i="569" s="1"/>
  <c r="H178" i="569"/>
  <c r="H199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E170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V159" i="569"/>
  <c r="W159" i="569" s="1"/>
  <c r="N159" i="569"/>
  <c r="K159" i="569"/>
  <c r="K159" i="569" a="1"/>
  <c r="J159" i="569" a="1"/>
  <c r="J159" i="569" s="1"/>
  <c r="H159" i="569"/>
  <c r="D159" i="569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 a="1"/>
  <c r="K155" i="569" s="1"/>
  <c r="M155" i="569" s="1"/>
  <c r="J155" i="569" a="1"/>
  <c r="J155" i="569" s="1"/>
  <c r="H155" i="569"/>
  <c r="V154" i="569"/>
  <c r="W154" i="569" s="1"/>
  <c r="N154" i="569"/>
  <c r="K154" i="569"/>
  <c r="M154" i="569" s="1"/>
  <c r="K154" i="569" a="1"/>
  <c r="J154" i="569"/>
  <c r="J154" i="569" a="1"/>
  <c r="H154" i="569"/>
  <c r="H153" i="569"/>
  <c r="W152" i="569"/>
  <c r="V152" i="569"/>
  <c r="N152" i="569"/>
  <c r="K152" i="569" a="1"/>
  <c r="K152" i="569" s="1"/>
  <c r="M152" i="569" s="1"/>
  <c r="J152" i="569" a="1"/>
  <c r="J152" i="569" s="1"/>
  <c r="H152" i="569"/>
  <c r="V151" i="569"/>
  <c r="W151" i="569" s="1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/>
  <c r="M150" i="569" s="1"/>
  <c r="K150" i="569" a="1"/>
  <c r="J150" i="569"/>
  <c r="J150" i="569" a="1"/>
  <c r="H150" i="569"/>
  <c r="V149" i="569"/>
  <c r="W149" i="569" s="1"/>
  <c r="N149" i="569"/>
  <c r="N163" i="569" s="1"/>
  <c r="K149" i="569" a="1"/>
  <c r="K149" i="569" s="1"/>
  <c r="J149" i="569" a="1"/>
  <c r="J149" i="569" s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I148" i="569"/>
  <c r="G148" i="569"/>
  <c r="C528" i="569" s="1"/>
  <c r="V147" i="569"/>
  <c r="W147" i="569" s="1"/>
  <c r="N147" i="569"/>
  <c r="K147" i="569"/>
  <c r="M147" i="569" s="1"/>
  <c r="K147" i="569" a="1"/>
  <c r="J147" i="569"/>
  <c r="J147" i="569" a="1"/>
  <c r="H147" i="569"/>
  <c r="K146" i="569" a="1"/>
  <c r="K146" i="569" s="1"/>
  <c r="H146" i="569"/>
  <c r="K145" i="569" a="1"/>
  <c r="K145" i="569" s="1"/>
  <c r="H145" i="569"/>
  <c r="K144" i="569" a="1"/>
  <c r="K144" i="569" s="1"/>
  <c r="H144" i="569"/>
  <c r="K143" i="569"/>
  <c r="K143" i="569" a="1"/>
  <c r="H143" i="569"/>
  <c r="V142" i="569"/>
  <c r="W142" i="569" s="1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/>
  <c r="M141" i="569" s="1"/>
  <c r="K141" i="569" a="1"/>
  <c r="J141" i="569" a="1"/>
  <c r="J141" i="569" s="1"/>
  <c r="H141" i="569"/>
  <c r="V140" i="569"/>
  <c r="W140" i="569" s="1"/>
  <c r="N140" i="569"/>
  <c r="K140" i="569" a="1"/>
  <c r="K140" i="569" s="1"/>
  <c r="M140" i="569" s="1"/>
  <c r="J140" i="569" a="1"/>
  <c r="J140" i="569" s="1"/>
  <c r="H140" i="569"/>
  <c r="V139" i="569"/>
  <c r="W139" i="569" s="1"/>
  <c r="N139" i="569"/>
  <c r="K139" i="569"/>
  <c r="M139" i="569" s="1"/>
  <c r="K139" i="569" a="1"/>
  <c r="J139" i="569"/>
  <c r="J139" i="569" a="1"/>
  <c r="H139" i="569"/>
  <c r="V138" i="569"/>
  <c r="V148" i="569" s="1"/>
  <c r="W148" i="569" s="1"/>
  <c r="N138" i="569"/>
  <c r="N148" i="569" s="1"/>
  <c r="K138" i="569" a="1"/>
  <c r="K138" i="569" s="1"/>
  <c r="J138" i="569" a="1"/>
  <c r="J138" i="569" s="1"/>
  <c r="H138" i="569"/>
  <c r="H148" i="569" s="1"/>
  <c r="AA137" i="569"/>
  <c r="Z137" i="569"/>
  <c r="Y137" i="569"/>
  <c r="X137" i="569"/>
  <c r="U137" i="569"/>
  <c r="T137" i="569"/>
  <c r="S137" i="569"/>
  <c r="Q137" i="569"/>
  <c r="P137" i="569"/>
  <c r="O137" i="569"/>
  <c r="R169" i="569" s="1"/>
  <c r="I137" i="569"/>
  <c r="G137" i="569"/>
  <c r="C527" i="569" s="1"/>
  <c r="V136" i="569"/>
  <c r="W136" i="569" s="1"/>
  <c r="N136" i="569"/>
  <c r="K136" i="569"/>
  <c r="M136" i="569" s="1"/>
  <c r="K136" i="569" a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 a="1"/>
  <c r="K134" i="569" s="1"/>
  <c r="M134" i="569" s="1"/>
  <c r="J134" i="569" a="1"/>
  <c r="J134" i="569" s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V132" i="569"/>
  <c r="W132" i="569" s="1"/>
  <c r="N132" i="569"/>
  <c r="K132" i="569"/>
  <c r="M132" i="569" s="1"/>
  <c r="K132" i="569" a="1"/>
  <c r="J132" i="569"/>
  <c r="J132" i="569" a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W130" i="569"/>
  <c r="V130" i="569"/>
  <c r="N130" i="569"/>
  <c r="K130" i="569" a="1"/>
  <c r="K130" i="569" s="1"/>
  <c r="M130" i="569" s="1"/>
  <c r="J130" i="569" a="1"/>
  <c r="J130" i="569" s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V128" i="569"/>
  <c r="W128" i="569" s="1"/>
  <c r="N128" i="569"/>
  <c r="K128" i="569"/>
  <c r="M128" i="569" s="1"/>
  <c r="K128" i="569" a="1"/>
  <c r="J128" i="569"/>
  <c r="J128" i="569" a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W126" i="569"/>
  <c r="V126" i="569"/>
  <c r="N126" i="569"/>
  <c r="K126" i="569" a="1"/>
  <c r="K126" i="569" s="1"/>
  <c r="M126" i="569" s="1"/>
  <c r="J126" i="569" a="1"/>
  <c r="J126" i="569" s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V124" i="569"/>
  <c r="W124" i="569" s="1"/>
  <c r="N124" i="569"/>
  <c r="K124" i="569"/>
  <c r="M124" i="569" s="1"/>
  <c r="K124" i="569" a="1"/>
  <c r="J124" i="569"/>
  <c r="J124" i="569" a="1"/>
  <c r="H124" i="569"/>
  <c r="V123" i="569"/>
  <c r="W123" i="569" s="1"/>
  <c r="N123" i="569"/>
  <c r="K123" i="569" a="1"/>
  <c r="K123" i="569" s="1"/>
  <c r="M123" i="569" s="1"/>
  <c r="J123" i="569" a="1"/>
  <c r="J123" i="569" s="1"/>
  <c r="H123" i="569"/>
  <c r="W122" i="569"/>
  <c r="V122" i="569"/>
  <c r="N122" i="569"/>
  <c r="N137" i="569" s="1"/>
  <c r="K122" i="569" a="1"/>
  <c r="K122" i="569" s="1"/>
  <c r="M122" i="569" s="1"/>
  <c r="J122" i="569" a="1"/>
  <c r="J122" i="569" s="1"/>
  <c r="H122" i="569"/>
  <c r="AA121" i="569"/>
  <c r="Z121" i="569"/>
  <c r="Y121" i="569"/>
  <c r="X121" i="569"/>
  <c r="U121" i="569"/>
  <c r="T121" i="569"/>
  <c r="S121" i="569"/>
  <c r="R121" i="569"/>
  <c r="Q121" i="569"/>
  <c r="P121" i="569"/>
  <c r="O121" i="569"/>
  <c r="R168" i="569" s="1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 a="1"/>
  <c r="K116" i="569" s="1"/>
  <c r="H116" i="569"/>
  <c r="K115" i="569"/>
  <c r="K115" i="569" a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/>
  <c r="M113" i="569" s="1"/>
  <c r="K113" i="569" a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V106" i="569"/>
  <c r="W106" i="569" s="1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/>
  <c r="M105" i="569" s="1"/>
  <c r="K105" i="569" a="1"/>
  <c r="J105" i="569"/>
  <c r="J105" i="569" a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/>
  <c r="M101" i="569" s="1"/>
  <c r="K101" i="569" a="1"/>
  <c r="J101" i="569"/>
  <c r="J101" i="569" a="1"/>
  <c r="H101" i="569"/>
  <c r="V100" i="569"/>
  <c r="W100" i="569" s="1"/>
  <c r="N100" i="569"/>
  <c r="K100" i="569" a="1"/>
  <c r="K100" i="569" s="1"/>
  <c r="M100" i="569" s="1"/>
  <c r="J100" i="569" a="1"/>
  <c r="J100" i="569" s="1"/>
  <c r="H100" i="569"/>
  <c r="W99" i="569"/>
  <c r="V99" i="569"/>
  <c r="N99" i="569"/>
  <c r="K99" i="569" a="1"/>
  <c r="K99" i="569" s="1"/>
  <c r="M99" i="569" s="1"/>
  <c r="J99" i="569" a="1"/>
  <c r="J99" i="569" s="1"/>
  <c r="H99" i="569"/>
  <c r="V98" i="569"/>
  <c r="W98" i="569" s="1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/>
  <c r="M97" i="569" s="1"/>
  <c r="K97" i="569" a="1"/>
  <c r="J97" i="569"/>
  <c r="J97" i="569" a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W95" i="569"/>
  <c r="V95" i="569"/>
  <c r="N95" i="569"/>
  <c r="K95" i="569" a="1"/>
  <c r="K95" i="569" s="1"/>
  <c r="M95" i="569" s="1"/>
  <c r="J95" i="569" a="1"/>
  <c r="J95" i="569" s="1"/>
  <c r="H95" i="569"/>
  <c r="K94" i="569"/>
  <c r="M94" i="569" s="1"/>
  <c r="K94" i="569" a="1"/>
  <c r="H94" i="569"/>
  <c r="V93" i="569"/>
  <c r="W93" i="569" s="1"/>
  <c r="N93" i="569"/>
  <c r="K93" i="569" a="1"/>
  <c r="K93" i="569" s="1"/>
  <c r="M93" i="569" s="1"/>
  <c r="J93" i="569" a="1"/>
  <c r="J93" i="569" s="1"/>
  <c r="H93" i="569"/>
  <c r="W92" i="569"/>
  <c r="V92" i="569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/>
  <c r="M90" i="569" s="1"/>
  <c r="K90" i="569" a="1"/>
  <c r="J90" i="569"/>
  <c r="J90" i="569" a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W88" i="569"/>
  <c r="V88" i="569"/>
  <c r="N88" i="569"/>
  <c r="K88" i="569" a="1"/>
  <c r="K88" i="569" s="1"/>
  <c r="M88" i="569" s="1"/>
  <c r="J88" i="569" a="1"/>
  <c r="J88" i="569" s="1"/>
  <c r="H88" i="569"/>
  <c r="V87" i="569"/>
  <c r="V121" i="569" s="1"/>
  <c r="W121" i="569" s="1"/>
  <c r="N87" i="569"/>
  <c r="K87" i="569" a="1"/>
  <c r="K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/>
  <c r="K84" i="569" a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/>
  <c r="M76" i="569" s="1"/>
  <c r="K76" i="569" a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/>
  <c r="M74" i="569" s="1"/>
  <c r="K74" i="569" a="1"/>
  <c r="J74" i="569"/>
  <c r="J74" i="569" a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W72" i="569"/>
  <c r="V72" i="569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/>
  <c r="M70" i="569" s="1"/>
  <c r="K70" i="569" a="1"/>
  <c r="J70" i="569"/>
  <c r="J70" i="569" a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/>
  <c r="K68" i="569" a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/>
  <c r="J66" i="569" a="1"/>
  <c r="H66" i="569"/>
  <c r="V65" i="569"/>
  <c r="W65" i="569" s="1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 a="1"/>
  <c r="K64" i="569" s="1"/>
  <c r="M64" i="569" s="1"/>
  <c r="J64" i="569" a="1"/>
  <c r="J64" i="569" s="1"/>
  <c r="H64" i="569"/>
  <c r="V63" i="569"/>
  <c r="W63" i="569" s="1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/>
  <c r="J62" i="569" a="1"/>
  <c r="H62" i="569"/>
  <c r="V61" i="569"/>
  <c r="W61" i="569" s="1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/>
  <c r="M58" i="569" s="1"/>
  <c r="K58" i="569" a="1"/>
  <c r="J58" i="569"/>
  <c r="J58" i="569" a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/>
  <c r="M50" i="569" s="1"/>
  <c r="K50" i="569" a="1"/>
  <c r="H50" i="569"/>
  <c r="N49" i="569"/>
  <c r="K49" i="569" a="1"/>
  <c r="K49" i="569" s="1"/>
  <c r="M49" i="569" s="1"/>
  <c r="H49" i="569"/>
  <c r="W48" i="569"/>
  <c r="V48" i="569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W46" i="569"/>
  <c r="V46" i="569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W40" i="569"/>
  <c r="V40" i="569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W38" i="569"/>
  <c r="V38" i="569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/>
  <c r="M32" i="569" s="1"/>
  <c r="K32" i="569" a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N86" i="569" s="1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J28" i="569" s="1" a="1"/>
  <c r="J28" i="569" s="1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/>
  <c r="M26" i="569" s="1"/>
  <c r="K26" i="569" a="1"/>
  <c r="J26" i="569"/>
  <c r="J26" i="569" a="1"/>
  <c r="H26" i="569"/>
  <c r="K25" i="569" a="1"/>
  <c r="K25" i="569" s="1"/>
  <c r="M25" i="569" s="1"/>
  <c r="J25" i="569" a="1"/>
  <c r="J25" i="569" s="1"/>
  <c r="H25" i="569"/>
  <c r="K24" i="569"/>
  <c r="M24" i="569" s="1"/>
  <c r="K24" i="569" a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W21" i="569"/>
  <c r="V21" i="569"/>
  <c r="N21" i="569"/>
  <c r="K21" i="569" a="1"/>
  <c r="K21" i="569" s="1"/>
  <c r="M21" i="569" s="1"/>
  <c r="J21" i="569" a="1"/>
  <c r="J21" i="569" s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/>
  <c r="M19" i="569" s="1"/>
  <c r="K19" i="569" a="1"/>
  <c r="J19" i="569"/>
  <c r="J19" i="569" a="1"/>
  <c r="H19" i="569"/>
  <c r="N18" i="569"/>
  <c r="K18" i="569" a="1"/>
  <c r="K18" i="569" s="1"/>
  <c r="M18" i="569" s="1"/>
  <c r="J18" i="569" a="1"/>
  <c r="J18" i="569" s="1"/>
  <c r="H18" i="569"/>
  <c r="N17" i="569"/>
  <c r="K17" i="569"/>
  <c r="M17" i="569" s="1"/>
  <c r="K17" i="569" a="1"/>
  <c r="J17" i="569"/>
  <c r="J17" i="569" a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W15" i="569"/>
  <c r="V15" i="569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/>
  <c r="M13" i="569" s="1"/>
  <c r="K13" i="569" a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W11" i="569"/>
  <c r="V11" i="569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/>
  <c r="M9" i="569" s="1"/>
  <c r="K9" i="569" a="1"/>
  <c r="J9" i="569"/>
  <c r="J9" i="569" a="1"/>
  <c r="H9" i="569"/>
  <c r="V8" i="569"/>
  <c r="W8" i="569" s="1"/>
  <c r="N8" i="569"/>
  <c r="K8" i="569" a="1"/>
  <c r="K8" i="569" s="1"/>
  <c r="M8" i="569" s="1"/>
  <c r="J8" i="569" a="1"/>
  <c r="J8" i="569" s="1"/>
  <c r="H8" i="569"/>
  <c r="W7" i="569"/>
  <c r="V7" i="569"/>
  <c r="V28" i="569" s="1"/>
  <c r="N7" i="569"/>
  <c r="N28" i="569" s="1"/>
  <c r="K7" i="569" a="1"/>
  <c r="K7" i="569" s="1"/>
  <c r="M7" i="569" s="1"/>
  <c r="J7" i="569" a="1"/>
  <c r="J7" i="569" s="1"/>
  <c r="H7" i="569"/>
  <c r="H28" i="569" s="1"/>
  <c r="S528" i="570" l="1"/>
  <c r="S524" i="570" a="1"/>
  <c r="S524" i="570" s="1"/>
  <c r="S527" i="570"/>
  <c r="S529" i="570"/>
  <c r="S526" i="570"/>
  <c r="I343" i="570"/>
  <c r="M343" i="570" s="1"/>
  <c r="G520" i="570"/>
  <c r="M529" i="570"/>
  <c r="M527" i="570"/>
  <c r="M528" i="570"/>
  <c r="M525" i="570"/>
  <c r="M526" i="570"/>
  <c r="T534" i="569" a="1"/>
  <c r="T534" i="569" s="1"/>
  <c r="C536" i="569"/>
  <c r="T536" i="569" s="1" a="1"/>
  <c r="T536" i="569" s="1"/>
  <c r="J535" i="569"/>
  <c r="Q535" i="569" s="1"/>
  <c r="J533" i="569"/>
  <c r="J463" i="569" a="1"/>
  <c r="J463" i="569" s="1"/>
  <c r="J292" i="569" a="1"/>
  <c r="J292" i="569" s="1"/>
  <c r="J308" i="569" a="1"/>
  <c r="J308" i="569" s="1"/>
  <c r="J257" i="569" a="1"/>
  <c r="J257" i="569" s="1"/>
  <c r="J199" i="569" a="1"/>
  <c r="J199" i="569" s="1"/>
  <c r="M490" i="569"/>
  <c r="N479" i="569"/>
  <c r="W464" i="569"/>
  <c r="N490" i="569"/>
  <c r="K490" i="569"/>
  <c r="K506" i="569"/>
  <c r="N463" i="569"/>
  <c r="J370" i="569" a="1"/>
  <c r="J370" i="569" s="1"/>
  <c r="K428" i="569"/>
  <c r="N370" i="569"/>
  <c r="N428" i="569"/>
  <c r="W371" i="569"/>
  <c r="W320" i="569"/>
  <c r="W334" i="569" s="1"/>
  <c r="I335" i="569"/>
  <c r="B343" i="569" s="1"/>
  <c r="X338" i="569"/>
  <c r="J319" i="569" a="1"/>
  <c r="J319" i="569" s="1"/>
  <c r="R341" i="569"/>
  <c r="N308" i="569"/>
  <c r="K292" i="569"/>
  <c r="H257" i="569"/>
  <c r="V257" i="569"/>
  <c r="W257" i="569" s="1"/>
  <c r="N199" i="569"/>
  <c r="N335" i="569" s="1"/>
  <c r="B344" i="569" s="1"/>
  <c r="E344" i="569" s="1"/>
  <c r="W178" i="569"/>
  <c r="H137" i="569"/>
  <c r="V137" i="569"/>
  <c r="W137" i="569" s="1"/>
  <c r="J137" i="569" a="1"/>
  <c r="J137" i="569" s="1"/>
  <c r="J148" i="569" a="1"/>
  <c r="J148" i="569" s="1"/>
  <c r="J163" i="569" a="1"/>
  <c r="J163" i="569" s="1"/>
  <c r="R170" i="569"/>
  <c r="H292" i="569"/>
  <c r="W319" i="569"/>
  <c r="H319" i="569"/>
  <c r="K199" i="569"/>
  <c r="M29" i="569"/>
  <c r="M86" i="569" s="1"/>
  <c r="K86" i="569"/>
  <c r="M28" i="569"/>
  <c r="W28" i="569"/>
  <c r="K121" i="569"/>
  <c r="M87" i="569"/>
  <c r="M121" i="569" s="1"/>
  <c r="K28" i="569"/>
  <c r="X167" i="569"/>
  <c r="P164" i="569"/>
  <c r="X168" i="569" s="1"/>
  <c r="W29" i="569"/>
  <c r="J86" i="569" a="1"/>
  <c r="J86" i="569" s="1"/>
  <c r="H121" i="569"/>
  <c r="H164" i="569" s="1"/>
  <c r="E171" i="569" s="1"/>
  <c r="N121" i="569"/>
  <c r="N164" i="569" s="1"/>
  <c r="B173" i="569" s="1"/>
  <c r="W87" i="569"/>
  <c r="M137" i="569"/>
  <c r="W199" i="569"/>
  <c r="W335" i="569" s="1"/>
  <c r="H334" i="569"/>
  <c r="H335" i="569" s="1"/>
  <c r="E342" i="569" s="1"/>
  <c r="K334" i="569"/>
  <c r="C524" i="569"/>
  <c r="G164" i="569"/>
  <c r="C520" i="569"/>
  <c r="O164" i="569"/>
  <c r="R166" i="569"/>
  <c r="K525" i="569"/>
  <c r="K526" i="569"/>
  <c r="K527" i="569"/>
  <c r="K148" i="569"/>
  <c r="M138" i="569"/>
  <c r="M148" i="569" s="1"/>
  <c r="K528" i="569"/>
  <c r="K163" i="569"/>
  <c r="M149" i="569"/>
  <c r="M163" i="569" s="1"/>
  <c r="K529" i="569"/>
  <c r="K257" i="569"/>
  <c r="M200" i="569"/>
  <c r="M257" i="569" s="1"/>
  <c r="M293" i="569"/>
  <c r="M308" i="569" s="1"/>
  <c r="K308" i="569"/>
  <c r="J121" i="569" a="1"/>
  <c r="J121" i="569" s="1"/>
  <c r="K137" i="569"/>
  <c r="V163" i="569"/>
  <c r="W163" i="569" s="1"/>
  <c r="K166" i="569"/>
  <c r="X173" i="569"/>
  <c r="Z170" i="569" s="1"/>
  <c r="M178" i="569"/>
  <c r="M199" i="569" s="1"/>
  <c r="M258" i="569"/>
  <c r="M292" i="569" s="1"/>
  <c r="W293" i="569"/>
  <c r="M309" i="569"/>
  <c r="M319" i="569" s="1"/>
  <c r="M320" i="569"/>
  <c r="M334" i="569" s="1"/>
  <c r="G335" i="569"/>
  <c r="P335" i="569"/>
  <c r="X339" i="569" s="1"/>
  <c r="E341" i="569"/>
  <c r="K337" i="569"/>
  <c r="R337" i="569"/>
  <c r="X344" i="569"/>
  <c r="Z338" i="569" s="1"/>
  <c r="M349" i="569"/>
  <c r="M370" i="569" s="1"/>
  <c r="K370" i="569"/>
  <c r="V370" i="569"/>
  <c r="W138" i="569"/>
  <c r="W200" i="569"/>
  <c r="Z341" i="569"/>
  <c r="K463" i="569"/>
  <c r="M479" i="569"/>
  <c r="K479" i="569"/>
  <c r="V490" i="569"/>
  <c r="W490" i="569" s="1"/>
  <c r="W480" i="569"/>
  <c r="M509" i="569"/>
  <c r="B514" i="569"/>
  <c r="R509" i="569"/>
  <c r="O507" i="569"/>
  <c r="X510" i="569" s="1"/>
  <c r="M371" i="569"/>
  <c r="M428" i="569" s="1"/>
  <c r="M463" i="569"/>
  <c r="V463" i="569"/>
  <c r="W463" i="569" s="1"/>
  <c r="M491" i="569"/>
  <c r="M506" i="569" s="1"/>
  <c r="V506" i="569"/>
  <c r="W491" i="569"/>
  <c r="W506" i="569" s="1"/>
  <c r="J507" i="569" a="1"/>
  <c r="J507" i="569" s="1"/>
  <c r="M514" i="569" s="1"/>
  <c r="X509" i="569"/>
  <c r="R510" i="569"/>
  <c r="R511" i="569"/>
  <c r="R512" i="569"/>
  <c r="R513" i="569"/>
  <c r="H506" i="569"/>
  <c r="H507" i="569" s="1"/>
  <c r="E514" i="569" s="1"/>
  <c r="N506" i="569"/>
  <c r="N507" i="569" s="1"/>
  <c r="B516" i="569" s="1"/>
  <c r="E516" i="569" s="1"/>
  <c r="S534" i="569" a="1"/>
  <c r="S534" i="569" s="1"/>
  <c r="I314" i="567"/>
  <c r="S530" i="570" l="1"/>
  <c r="K520" i="570"/>
  <c r="O520" i="570" s="1"/>
  <c r="K519" i="570"/>
  <c r="R535" i="569"/>
  <c r="S535" i="569" a="1"/>
  <c r="S535" i="569" s="1"/>
  <c r="J536" i="569"/>
  <c r="Q533" i="569"/>
  <c r="Z342" i="569"/>
  <c r="V335" i="569"/>
  <c r="I344" i="569" s="1"/>
  <c r="Z171" i="569"/>
  <c r="Z169" i="569"/>
  <c r="K335" i="569"/>
  <c r="E343" i="569" s="1"/>
  <c r="I343" i="569" s="1"/>
  <c r="M343" i="569" s="1"/>
  <c r="G519" i="569"/>
  <c r="C521" i="569"/>
  <c r="G521" i="569" s="1"/>
  <c r="E173" i="569"/>
  <c r="X516" i="569"/>
  <c r="Z509" i="569" s="1" a="1"/>
  <c r="Z509" i="569" s="1"/>
  <c r="V507" i="569"/>
  <c r="M507" i="569"/>
  <c r="Z340" i="569"/>
  <c r="R344" i="569"/>
  <c r="T337" i="569" s="1" a="1"/>
  <c r="T337" i="569" s="1"/>
  <c r="J335" i="569" a="1"/>
  <c r="J335" i="569" s="1"/>
  <c r="M342" i="569" s="1"/>
  <c r="B342" i="569"/>
  <c r="L335" i="569"/>
  <c r="I342" i="569" s="1"/>
  <c r="Z172" i="569"/>
  <c r="Z166" i="569" a="1"/>
  <c r="Z166" i="569" s="1"/>
  <c r="M166" i="569"/>
  <c r="K170" i="569"/>
  <c r="M170" i="569" s="1"/>
  <c r="C530" i="569"/>
  <c r="Q526" i="569"/>
  <c r="Z168" i="569"/>
  <c r="K164" i="569"/>
  <c r="E172" i="569" s="1"/>
  <c r="V164" i="569"/>
  <c r="I173" i="569" s="1"/>
  <c r="R516" i="569"/>
  <c r="K507" i="569"/>
  <c r="Z337" i="569" a="1"/>
  <c r="Z337" i="569" s="1"/>
  <c r="Z343" i="569"/>
  <c r="K341" i="569"/>
  <c r="M341" i="569" s="1"/>
  <c r="M337" i="569"/>
  <c r="Z339" i="569"/>
  <c r="M335" i="569"/>
  <c r="K524" i="569"/>
  <c r="R173" i="569"/>
  <c r="T166" i="569" s="1" a="1"/>
  <c r="T166" i="569" s="1"/>
  <c r="J164" i="569" a="1"/>
  <c r="J164" i="569" s="1"/>
  <c r="M171" i="569" s="1"/>
  <c r="B171" i="569"/>
  <c r="C519" i="569" s="1"/>
  <c r="L164" i="569"/>
  <c r="I171" i="569" s="1"/>
  <c r="Q525" i="569"/>
  <c r="Z167" i="569"/>
  <c r="W164" i="569"/>
  <c r="M164" i="569"/>
  <c r="G42" i="567"/>
  <c r="G211" i="568"/>
  <c r="S533" i="569" l="1" a="1"/>
  <c r="S533" i="569" s="1"/>
  <c r="Q536" i="569"/>
  <c r="S536" i="569" s="1" a="1"/>
  <c r="S536" i="569" s="1"/>
  <c r="R533" i="569"/>
  <c r="R536" i="569" s="1"/>
  <c r="M344" i="569" a="1"/>
  <c r="M344" i="569" s="1"/>
  <c r="Q530" i="569"/>
  <c r="O519" i="569" a="1"/>
  <c r="O519" i="569" s="1"/>
  <c r="E515" i="569"/>
  <c r="I515" i="569" s="1"/>
  <c r="M515" i="569" s="1"/>
  <c r="L507" i="569"/>
  <c r="I514" i="569" s="1"/>
  <c r="T515" i="569"/>
  <c r="T514" i="569"/>
  <c r="T512" i="569"/>
  <c r="G520" i="569"/>
  <c r="K520" i="569" s="1"/>
  <c r="O520" i="569" s="1"/>
  <c r="I172" i="569"/>
  <c r="M172" i="569" s="1"/>
  <c r="S526" i="569"/>
  <c r="E526" i="569"/>
  <c r="E529" i="569"/>
  <c r="E525" i="569"/>
  <c r="E527" i="569"/>
  <c r="E528" i="569"/>
  <c r="Z510" i="569"/>
  <c r="T513" i="569"/>
  <c r="K530" i="569"/>
  <c r="T172" i="569"/>
  <c r="T167" i="569"/>
  <c r="T168" i="569"/>
  <c r="T169" i="569"/>
  <c r="T170" i="569"/>
  <c r="T171" i="569"/>
  <c r="T509" i="569" a="1"/>
  <c r="T509" i="569" s="1"/>
  <c r="T510" i="569"/>
  <c r="M173" i="569" a="1"/>
  <c r="M173" i="569" s="1"/>
  <c r="E524" i="569"/>
  <c r="T343" i="569"/>
  <c r="T338" i="569"/>
  <c r="T341" i="569"/>
  <c r="T340" i="569"/>
  <c r="T339" i="569"/>
  <c r="T342" i="569"/>
  <c r="W507" i="569"/>
  <c r="I516" i="569"/>
  <c r="M516" i="569" s="1" a="1"/>
  <c r="M516" i="569" s="1"/>
  <c r="Z515" i="569"/>
  <c r="Z514" i="569"/>
  <c r="Z511" i="569"/>
  <c r="Z512" i="569"/>
  <c r="Z513" i="569"/>
  <c r="T511" i="569"/>
  <c r="G10" i="568"/>
  <c r="G330" i="568"/>
  <c r="G219" i="568"/>
  <c r="G218" i="568"/>
  <c r="G143" i="568"/>
  <c r="G144" i="568"/>
  <c r="G11" i="568"/>
  <c r="G57" i="568"/>
  <c r="E530" i="569" l="1"/>
  <c r="K521" i="569"/>
  <c r="O521" i="569" s="1" a="1"/>
  <c r="O521" i="569" s="1"/>
  <c r="S527" i="569"/>
  <c r="S529" i="569"/>
  <c r="S528" i="569"/>
  <c r="S524" i="569" a="1"/>
  <c r="S524" i="569" s="1"/>
  <c r="M529" i="569"/>
  <c r="M527" i="569"/>
  <c r="M525" i="569"/>
  <c r="M528" i="569"/>
  <c r="M526" i="569"/>
  <c r="M524" i="569" a="1"/>
  <c r="M524" i="569" s="1"/>
  <c r="K519" i="569"/>
  <c r="S525" i="569"/>
  <c r="G59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C534" i="568"/>
  <c r="J534" i="568" s="1"/>
  <c r="Q534" i="568" s="1"/>
  <c r="C533" i="568"/>
  <c r="J533" i="568" s="1"/>
  <c r="G517" i="568"/>
  <c r="N517" i="568" s="1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I510" i="568"/>
  <c r="E510" i="568"/>
  <c r="K510" i="568" s="1"/>
  <c r="M510" i="568" s="1"/>
  <c r="I509" i="568"/>
  <c r="I513" i="568" s="1"/>
  <c r="E509" i="568"/>
  <c r="K509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D502" i="568"/>
  <c r="H502" i="568" s="1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K498" i="568" a="1"/>
  <c r="K498" i="568" s="1"/>
  <c r="M498" i="568" s="1"/>
  <c r="J498" i="568" a="1"/>
  <c r="J498" i="568" s="1"/>
  <c r="H498" i="568"/>
  <c r="V497" i="568"/>
  <c r="W497" i="568" s="1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K494" i="568"/>
  <c r="M494" i="568" s="1"/>
  <c r="K494" i="568" a="1"/>
  <c r="J494" i="568"/>
  <c r="J494" i="568" a="1"/>
  <c r="H494" i="568"/>
  <c r="V493" i="568"/>
  <c r="W493" i="568" s="1"/>
  <c r="N493" i="568"/>
  <c r="K493" i="568" a="1"/>
  <c r="K493" i="568" s="1"/>
  <c r="M493" i="568" s="1"/>
  <c r="J493" i="568" a="1"/>
  <c r="J493" i="568" s="1"/>
  <c r="H493" i="568"/>
  <c r="V492" i="568"/>
  <c r="W492" i="568" s="1"/>
  <c r="N492" i="568"/>
  <c r="K492" i="568" a="1"/>
  <c r="K492" i="568" s="1"/>
  <c r="M492" i="568" s="1"/>
  <c r="J492" i="568" a="1"/>
  <c r="J492" i="568" s="1"/>
  <c r="H492" i="568"/>
  <c r="V491" i="568"/>
  <c r="V506" i="568" s="1"/>
  <c r="N491" i="568"/>
  <c r="N506" i="568" s="1"/>
  <c r="K491" i="568" a="1"/>
  <c r="K491" i="568" s="1"/>
  <c r="J491" i="568" a="1"/>
  <c r="J491" i="568" s="1"/>
  <c r="H491" i="568"/>
  <c r="H506" i="568" s="1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 a="1"/>
  <c r="K489" i="568" s="1"/>
  <c r="M489" i="568" s="1"/>
  <c r="J489" i="568" a="1"/>
  <c r="J489" i="568" s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V483" i="568"/>
  <c r="W483" i="568" s="1"/>
  <c r="N483" i="568"/>
  <c r="K483" i="568"/>
  <c r="M483" i="568" s="1"/>
  <c r="K483" i="568" a="1"/>
  <c r="J483" i="568"/>
  <c r="J483" i="568" a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V490" i="568" s="1"/>
  <c r="W490" i="568" s="1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W478" i="568"/>
  <c r="V478" i="568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K477" i="568" a="1"/>
  <c r="K477" i="568" s="1"/>
  <c r="M477" i="568" s="1"/>
  <c r="J477" i="568" a="1"/>
  <c r="J477" i="568" s="1"/>
  <c r="H477" i="568"/>
  <c r="V476" i="568"/>
  <c r="W476" i="568" s="1"/>
  <c r="N476" i="568"/>
  <c r="K476" i="568"/>
  <c r="M476" i="568" s="1"/>
  <c r="K476" i="568" a="1"/>
  <c r="J476" i="568"/>
  <c r="J476" i="568" a="1"/>
  <c r="H476" i="568"/>
  <c r="V475" i="568"/>
  <c r="W475" i="568" s="1"/>
  <c r="N475" i="568"/>
  <c r="K475" i="568" a="1"/>
  <c r="K475" i="568" s="1"/>
  <c r="M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K473" i="568" a="1"/>
  <c r="K473" i="568" s="1"/>
  <c r="M473" i="568" s="1"/>
  <c r="J473" i="568" a="1"/>
  <c r="J473" i="568" s="1"/>
  <c r="H473" i="568"/>
  <c r="V472" i="568"/>
  <c r="W472" i="568" s="1"/>
  <c r="N472" i="568"/>
  <c r="K472" i="568"/>
  <c r="M472" i="568" s="1"/>
  <c r="K472" i="568" a="1"/>
  <c r="J472" i="568"/>
  <c r="J472" i="568" a="1"/>
  <c r="H472" i="568"/>
  <c r="V471" i="568"/>
  <c r="W471" i="568" s="1"/>
  <c r="N471" i="568"/>
  <c r="K471" i="568" a="1"/>
  <c r="K471" i="568" s="1"/>
  <c r="M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K469" i="568" a="1"/>
  <c r="K469" i="568" s="1"/>
  <c r="M469" i="568" s="1"/>
  <c r="J469" i="568" a="1"/>
  <c r="J469" i="568" s="1"/>
  <c r="H469" i="568"/>
  <c r="V468" i="568"/>
  <c r="W468" i="568" s="1"/>
  <c r="N468" i="568"/>
  <c r="K468" i="568"/>
  <c r="M468" i="568" s="1"/>
  <c r="K468" i="568" a="1"/>
  <c r="J468" i="568"/>
  <c r="J468" i="568" a="1"/>
  <c r="H468" i="568"/>
  <c r="V467" i="568"/>
  <c r="W467" i="568" s="1"/>
  <c r="N467" i="568"/>
  <c r="K467" i="568" a="1"/>
  <c r="K467" i="568" s="1"/>
  <c r="M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K465" i="568" a="1"/>
  <c r="K465" i="568" s="1"/>
  <c r="M465" i="568" s="1"/>
  <c r="J465" i="568" a="1"/>
  <c r="J465" i="568" s="1"/>
  <c r="H465" i="568"/>
  <c r="V464" i="568"/>
  <c r="V479" i="568" s="1"/>
  <c r="W479" i="568" s="1"/>
  <c r="N464" i="568"/>
  <c r="K464" i="568"/>
  <c r="K464" i="568" a="1"/>
  <c r="J464" i="568"/>
  <c r="J464" i="568" a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V462" i="568"/>
  <c r="W462" i="568" s="1"/>
  <c r="N462" i="568"/>
  <c r="K462" i="568"/>
  <c r="M462" i="568" s="1"/>
  <c r="K462" i="568" a="1"/>
  <c r="J462" i="568"/>
  <c r="J462" i="568" a="1"/>
  <c r="H462" i="568"/>
  <c r="V461" i="568"/>
  <c r="W461" i="568" s="1"/>
  <c r="N461" i="568"/>
  <c r="K461" i="568" a="1"/>
  <c r="K461" i="568" s="1"/>
  <c r="M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/>
  <c r="M453" i="568" s="1"/>
  <c r="K453" i="568" a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/>
  <c r="M449" i="568" s="1"/>
  <c r="K449" i="568" a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W447" i="568"/>
  <c r="V447" i="568"/>
  <c r="N447" i="568"/>
  <c r="K447" i="568" a="1"/>
  <c r="K447" i="568" s="1"/>
  <c r="M447" i="568" s="1"/>
  <c r="J447" i="568" a="1"/>
  <c r="J447" i="568" s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V445" i="568"/>
  <c r="W445" i="568" s="1"/>
  <c r="N445" i="568"/>
  <c r="K445" i="568"/>
  <c r="M445" i="568" s="1"/>
  <c r="K445" i="568" a="1"/>
  <c r="J445" i="568"/>
  <c r="J445" i="568" a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V435" i="568"/>
  <c r="W435" i="568" s="1"/>
  <c r="N435" i="568"/>
  <c r="K435" i="568"/>
  <c r="M435" i="568" s="1"/>
  <c r="K435" i="568" a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 a="1"/>
  <c r="K433" i="568" s="1"/>
  <c r="M433" i="568" s="1"/>
  <c r="J433" i="568" a="1"/>
  <c r="J433" i="568" s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V431" i="568"/>
  <c r="W431" i="568" s="1"/>
  <c r="N431" i="568"/>
  <c r="K431" i="568"/>
  <c r="M431" i="568" s="1"/>
  <c r="K431" i="568" a="1"/>
  <c r="J431" i="568"/>
  <c r="J431" i="568" a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V463" i="568" s="1"/>
  <c r="W463" i="568" s="1"/>
  <c r="N429" i="568"/>
  <c r="N463" i="568" s="1"/>
  <c r="K429" i="568" a="1"/>
  <c r="K429" i="568" s="1"/>
  <c r="K463" i="568" s="1"/>
  <c r="J429" i="568" a="1"/>
  <c r="J429" i="568" s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R510" i="568" s="1"/>
  <c r="I428" i="568"/>
  <c r="G428" i="568"/>
  <c r="J428" i="568" s="1" a="1"/>
  <c r="J428" i="568" s="1"/>
  <c r="K427" i="568" a="1"/>
  <c r="K427" i="568" s="1"/>
  <c r="M427" i="568" s="1"/>
  <c r="H427" i="568"/>
  <c r="K426" i="568"/>
  <c r="M426" i="568" s="1"/>
  <c r="K426" i="568" a="1"/>
  <c r="H426" i="568"/>
  <c r="K425" i="568" a="1"/>
  <c r="K425" i="568" s="1"/>
  <c r="M425" i="568" s="1"/>
  <c r="H425" i="568"/>
  <c r="K424" i="568" a="1"/>
  <c r="K424" i="568" s="1"/>
  <c r="M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K420" i="568" a="1"/>
  <c r="K420" i="568" s="1"/>
  <c r="M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W371" i="568" s="1"/>
  <c r="N371" i="568"/>
  <c r="N428" i="568" s="1"/>
  <c r="K371" i="568" a="1"/>
  <c r="K371" i="568" s="1"/>
  <c r="J371" i="568" a="1"/>
  <c r="J371" i="568" s="1"/>
  <c r="H371" i="568"/>
  <c r="H428" i="568" s="1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V369" i="568"/>
  <c r="W369" i="568" s="1"/>
  <c r="N369" i="568"/>
  <c r="K369" i="568" a="1"/>
  <c r="K369" i="568" s="1"/>
  <c r="M369" i="568" s="1"/>
  <c r="J369" i="568" a="1"/>
  <c r="J369" i="568" s="1"/>
  <c r="H369" i="568"/>
  <c r="V368" i="568"/>
  <c r="W368" i="568" s="1"/>
  <c r="N368" i="568"/>
  <c r="K368" i="568"/>
  <c r="M368" i="568" s="1"/>
  <c r="K368" i="568" a="1"/>
  <c r="J368" i="568"/>
  <c r="J368" i="568" a="1"/>
  <c r="H368" i="568"/>
  <c r="K367" i="568" a="1"/>
  <c r="K367" i="568" s="1"/>
  <c r="M367" i="568" s="1"/>
  <c r="H367" i="568"/>
  <c r="K366" i="568"/>
  <c r="M366" i="568" s="1"/>
  <c r="K366" i="568" a="1"/>
  <c r="H366" i="568"/>
  <c r="K365" i="568" a="1"/>
  <c r="K365" i="568" s="1"/>
  <c r="M365" i="568" s="1"/>
  <c r="H365" i="568"/>
  <c r="K364" i="568"/>
  <c r="M364" i="568" s="1"/>
  <c r="K364" i="568" a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W362" i="568"/>
  <c r="V362" i="568"/>
  <c r="N362" i="568"/>
  <c r="K362" i="568" a="1"/>
  <c r="K362" i="568" s="1"/>
  <c r="M362" i="568" s="1"/>
  <c r="J362" i="568" a="1"/>
  <c r="J362" i="568" s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V358" i="568"/>
  <c r="W358" i="568" s="1"/>
  <c r="N358" i="568"/>
  <c r="K358" i="568"/>
  <c r="M358" i="568" s="1"/>
  <c r="K358" i="568" a="1"/>
  <c r="J358" i="568"/>
  <c r="J358" i="568" a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W354" i="568"/>
  <c r="V354" i="568"/>
  <c r="N354" i="568"/>
  <c r="K354" i="568" a="1"/>
  <c r="K354" i="568" s="1"/>
  <c r="M354" i="568" s="1"/>
  <c r="J354" i="568" a="1"/>
  <c r="J354" i="568" s="1"/>
  <c r="H354" i="568"/>
  <c r="V353" i="568"/>
  <c r="W353" i="568" s="1"/>
  <c r="N353" i="568"/>
  <c r="M353" i="568"/>
  <c r="K353" i="568" a="1"/>
  <c r="K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W351" i="568"/>
  <c r="V351" i="568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 a="1"/>
  <c r="K350" i="568" s="1"/>
  <c r="M350" i="568" s="1"/>
  <c r="J350" i="568" a="1"/>
  <c r="J350" i="568" s="1"/>
  <c r="H350" i="568"/>
  <c r="V349" i="568"/>
  <c r="W349" i="568" s="1"/>
  <c r="N349" i="568"/>
  <c r="K349" i="568"/>
  <c r="K349" i="568" a="1"/>
  <c r="J349" i="568"/>
  <c r="J349" i="568" a="1"/>
  <c r="H349" i="568"/>
  <c r="H370" i="568" s="1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R342" i="568" s="1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H330" i="568"/>
  <c r="D330" i="568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/>
  <c r="M325" i="568" s="1"/>
  <c r="K325" i="568" a="1"/>
  <c r="J325" i="568"/>
  <c r="J325" i="568" a="1"/>
  <c r="H325" i="568"/>
  <c r="H324" i="568"/>
  <c r="V323" i="568"/>
  <c r="W323" i="568" s="1"/>
  <c r="N323" i="568"/>
  <c r="K323" i="568" a="1"/>
  <c r="K323" i="568" s="1"/>
  <c r="M323" i="568" s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/>
  <c r="J321" i="568" a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V313" i="568"/>
  <c r="W313" i="568" s="1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/>
  <c r="M312" i="568" s="1"/>
  <c r="K312" i="568" a="1"/>
  <c r="J312" i="568"/>
  <c r="J312" i="568" a="1"/>
  <c r="H312" i="568"/>
  <c r="V311" i="568"/>
  <c r="W311" i="568" s="1"/>
  <c r="N311" i="568"/>
  <c r="K311" i="568" a="1"/>
  <c r="K311" i="568" s="1"/>
  <c r="M311" i="568" s="1"/>
  <c r="J311" i="568" a="1"/>
  <c r="J311" i="568" s="1"/>
  <c r="H311" i="568"/>
  <c r="W310" i="568"/>
  <c r="V310" i="568"/>
  <c r="N310" i="568"/>
  <c r="K310" i="568" a="1"/>
  <c r="K310" i="568" s="1"/>
  <c r="M310" i="568" s="1"/>
  <c r="J310" i="568" a="1"/>
  <c r="J310" i="568" s="1"/>
  <c r="H310" i="568"/>
  <c r="V309" i="568"/>
  <c r="V319" i="568" s="1"/>
  <c r="W319" i="568" s="1"/>
  <c r="N309" i="568"/>
  <c r="N319" i="568" s="1"/>
  <c r="K309" i="568" a="1"/>
  <c r="K309" i="568" s="1"/>
  <c r="J309" i="568" a="1"/>
  <c r="J309" i="568" s="1"/>
  <c r="H309" i="568"/>
  <c r="H319" i="568" s="1"/>
  <c r="AA308" i="568"/>
  <c r="Z308" i="568"/>
  <c r="Y308" i="568"/>
  <c r="X308" i="568"/>
  <c r="U308" i="568"/>
  <c r="T308" i="568"/>
  <c r="S308" i="568"/>
  <c r="Q308" i="568"/>
  <c r="P308" i="568"/>
  <c r="O308" i="568"/>
  <c r="R340" i="568" s="1"/>
  <c r="I308" i="568"/>
  <c r="G308" i="568"/>
  <c r="J308" i="568" s="1" a="1"/>
  <c r="J308" i="568" s="1"/>
  <c r="W307" i="568"/>
  <c r="V307" i="568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 a="1"/>
  <c r="K306" i="568" s="1"/>
  <c r="M306" i="568" s="1"/>
  <c r="J306" i="568" a="1"/>
  <c r="J306" i="568" s="1"/>
  <c r="H306" i="568"/>
  <c r="V305" i="568"/>
  <c r="W305" i="568" s="1"/>
  <c r="N305" i="568"/>
  <c r="K305" i="568"/>
  <c r="M305" i="568" s="1"/>
  <c r="K305" i="568" a="1"/>
  <c r="J305" i="568"/>
  <c r="J305" i="568" a="1"/>
  <c r="H305" i="568"/>
  <c r="V304" i="568"/>
  <c r="W304" i="568" s="1"/>
  <c r="N304" i="568"/>
  <c r="K304" i="568" a="1"/>
  <c r="K304" i="568" s="1"/>
  <c r="M304" i="568" s="1"/>
  <c r="J304" i="568" a="1"/>
  <c r="J304" i="568" s="1"/>
  <c r="H304" i="568"/>
  <c r="W303" i="568"/>
  <c r="V303" i="568"/>
  <c r="N303" i="568"/>
  <c r="K303" i="568" a="1"/>
  <c r="K303" i="568" s="1"/>
  <c r="M303" i="568" s="1"/>
  <c r="J303" i="568" a="1"/>
  <c r="J303" i="568" s="1"/>
  <c r="H303" i="568"/>
  <c r="V302" i="568"/>
  <c r="W302" i="568" s="1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/>
  <c r="M301" i="568" s="1"/>
  <c r="K301" i="568" a="1"/>
  <c r="J301" i="568"/>
  <c r="J301" i="568" a="1"/>
  <c r="H301" i="568"/>
  <c r="V300" i="568"/>
  <c r="W300" i="568" s="1"/>
  <c r="N300" i="568"/>
  <c r="K300" i="568" a="1"/>
  <c r="K300" i="568" s="1"/>
  <c r="M300" i="568" s="1"/>
  <c r="J300" i="568" a="1"/>
  <c r="J300" i="568" s="1"/>
  <c r="H300" i="568"/>
  <c r="W299" i="568"/>
  <c r="V299" i="568"/>
  <c r="N299" i="568"/>
  <c r="K299" i="568" a="1"/>
  <c r="K299" i="568" s="1"/>
  <c r="M299" i="568" s="1"/>
  <c r="J299" i="568" a="1"/>
  <c r="J299" i="568" s="1"/>
  <c r="H299" i="568"/>
  <c r="V298" i="568"/>
  <c r="W298" i="568" s="1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/>
  <c r="M297" i="568" s="1"/>
  <c r="K297" i="568" a="1"/>
  <c r="J297" i="568"/>
  <c r="J297" i="568" a="1"/>
  <c r="H297" i="568"/>
  <c r="V296" i="568"/>
  <c r="W296" i="568" s="1"/>
  <c r="N296" i="568"/>
  <c r="K296" i="568" a="1"/>
  <c r="K296" i="568" s="1"/>
  <c r="M296" i="568" s="1"/>
  <c r="J296" i="568" a="1"/>
  <c r="J296" i="568" s="1"/>
  <c r="H296" i="568"/>
  <c r="W295" i="568"/>
  <c r="V295" i="568"/>
  <c r="N295" i="568"/>
  <c r="K295" i="568" a="1"/>
  <c r="K295" i="568" s="1"/>
  <c r="M295" i="568" s="1"/>
  <c r="J295" i="568" a="1"/>
  <c r="J295" i="568" s="1"/>
  <c r="H295" i="568"/>
  <c r="V294" i="568"/>
  <c r="W294" i="568" s="1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/>
  <c r="M293" i="568" s="1"/>
  <c r="K293" i="568" a="1"/>
  <c r="J293" i="568"/>
  <c r="J293" i="568" a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V290" i="568"/>
  <c r="W290" i="568" s="1"/>
  <c r="N290" i="568"/>
  <c r="K290" i="568"/>
  <c r="M290" i="568" s="1"/>
  <c r="K290" i="568" a="1"/>
  <c r="J290" i="568"/>
  <c r="J290" i="568" a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W284" i="568"/>
  <c r="V284" i="568"/>
  <c r="N284" i="568"/>
  <c r="K284" i="568" a="1"/>
  <c r="K284" i="568" s="1"/>
  <c r="M284" i="568" s="1"/>
  <c r="J284" i="568" a="1"/>
  <c r="J284" i="568" s="1"/>
  <c r="H284" i="568"/>
  <c r="N283" i="568"/>
  <c r="K283" i="568" a="1"/>
  <c r="K283" i="568" s="1"/>
  <c r="M283" i="568" s="1"/>
  <c r="H283" i="568"/>
  <c r="N282" i="568"/>
  <c r="K282" i="568"/>
  <c r="M282" i="568" s="1"/>
  <c r="K282" i="568" a="1"/>
  <c r="H282" i="568"/>
  <c r="N281" i="568"/>
  <c r="K281" i="568" a="1"/>
  <c r="K281" i="568" s="1"/>
  <c r="M281" i="568" s="1"/>
  <c r="H281" i="568"/>
  <c r="N280" i="568"/>
  <c r="K280" i="568" a="1"/>
  <c r="K280" i="568" s="1"/>
  <c r="M280" i="568" s="1"/>
  <c r="H280" i="568"/>
  <c r="N279" i="568"/>
  <c r="K279" i="568" a="1"/>
  <c r="K279" i="568" s="1"/>
  <c r="M279" i="568" s="1"/>
  <c r="H279" i="568"/>
  <c r="N278" i="568"/>
  <c r="K278" i="568"/>
  <c r="M278" i="568" s="1"/>
  <c r="K278" i="568" a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W276" i="568"/>
  <c r="V276" i="568"/>
  <c r="N276" i="568"/>
  <c r="K276" i="568" a="1"/>
  <c r="K276" i="568" s="1"/>
  <c r="M276" i="568" s="1"/>
  <c r="J276" i="568" a="1"/>
  <c r="J276" i="568" s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V274" i="568"/>
  <c r="W274" i="568" s="1"/>
  <c r="N274" i="568"/>
  <c r="K274" i="568"/>
  <c r="M274" i="568" s="1"/>
  <c r="K274" i="568" a="1"/>
  <c r="J274" i="568"/>
  <c r="J274" i="568" a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W272" i="568"/>
  <c r="V272" i="568"/>
  <c r="N272" i="568"/>
  <c r="K272" i="568" a="1"/>
  <c r="K272" i="568" s="1"/>
  <c r="M272" i="568" s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V266" i="568"/>
  <c r="W266" i="568" s="1"/>
  <c r="N266" i="568"/>
  <c r="K266" i="568"/>
  <c r="M266" i="568" s="1"/>
  <c r="K266" i="568" a="1"/>
  <c r="J266" i="568"/>
  <c r="J266" i="568" a="1"/>
  <c r="H266" i="568"/>
  <c r="N265" i="568"/>
  <c r="K265" i="568" a="1"/>
  <c r="K265" i="568" s="1"/>
  <c r="M265" i="568" s="1"/>
  <c r="H265" i="568"/>
  <c r="W264" i="568"/>
  <c r="V264" i="568"/>
  <c r="N264" i="568"/>
  <c r="K264" i="568" a="1"/>
  <c r="K264" i="568" s="1"/>
  <c r="M264" i="568" s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 a="1"/>
  <c r="K249" i="568" s="1"/>
  <c r="M249" i="568" s="1"/>
  <c r="H249" i="568"/>
  <c r="K248" i="568" a="1"/>
  <c r="K248" i="568" s="1"/>
  <c r="M248" i="568" s="1"/>
  <c r="H248" i="568"/>
  <c r="K247" i="568" a="1"/>
  <c r="K247" i="568" s="1"/>
  <c r="M247" i="568" s="1"/>
  <c r="H247" i="568"/>
  <c r="W246" i="568"/>
  <c r="V246" i="568"/>
  <c r="N246" i="568"/>
  <c r="K246" i="568" a="1"/>
  <c r="K246" i="568" s="1"/>
  <c r="M246" i="568" s="1"/>
  <c r="J246" i="568" a="1"/>
  <c r="J246" i="568" s="1"/>
  <c r="H246" i="568"/>
  <c r="V245" i="568"/>
  <c r="W245" i="568" s="1"/>
  <c r="N245" i="568"/>
  <c r="K245" i="568"/>
  <c r="M245" i="568" s="1"/>
  <c r="K245" i="568" a="1"/>
  <c r="J245" i="568" a="1"/>
  <c r="J245" i="568" s="1"/>
  <c r="H245" i="568"/>
  <c r="W244" i="568"/>
  <c r="V244" i="568"/>
  <c r="N244" i="568"/>
  <c r="K244" i="568" a="1"/>
  <c r="K244" i="568" s="1"/>
  <c r="M244" i="568" s="1"/>
  <c r="J244" i="568" a="1"/>
  <c r="J244" i="568" s="1"/>
  <c r="H244" i="568"/>
  <c r="V243" i="568"/>
  <c r="W243" i="568" s="1"/>
  <c r="N243" i="568"/>
  <c r="K243" i="568"/>
  <c r="M243" i="568" s="1"/>
  <c r="K243" i="568" a="1"/>
  <c r="J243" i="568" a="1"/>
  <c r="J243" i="568" s="1"/>
  <c r="H243" i="568"/>
  <c r="M242" i="568"/>
  <c r="H242" i="568"/>
  <c r="W241" i="568"/>
  <c r="V241" i="568"/>
  <c r="N241" i="568"/>
  <c r="K241" i="568" a="1"/>
  <c r="K241" i="568" s="1"/>
  <c r="M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V236" i="568"/>
  <c r="W236" i="568" s="1"/>
  <c r="N236" i="568"/>
  <c r="K236" i="568"/>
  <c r="M236" i="568" s="1"/>
  <c r="K236" i="568" a="1"/>
  <c r="J236" i="568"/>
  <c r="J236" i="568" a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W234" i="568"/>
  <c r="V234" i="568"/>
  <c r="N234" i="568"/>
  <c r="K234" i="568" a="1"/>
  <c r="K234" i="568" s="1"/>
  <c r="M234" i="568" s="1"/>
  <c r="J234" i="568" a="1"/>
  <c r="J234" i="568" s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V232" i="568"/>
  <c r="W232" i="568" s="1"/>
  <c r="N232" i="568"/>
  <c r="K232" i="568"/>
  <c r="M232" i="568" s="1"/>
  <c r="K232" i="568" a="1"/>
  <c r="J232" i="568"/>
  <c r="J232" i="568" a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W230" i="568"/>
  <c r="V230" i="568"/>
  <c r="N230" i="568"/>
  <c r="K230" i="568" a="1"/>
  <c r="K230" i="568" s="1"/>
  <c r="M230" i="568" s="1"/>
  <c r="J230" i="568" a="1"/>
  <c r="J230" i="568" s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V228" i="568"/>
  <c r="W228" i="568" s="1"/>
  <c r="N228" i="568"/>
  <c r="K228" i="568"/>
  <c r="M228" i="568" s="1"/>
  <c r="K228" i="568" a="1"/>
  <c r="J228" i="568"/>
  <c r="J228" i="568" a="1"/>
  <c r="H228" i="568"/>
  <c r="N227" i="568"/>
  <c r="K227" i="568" a="1"/>
  <c r="K227" i="568" s="1"/>
  <c r="M227" i="568" s="1"/>
  <c r="H227" i="568"/>
  <c r="N226" i="568"/>
  <c r="K226" i="568" a="1"/>
  <c r="K226" i="568" s="1"/>
  <c r="M226" i="568" s="1"/>
  <c r="H226" i="568"/>
  <c r="N225" i="568"/>
  <c r="K225" i="568" a="1"/>
  <c r="K225" i="568" s="1"/>
  <c r="M225" i="568" s="1"/>
  <c r="H225" i="568"/>
  <c r="N224" i="568"/>
  <c r="K224" i="568"/>
  <c r="M224" i="568" s="1"/>
  <c r="K224" i="568" a="1"/>
  <c r="H224" i="568"/>
  <c r="N223" i="568"/>
  <c r="K223" i="568" a="1"/>
  <c r="K223" i="568" s="1"/>
  <c r="M223" i="568" s="1"/>
  <c r="H223" i="568"/>
  <c r="N222" i="568"/>
  <c r="K222" i="568" a="1"/>
  <c r="K222" i="568" s="1"/>
  <c r="M222" i="568" s="1"/>
  <c r="H222" i="568"/>
  <c r="N221" i="568"/>
  <c r="K221" i="568" a="1"/>
  <c r="K221" i="568" s="1"/>
  <c r="M221" i="568" s="1"/>
  <c r="H221" i="568"/>
  <c r="N220" i="568"/>
  <c r="K220" i="568"/>
  <c r="M220" i="568" s="1"/>
  <c r="K220" i="568" a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W218" i="568"/>
  <c r="V218" i="568"/>
  <c r="N218" i="568"/>
  <c r="K218" i="568" a="1"/>
  <c r="K218" i="568" s="1"/>
  <c r="M218" i="568" s="1"/>
  <c r="J218" i="568" a="1"/>
  <c r="J218" i="568" s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V216" i="568"/>
  <c r="W216" i="568" s="1"/>
  <c r="N216" i="568"/>
  <c r="K216" i="568"/>
  <c r="M216" i="568" s="1"/>
  <c r="K216" i="568" a="1"/>
  <c r="J216" i="568"/>
  <c r="J216" i="568" a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W214" i="568"/>
  <c r="V214" i="568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W210" i="568"/>
  <c r="V210" i="568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V192" i="568"/>
  <c r="W192" i="568" s="1"/>
  <c r="N192" i="568"/>
  <c r="K192" i="568"/>
  <c r="M192" i="568" s="1"/>
  <c r="K192" i="568" a="1"/>
  <c r="J192" i="568"/>
  <c r="J192" i="568" a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 a="1"/>
  <c r="K190" i="568" s="1"/>
  <c r="M190" i="568" s="1"/>
  <c r="J190" i="568" a="1"/>
  <c r="J190" i="568" s="1"/>
  <c r="H190" i="568"/>
  <c r="N189" i="568"/>
  <c r="K189" i="568" a="1"/>
  <c r="K189" i="568" s="1"/>
  <c r="M189" i="568" s="1"/>
  <c r="J189" i="568" a="1"/>
  <c r="J189" i="568" s="1"/>
  <c r="H189" i="568"/>
  <c r="N188" i="568"/>
  <c r="K188" i="568" a="1"/>
  <c r="K188" i="568" s="1"/>
  <c r="M188" i="568" s="1"/>
  <c r="J188" i="568" a="1"/>
  <c r="J188" i="568" s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/>
  <c r="M186" i="568" s="1"/>
  <c r="K186" i="568" a="1"/>
  <c r="J186" i="568"/>
  <c r="J186" i="568" a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 a="1"/>
  <c r="K182" i="568" s="1"/>
  <c r="M182" i="568" s="1"/>
  <c r="J182" i="568" a="1"/>
  <c r="J182" i="568" s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/>
  <c r="M180" i="568" s="1"/>
  <c r="K180" i="568" a="1"/>
  <c r="J180" i="568"/>
  <c r="J180" i="568" a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W178" i="568"/>
  <c r="V178" i="568"/>
  <c r="V199" i="568" s="1"/>
  <c r="N178" i="568"/>
  <c r="N199" i="568" s="1"/>
  <c r="K178" i="568" a="1"/>
  <c r="K178" i="568" s="1"/>
  <c r="M178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K166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W159" i="568"/>
  <c r="V159" i="568"/>
  <c r="N159" i="568"/>
  <c r="K159" i="568" a="1"/>
  <c r="K159" i="568" s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 a="1"/>
  <c r="K144" i="568" s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/>
  <c r="K138" i="568" a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V135" i="568"/>
  <c r="W135" i="568" s="1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H123" i="568"/>
  <c r="V122" i="568"/>
  <c r="W122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/>
  <c r="J119" i="568" a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/>
  <c r="M113" i="568" s="1"/>
  <c r="K113" i="568" a="1"/>
  <c r="J113" i="568"/>
  <c r="J113" i="568" a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/>
  <c r="M109" i="568" s="1"/>
  <c r="K109" i="568" a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W103" i="568"/>
  <c r="V103" i="568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/>
  <c r="J101" i="568" a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W99" i="568"/>
  <c r="V99" i="568"/>
  <c r="N99" i="568"/>
  <c r="K99" i="568" a="1"/>
  <c r="K99" i="568" s="1"/>
  <c r="M99" i="568" s="1"/>
  <c r="J99" i="568" a="1"/>
  <c r="J99" i="568" s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/>
  <c r="M97" i="568" s="1"/>
  <c r="K97" i="568" a="1"/>
  <c r="J97" i="568"/>
  <c r="J97" i="568" a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W95" i="568"/>
  <c r="V95" i="568"/>
  <c r="N95" i="568"/>
  <c r="K95" i="568" a="1"/>
  <c r="K95" i="568" s="1"/>
  <c r="M95" i="568" s="1"/>
  <c r="J95" i="568" a="1"/>
  <c r="J95" i="568" s="1"/>
  <c r="H95" i="568"/>
  <c r="K94" i="568"/>
  <c r="M94" i="568" s="1"/>
  <c r="K94" i="568" a="1"/>
  <c r="H94" i="568"/>
  <c r="V93" i="568"/>
  <c r="W93" i="568" s="1"/>
  <c r="N93" i="568"/>
  <c r="K93" i="568" a="1"/>
  <c r="K93" i="568" s="1"/>
  <c r="M93" i="568" s="1"/>
  <c r="J93" i="568" a="1"/>
  <c r="J93" i="568" s="1"/>
  <c r="H93" i="568"/>
  <c r="W92" i="568"/>
  <c r="V92" i="568"/>
  <c r="N92" i="568"/>
  <c r="K92" i="568" a="1"/>
  <c r="K92" i="568" s="1"/>
  <c r="M92" i="568" s="1"/>
  <c r="J92" i="568" a="1"/>
  <c r="J92" i="568" s="1"/>
  <c r="H92" i="568"/>
  <c r="V91" i="568"/>
  <c r="W91" i="568" s="1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/>
  <c r="M90" i="568" s="1"/>
  <c r="K90" i="568" a="1"/>
  <c r="J90" i="568"/>
  <c r="J90" i="568" a="1"/>
  <c r="H90" i="568"/>
  <c r="V89" i="568"/>
  <c r="W89" i="568" s="1"/>
  <c r="N89" i="568"/>
  <c r="K89" i="568" a="1"/>
  <c r="K89" i="568" s="1"/>
  <c r="M89" i="568" s="1"/>
  <c r="J89" i="568" a="1"/>
  <c r="J89" i="568" s="1"/>
  <c r="H89" i="568"/>
  <c r="W88" i="568"/>
  <c r="V88" i="568"/>
  <c r="N88" i="568"/>
  <c r="K88" i="568" a="1"/>
  <c r="K88" i="568" s="1"/>
  <c r="M88" i="568" s="1"/>
  <c r="J88" i="568" a="1"/>
  <c r="J88" i="568" s="1"/>
  <c r="H88" i="568"/>
  <c r="V87" i="568"/>
  <c r="V121" i="568" s="1"/>
  <c r="W121" i="568" s="1"/>
  <c r="N87" i="568"/>
  <c r="K87" i="568" a="1"/>
  <c r="K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/>
  <c r="K84" i="568" a="1"/>
  <c r="H84" i="568"/>
  <c r="K83" i="568" a="1"/>
  <c r="K83" i="568" s="1"/>
  <c r="H83" i="568"/>
  <c r="K82" i="568" a="1"/>
  <c r="K82" i="568" s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/>
  <c r="M78" i="568" s="1"/>
  <c r="K78" i="568" a="1"/>
  <c r="H78" i="568"/>
  <c r="K77" i="568" a="1"/>
  <c r="K77" i="568" s="1"/>
  <c r="M77" i="568" s="1"/>
  <c r="H77" i="568"/>
  <c r="K76" i="568"/>
  <c r="M76" i="568" s="1"/>
  <c r="K76" i="568" a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/>
  <c r="M70" i="568" s="1"/>
  <c r="K70" i="568" a="1"/>
  <c r="J70" i="568"/>
  <c r="J70" i="568" a="1"/>
  <c r="H70" i="568"/>
  <c r="V69" i="568"/>
  <c r="W69" i="568" s="1"/>
  <c r="N69" i="568"/>
  <c r="K69" i="568" a="1"/>
  <c r="K69" i="568" s="1"/>
  <c r="M69" i="568" s="1"/>
  <c r="J69" i="568" a="1"/>
  <c r="J69" i="568" s="1"/>
  <c r="H69" i="568"/>
  <c r="K68" i="568"/>
  <c r="K68" i="568" a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/>
  <c r="J66" i="568" a="1"/>
  <c r="H66" i="568"/>
  <c r="V65" i="568"/>
  <c r="W65" i="568" s="1"/>
  <c r="N65" i="568"/>
  <c r="K65" i="568" a="1"/>
  <c r="K65" i="568" s="1"/>
  <c r="M65" i="568" s="1"/>
  <c r="J65" i="568" a="1"/>
  <c r="J65" i="568" s="1"/>
  <c r="H65" i="568"/>
  <c r="W64" i="568"/>
  <c r="V64" i="568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 a="1"/>
  <c r="K63" i="568" s="1"/>
  <c r="M63" i="568" s="1"/>
  <c r="J63" i="568" a="1"/>
  <c r="J63" i="568" s="1"/>
  <c r="H63" i="568"/>
  <c r="V62" i="568"/>
  <c r="W62" i="568" s="1"/>
  <c r="N62" i="568"/>
  <c r="K62" i="568"/>
  <c r="M62" i="568" s="1"/>
  <c r="K62" i="568" a="1"/>
  <c r="J62" i="568"/>
  <c r="J62" i="568" a="1"/>
  <c r="H62" i="568"/>
  <c r="V61" i="568"/>
  <c r="W61" i="568" s="1"/>
  <c r="N61" i="568"/>
  <c r="K61" i="568" a="1"/>
  <c r="K61" i="568" s="1"/>
  <c r="M61" i="568" s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V59" i="568"/>
  <c r="W59" i="568" s="1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 a="1"/>
  <c r="K58" i="568" s="1"/>
  <c r="M58" i="568" s="1"/>
  <c r="J58" i="568" a="1"/>
  <c r="J58" i="568" s="1"/>
  <c r="H58" i="568"/>
  <c r="V57" i="568"/>
  <c r="W57" i="568" s="1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/>
  <c r="M50" i="568" s="1"/>
  <c r="K50" i="568" a="1"/>
  <c r="H50" i="568"/>
  <c r="N49" i="568"/>
  <c r="K49" i="568" a="1"/>
  <c r="K49" i="568" s="1"/>
  <c r="M49" i="568" s="1"/>
  <c r="H49" i="568"/>
  <c r="W48" i="568"/>
  <c r="V48" i="568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W44" i="568"/>
  <c r="V44" i="568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W40" i="568"/>
  <c r="V40" i="568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W32" i="568"/>
  <c r="V32" i="568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 a="1"/>
  <c r="K31" i="568" s="1"/>
  <c r="M31" i="568" s="1"/>
  <c r="J31" i="568" a="1"/>
  <c r="J31" i="568" s="1"/>
  <c r="H31" i="568"/>
  <c r="K30" i="568" a="1"/>
  <c r="K30" i="568" s="1"/>
  <c r="H30" i="568"/>
  <c r="V29" i="568"/>
  <c r="N29" i="568"/>
  <c r="N86" i="568" s="1"/>
  <c r="K29" i="568" a="1"/>
  <c r="K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X167" i="568" s="1"/>
  <c r="O28" i="568"/>
  <c r="I28" i="568"/>
  <c r="I164" i="568" s="1"/>
  <c r="B172" i="568" s="1"/>
  <c r="G28" i="568"/>
  <c r="V27" i="568"/>
  <c r="W27" i="568" s="1"/>
  <c r="N27" i="568"/>
  <c r="K27" i="568" a="1"/>
  <c r="K27" i="568" s="1"/>
  <c r="M27" i="568" s="1"/>
  <c r="J27" i="568" a="1"/>
  <c r="J27" i="568" s="1"/>
  <c r="H27" i="568"/>
  <c r="V26" i="568"/>
  <c r="W26" i="568" s="1"/>
  <c r="N26" i="568"/>
  <c r="K26" i="568"/>
  <c r="M26" i="568" s="1"/>
  <c r="K26" i="568" a="1"/>
  <c r="J26" i="568"/>
  <c r="J26" i="568" a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V21" i="568"/>
  <c r="W21" i="568" s="1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/>
  <c r="J17" i="568" a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W11" i="568"/>
  <c r="V11" i="568"/>
  <c r="N11" i="568"/>
  <c r="K11" i="568" a="1"/>
  <c r="K11" i="568" s="1"/>
  <c r="M11" i="568" s="1"/>
  <c r="J11" i="568" a="1"/>
  <c r="J11" i="568" s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W9" i="568"/>
  <c r="V9" i="568"/>
  <c r="N9" i="568"/>
  <c r="K9" i="568" a="1"/>
  <c r="K9" i="568" s="1"/>
  <c r="M9" i="568" s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W7" i="568" s="1"/>
  <c r="N7" i="568"/>
  <c r="N28" i="568" s="1"/>
  <c r="K7" i="568"/>
  <c r="K7" i="568" a="1"/>
  <c r="J7" i="568"/>
  <c r="J7" i="568" a="1"/>
  <c r="H7" i="568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I510" i="567"/>
  <c r="E510" i="567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J506" i="567" s="1" a="1"/>
  <c r="J506" i="567" s="1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V491" i="567"/>
  <c r="W491" i="567" s="1"/>
  <c r="N491" i="567"/>
  <c r="N506" i="567" s="1"/>
  <c r="K491" i="567"/>
  <c r="K491" i="567" a="1"/>
  <c r="J491" i="567"/>
  <c r="J491" i="567" a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V480" i="567"/>
  <c r="W480" i="567" s="1"/>
  <c r="N480" i="567"/>
  <c r="N490" i="567" s="1"/>
  <c r="K480" i="567" a="1"/>
  <c r="K480" i="567" s="1"/>
  <c r="K49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R512" i="567" s="1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W477" i="567"/>
  <c r="V477" i="567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M472" i="567"/>
  <c r="K472" i="567" a="1"/>
  <c r="K472" i="567" s="1"/>
  <c r="J472" i="567" a="1"/>
  <c r="J472" i="567" s="1"/>
  <c r="H472" i="567"/>
  <c r="W471" i="567"/>
  <c r="V471" i="567"/>
  <c r="N471" i="567"/>
  <c r="K471" i="567" a="1"/>
  <c r="K471" i="567" s="1"/>
  <c r="M471" i="567" s="1"/>
  <c r="J471" i="567" a="1"/>
  <c r="J471" i="567" s="1"/>
  <c r="H471" i="567"/>
  <c r="V470" i="567"/>
  <c r="W470" i="567" s="1"/>
  <c r="N470" i="567"/>
  <c r="M470" i="567"/>
  <c r="K470" i="567" a="1"/>
  <c r="K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M468" i="567"/>
  <c r="K468" i="567" a="1"/>
  <c r="K468" i="567" s="1"/>
  <c r="J468" i="567" a="1"/>
  <c r="J468" i="567" s="1"/>
  <c r="H468" i="567"/>
  <c r="W467" i="567"/>
  <c r="V467" i="567"/>
  <c r="N467" i="567"/>
  <c r="K467" i="567" a="1"/>
  <c r="K467" i="567" s="1"/>
  <c r="M467" i="567" s="1"/>
  <c r="J467" i="567" a="1"/>
  <c r="J467" i="567" s="1"/>
  <c r="H467" i="567"/>
  <c r="V466" i="567"/>
  <c r="W466" i="567" s="1"/>
  <c r="N466" i="567"/>
  <c r="M466" i="567"/>
  <c r="K466" i="567" a="1"/>
  <c r="K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M464" i="567"/>
  <c r="K464" i="567" a="1"/>
  <c r="K464" i="567" s="1"/>
  <c r="J464" i="567" a="1"/>
  <c r="J464" i="567" s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R511" i="567" s="1"/>
  <c r="I463" i="567"/>
  <c r="G463" i="567"/>
  <c r="V462" i="567"/>
  <c r="W462" i="567" s="1"/>
  <c r="N462" i="567"/>
  <c r="K462" i="567" a="1"/>
  <c r="K462" i="567" s="1"/>
  <c r="M462" i="567" s="1"/>
  <c r="J462" i="567" a="1"/>
  <c r="J462" i="567" s="1"/>
  <c r="H462" i="567"/>
  <c r="W461" i="567"/>
  <c r="V461" i="567"/>
  <c r="N461" i="567"/>
  <c r="K461" i="567" a="1"/>
  <c r="K461" i="567" s="1"/>
  <c r="M461" i="567" s="1"/>
  <c r="J461" i="567" a="1"/>
  <c r="J461" i="567" s="1"/>
  <c r="H461" i="567"/>
  <c r="V460" i="567"/>
  <c r="W460" i="567" s="1"/>
  <c r="N460" i="567"/>
  <c r="K460" i="567" a="1"/>
  <c r="K460" i="567" s="1"/>
  <c r="M460" i="567" s="1"/>
  <c r="J460" i="567" a="1"/>
  <c r="J460" i="567" s="1"/>
  <c r="H460" i="567"/>
  <c r="K459" i="567" a="1"/>
  <c r="K459" i="567" s="1"/>
  <c r="M459" i="567" s="1"/>
  <c r="H459" i="567"/>
  <c r="K458" i="567" a="1"/>
  <c r="K458" i="567" s="1"/>
  <c r="M458" i="567" s="1"/>
  <c r="H458" i="567"/>
  <c r="K457" i="567" a="1"/>
  <c r="K457" i="567" s="1"/>
  <c r="M457" i="567" s="1"/>
  <c r="H457" i="567"/>
  <c r="V456" i="567"/>
  <c r="W456" i="567" s="1"/>
  <c r="N456" i="567"/>
  <c r="K456" i="567"/>
  <c r="M456" i="567" s="1"/>
  <c r="K456" i="567" a="1"/>
  <c r="J456" i="567"/>
  <c r="J456" i="567" a="1"/>
  <c r="H456" i="567"/>
  <c r="V455" i="567"/>
  <c r="W455" i="567" s="1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 a="1"/>
  <c r="K453" i="567" s="1"/>
  <c r="M453" i="567" s="1"/>
  <c r="H453" i="567"/>
  <c r="N452" i="567"/>
  <c r="K452" i="567"/>
  <c r="M452" i="567" s="1"/>
  <c r="K452" i="567" a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 a="1"/>
  <c r="K449" i="567" s="1"/>
  <c r="M449" i="567" s="1"/>
  <c r="H449" i="567"/>
  <c r="V448" i="567"/>
  <c r="W448" i="567" s="1"/>
  <c r="N448" i="567"/>
  <c r="K448" i="567"/>
  <c r="M448" i="567" s="1"/>
  <c r="K448" i="567" a="1"/>
  <c r="J448" i="567"/>
  <c r="J448" i="567" a="1"/>
  <c r="H448" i="567"/>
  <c r="V447" i="567"/>
  <c r="W447" i="567" s="1"/>
  <c r="N447" i="567"/>
  <c r="K447" i="567" a="1"/>
  <c r="K447" i="567" s="1"/>
  <c r="M447" i="567" s="1"/>
  <c r="J447" i="567" a="1"/>
  <c r="J447" i="567" s="1"/>
  <c r="H447" i="567"/>
  <c r="W446" i="567"/>
  <c r="V446" i="567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 a="1"/>
  <c r="K445" i="567" s="1"/>
  <c r="M445" i="567" s="1"/>
  <c r="J445" i="567" a="1"/>
  <c r="J445" i="567" s="1"/>
  <c r="H445" i="567"/>
  <c r="V444" i="567"/>
  <c r="W444" i="567" s="1"/>
  <c r="N444" i="567"/>
  <c r="K444" i="567"/>
  <c r="M444" i="567" s="1"/>
  <c r="K444" i="567" a="1"/>
  <c r="J444" i="567"/>
  <c r="J444" i="567" a="1"/>
  <c r="H444" i="567"/>
  <c r="V443" i="567"/>
  <c r="W443" i="567" s="1"/>
  <c r="N443" i="567"/>
  <c r="K443" i="567" a="1"/>
  <c r="K443" i="567" s="1"/>
  <c r="M443" i="567" s="1"/>
  <c r="J443" i="567" a="1"/>
  <c r="J443" i="567" s="1"/>
  <c r="H443" i="567"/>
  <c r="W442" i="567"/>
  <c r="V442" i="567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/>
  <c r="M440" i="567" s="1"/>
  <c r="K440" i="567" a="1"/>
  <c r="J440" i="567"/>
  <c r="J440" i="567" a="1"/>
  <c r="H440" i="567"/>
  <c r="V439" i="567"/>
  <c r="W439" i="567" s="1"/>
  <c r="N439" i="567"/>
  <c r="K439" i="567" a="1"/>
  <c r="K439" i="567" s="1"/>
  <c r="M439" i="567" s="1"/>
  <c r="J439" i="567" a="1"/>
  <c r="J439" i="567" s="1"/>
  <c r="H439" i="567"/>
  <c r="W438" i="567"/>
  <c r="V438" i="567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/>
  <c r="M436" i="567" s="1"/>
  <c r="K436" i="567" a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W434" i="567"/>
  <c r="V434" i="567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 a="1"/>
  <c r="K433" i="567" s="1"/>
  <c r="M433" i="567" s="1"/>
  <c r="J433" i="567" a="1"/>
  <c r="J433" i="567" s="1"/>
  <c r="H433" i="567"/>
  <c r="V432" i="567"/>
  <c r="W432" i="567" s="1"/>
  <c r="N432" i="567"/>
  <c r="K432" i="567"/>
  <c r="M432" i="567" s="1"/>
  <c r="K432" i="567" a="1"/>
  <c r="J432" i="567"/>
  <c r="J432" i="567" a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W430" i="567"/>
  <c r="V430" i="567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K429" i="567" a="1"/>
  <c r="K429" i="567" s="1"/>
  <c r="J429" i="567" a="1"/>
  <c r="J429" i="567" s="1"/>
  <c r="H429" i="567"/>
  <c r="AA428" i="567"/>
  <c r="Z428" i="567"/>
  <c r="Y428" i="567"/>
  <c r="X428" i="567"/>
  <c r="U428" i="567"/>
  <c r="T428" i="567"/>
  <c r="S428" i="567"/>
  <c r="R428" i="567"/>
  <c r="Q428" i="567"/>
  <c r="P428" i="567"/>
  <c r="O428" i="567"/>
  <c r="I428" i="567"/>
  <c r="G428" i="567"/>
  <c r="K427" i="567"/>
  <c r="M427" i="567" s="1"/>
  <c r="K427" i="567" a="1"/>
  <c r="H427" i="567"/>
  <c r="K426" i="567" a="1"/>
  <c r="K426" i="567" s="1"/>
  <c r="M426" i="567" s="1"/>
  <c r="H426" i="567"/>
  <c r="K425" i="567"/>
  <c r="M425" i="567" s="1"/>
  <c r="K425" i="567" a="1"/>
  <c r="H425" i="567"/>
  <c r="K424" i="567" a="1"/>
  <c r="K424" i="567" s="1"/>
  <c r="M424" i="567" s="1"/>
  <c r="H424" i="567"/>
  <c r="K423" i="567"/>
  <c r="M423" i="567" s="1"/>
  <c r="K423" i="567" a="1"/>
  <c r="H423" i="567"/>
  <c r="K422" i="567" a="1"/>
  <c r="K422" i="567" s="1"/>
  <c r="M422" i="567" s="1"/>
  <c r="H422" i="567"/>
  <c r="K421" i="567"/>
  <c r="M421" i="567" s="1"/>
  <c r="K421" i="567" a="1"/>
  <c r="H421" i="567"/>
  <c r="K420" i="567" a="1"/>
  <c r="K420" i="567" s="1"/>
  <c r="M420" i="567" s="1"/>
  <c r="H420" i="567"/>
  <c r="K419" i="567"/>
  <c r="M419" i="567" s="1"/>
  <c r="K419" i="567" a="1"/>
  <c r="H419" i="567"/>
  <c r="K418" i="567" a="1"/>
  <c r="K418" i="567" s="1"/>
  <c r="M418" i="567" s="1"/>
  <c r="H418" i="567"/>
  <c r="V417" i="567"/>
  <c r="W417" i="567" s="1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/>
  <c r="M416" i="567" s="1"/>
  <c r="K416" i="567" a="1"/>
  <c r="J416" i="567"/>
  <c r="J416" i="567" a="1"/>
  <c r="H416" i="567"/>
  <c r="V415" i="567"/>
  <c r="W415" i="567" s="1"/>
  <c r="N415" i="567"/>
  <c r="K415" i="567" a="1"/>
  <c r="K415" i="567" s="1"/>
  <c r="M415" i="567" s="1"/>
  <c r="J415" i="567" a="1"/>
  <c r="J415" i="567" s="1"/>
  <c r="H415" i="567"/>
  <c r="W414" i="567"/>
  <c r="V414" i="567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/>
  <c r="M412" i="567" s="1"/>
  <c r="K412" i="567" a="1"/>
  <c r="J412" i="567"/>
  <c r="J412" i="567" a="1"/>
  <c r="H412" i="567"/>
  <c r="V411" i="567"/>
  <c r="W411" i="567" s="1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/>
  <c r="M408" i="567" s="1"/>
  <c r="K408" i="567" a="1"/>
  <c r="J408" i="567"/>
  <c r="J408" i="567" a="1"/>
  <c r="H408" i="567"/>
  <c r="V407" i="567"/>
  <c r="W407" i="567" s="1"/>
  <c r="N407" i="567"/>
  <c r="K407" i="567" a="1"/>
  <c r="K407" i="567" s="1"/>
  <c r="M407" i="567" s="1"/>
  <c r="J407" i="567" a="1"/>
  <c r="J407" i="567" s="1"/>
  <c r="H407" i="567"/>
  <c r="W406" i="567"/>
  <c r="V406" i="567"/>
  <c r="N406" i="567"/>
  <c r="K406" i="567" a="1"/>
  <c r="K406" i="567" s="1"/>
  <c r="M406" i="567" s="1"/>
  <c r="J406" i="567" a="1"/>
  <c r="J406" i="567" s="1"/>
  <c r="H406" i="567"/>
  <c r="V405" i="567"/>
  <c r="W405" i="567" s="1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/>
  <c r="M404" i="567" s="1"/>
  <c r="K404" i="567" a="1"/>
  <c r="J404" i="567"/>
  <c r="J404" i="567" a="1"/>
  <c r="H404" i="567"/>
  <c r="V403" i="567"/>
  <c r="W403" i="567" s="1"/>
  <c r="N403" i="567"/>
  <c r="K403" i="567" a="1"/>
  <c r="K403" i="567" s="1"/>
  <c r="M403" i="567" s="1"/>
  <c r="J403" i="567" a="1"/>
  <c r="J403" i="567" s="1"/>
  <c r="H403" i="567"/>
  <c r="W402" i="567"/>
  <c r="V402" i="567"/>
  <c r="N402" i="567"/>
  <c r="K402" i="567" a="1"/>
  <c r="K402" i="567" s="1"/>
  <c r="M402" i="567" s="1"/>
  <c r="J402" i="567" a="1"/>
  <c r="J402" i="567" s="1"/>
  <c r="H402" i="567"/>
  <c r="V401" i="567"/>
  <c r="W401" i="567" s="1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/>
  <c r="M400" i="567" s="1"/>
  <c r="K400" i="567" a="1"/>
  <c r="J400" i="567"/>
  <c r="J400" i="567" a="1"/>
  <c r="H400" i="567"/>
  <c r="V399" i="567"/>
  <c r="W399" i="567" s="1"/>
  <c r="N399" i="567"/>
  <c r="K399" i="567" a="1"/>
  <c r="K399" i="567" s="1"/>
  <c r="M399" i="567" s="1"/>
  <c r="J399" i="567" a="1"/>
  <c r="J399" i="567" s="1"/>
  <c r="H399" i="567"/>
  <c r="K398" i="567" a="1"/>
  <c r="K398" i="567" s="1"/>
  <c r="M398" i="567" s="1"/>
  <c r="H398" i="567"/>
  <c r="K397" i="567" a="1"/>
  <c r="K397" i="567" s="1"/>
  <c r="M397" i="567" s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/>
  <c r="M392" i="567" s="1"/>
  <c r="K392" i="567" a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N428" i="567" s="1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/>
  <c r="M369" i="567" s="1"/>
  <c r="K369" i="567" a="1"/>
  <c r="J369" i="567"/>
  <c r="J369" i="567" a="1"/>
  <c r="H369" i="567"/>
  <c r="V368" i="567"/>
  <c r="W368" i="567" s="1"/>
  <c r="N368" i="567"/>
  <c r="K368" i="567" a="1"/>
  <c r="K368" i="567" s="1"/>
  <c r="M368" i="567" s="1"/>
  <c r="J368" i="567" a="1"/>
  <c r="J368" i="567" s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M364" i="567"/>
  <c r="K364" i="567" a="1"/>
  <c r="K364" i="567" s="1"/>
  <c r="H364" i="567"/>
  <c r="V363" i="567"/>
  <c r="W363" i="567" s="1"/>
  <c r="N363" i="567"/>
  <c r="K363" i="567"/>
  <c r="M363" i="567" s="1"/>
  <c r="K363" i="567" a="1"/>
  <c r="J363" i="567"/>
  <c r="J363" i="567" a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 a="1"/>
  <c r="K361" i="567" s="1"/>
  <c r="M361" i="567" s="1"/>
  <c r="J361" i="567" a="1"/>
  <c r="J361" i="567" s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V357" i="567"/>
  <c r="W357" i="567" s="1"/>
  <c r="N357" i="567"/>
  <c r="K357" i="567"/>
  <c r="M357" i="567" s="1"/>
  <c r="K357" i="567" a="1"/>
  <c r="J357" i="567"/>
  <c r="J357" i="567" a="1"/>
  <c r="H357" i="567"/>
  <c r="K356" i="567" a="1"/>
  <c r="K356" i="567" s="1"/>
  <c r="M356" i="567" s="1"/>
  <c r="H356" i="567"/>
  <c r="K355" i="567" a="1"/>
  <c r="K355" i="567" s="1"/>
  <c r="M355" i="567" s="1"/>
  <c r="H355" i="567"/>
  <c r="W354" i="567"/>
  <c r="V354" i="567"/>
  <c r="N354" i="567"/>
  <c r="K354" i="567" a="1"/>
  <c r="K354" i="567" s="1"/>
  <c r="M354" i="567" s="1"/>
  <c r="J354" i="567" a="1"/>
  <c r="J354" i="567" s="1"/>
  <c r="H354" i="567"/>
  <c r="V353" i="567"/>
  <c r="W353" i="567" s="1"/>
  <c r="N353" i="567"/>
  <c r="K353" i="567"/>
  <c r="M353" i="567" s="1"/>
  <c r="K353" i="567" a="1"/>
  <c r="J353" i="567"/>
  <c r="J353" i="567" a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W350" i="567"/>
  <c r="V350" i="567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K349" i="567" a="1"/>
  <c r="J349" i="567"/>
  <c r="J349" i="567" a="1"/>
  <c r="H349" i="567"/>
  <c r="H370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E341" i="567" s="1"/>
  <c r="AA334" i="567"/>
  <c r="Z334" i="567"/>
  <c r="Y334" i="567"/>
  <c r="X334" i="567"/>
  <c r="U334" i="567"/>
  <c r="T334" i="567"/>
  <c r="S334" i="567"/>
  <c r="R334" i="567"/>
  <c r="Q334" i="567"/>
  <c r="P334" i="567"/>
  <c r="O334" i="567"/>
  <c r="R342" i="567" s="1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/>
  <c r="M323" i="567" s="1"/>
  <c r="K323" i="567" a="1"/>
  <c r="J323" i="567"/>
  <c r="J323" i="567" a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 a="1"/>
  <c r="K321" i="567" s="1"/>
  <c r="M321" i="567" s="1"/>
  <c r="J321" i="567" a="1"/>
  <c r="J321" i="567" s="1"/>
  <c r="H321" i="567"/>
  <c r="V320" i="567"/>
  <c r="W320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R341" i="567" s="1"/>
  <c r="I319" i="567"/>
  <c r="G319" i="567"/>
  <c r="V318" i="567"/>
  <c r="W318" i="567" s="1"/>
  <c r="N318" i="567"/>
  <c r="K318" i="567"/>
  <c r="M318" i="567" s="1"/>
  <c r="K318" i="567" a="1"/>
  <c r="J318" i="567"/>
  <c r="J318" i="567" a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 a="1"/>
  <c r="K312" i="567" s="1"/>
  <c r="M312" i="567" s="1"/>
  <c r="J312" i="567" a="1"/>
  <c r="J312" i="567" s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/>
  <c r="M310" i="567" s="1"/>
  <c r="K310" i="567" a="1"/>
  <c r="J310" i="567"/>
  <c r="J310" i="567" a="1"/>
  <c r="H310" i="567"/>
  <c r="V309" i="567"/>
  <c r="V319" i="567" s="1"/>
  <c r="N309" i="567"/>
  <c r="N319" i="567" s="1"/>
  <c r="K309" i="567" a="1"/>
  <c r="K309" i="567" s="1"/>
  <c r="J309" i="567" a="1"/>
  <c r="J309" i="567" s="1"/>
  <c r="H309" i="567"/>
  <c r="AA308" i="567"/>
  <c r="Z308" i="567"/>
  <c r="Y308" i="567"/>
  <c r="X308" i="567"/>
  <c r="U308" i="567"/>
  <c r="T308" i="567"/>
  <c r="S308" i="567"/>
  <c r="Q308" i="567"/>
  <c r="P308" i="567"/>
  <c r="O308" i="567"/>
  <c r="R340" i="567" s="1"/>
  <c r="I308" i="567"/>
  <c r="G308" i="567"/>
  <c r="V307" i="567"/>
  <c r="W307" i="567" s="1"/>
  <c r="N307" i="567"/>
  <c r="K307" i="567"/>
  <c r="M307" i="567" s="1"/>
  <c r="K307" i="567" a="1"/>
  <c r="J307" i="567"/>
  <c r="J307" i="567" a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 a="1"/>
  <c r="K305" i="567" s="1"/>
  <c r="M305" i="567" s="1"/>
  <c r="J305" i="567" a="1"/>
  <c r="J305" i="567" s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V303" i="567"/>
  <c r="W303" i="567" s="1"/>
  <c r="N303" i="567"/>
  <c r="K303" i="567"/>
  <c r="M303" i="567" s="1"/>
  <c r="K303" i="567" a="1"/>
  <c r="J303" i="567"/>
  <c r="J303" i="567" a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W301" i="567"/>
  <c r="V301" i="567"/>
  <c r="N301" i="567"/>
  <c r="K301" i="567" a="1"/>
  <c r="K301" i="567" s="1"/>
  <c r="M301" i="567" s="1"/>
  <c r="J301" i="567" a="1"/>
  <c r="J301" i="567" s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V299" i="567"/>
  <c r="W299" i="567" s="1"/>
  <c r="N299" i="567"/>
  <c r="K299" i="567"/>
  <c r="M299" i="567" s="1"/>
  <c r="K299" i="567" a="1"/>
  <c r="J299" i="567"/>
  <c r="J299" i="567" a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W297" i="567"/>
  <c r="V297" i="567"/>
  <c r="N297" i="567"/>
  <c r="K297" i="567" a="1"/>
  <c r="K297" i="567" s="1"/>
  <c r="M297" i="567" s="1"/>
  <c r="J297" i="567" a="1"/>
  <c r="J297" i="567" s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W293" i="567"/>
  <c r="V293" i="567"/>
  <c r="N293" i="567"/>
  <c r="N308" i="567" s="1"/>
  <c r="K293" i="567" a="1"/>
  <c r="K293" i="567" s="1"/>
  <c r="M293" i="567" s="1"/>
  <c r="J293" i="567" a="1"/>
  <c r="J293" i="567" s="1"/>
  <c r="H293" i="567"/>
  <c r="AA292" i="567"/>
  <c r="Z292" i="567"/>
  <c r="Y292" i="567"/>
  <c r="X292" i="567"/>
  <c r="U292" i="567"/>
  <c r="T292" i="567"/>
  <c r="S292" i="567"/>
  <c r="R292" i="567"/>
  <c r="Q292" i="567"/>
  <c r="P292" i="567"/>
  <c r="O292" i="567"/>
  <c r="R339" i="567" s="1"/>
  <c r="I292" i="567"/>
  <c r="G292" i="567"/>
  <c r="J292" i="567" s="1" a="1"/>
  <c r="J292" i="567" s="1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 a="1"/>
  <c r="K290" i="567" s="1"/>
  <c r="M290" i="567" s="1"/>
  <c r="J290" i="567" a="1"/>
  <c r="J290" i="567" s="1"/>
  <c r="H290" i="567"/>
  <c r="V289" i="567"/>
  <c r="W289" i="567" s="1"/>
  <c r="N289" i="567"/>
  <c r="K289" i="567"/>
  <c r="M289" i="567" s="1"/>
  <c r="K289" i="567" a="1"/>
  <c r="J289" i="567"/>
  <c r="J289" i="567" a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 a="1"/>
  <c r="K282" i="567" s="1"/>
  <c r="M282" i="567" s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 a="1"/>
  <c r="K278" i="567" s="1"/>
  <c r="M278" i="567" s="1"/>
  <c r="H278" i="567"/>
  <c r="V277" i="567"/>
  <c r="W277" i="567" s="1"/>
  <c r="N277" i="567"/>
  <c r="K277" i="567"/>
  <c r="M277" i="567" s="1"/>
  <c r="K277" i="567" a="1"/>
  <c r="J277" i="567" a="1"/>
  <c r="J277" i="567" s="1"/>
  <c r="H277" i="567"/>
  <c r="V276" i="567"/>
  <c r="W276" i="567" s="1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/>
  <c r="M275" i="567" s="1"/>
  <c r="K275" i="567" a="1"/>
  <c r="J275" i="567"/>
  <c r="J275" i="567" a="1"/>
  <c r="H275" i="567"/>
  <c r="V274" i="567"/>
  <c r="W274" i="567" s="1"/>
  <c r="N274" i="567"/>
  <c r="K274" i="567" a="1"/>
  <c r="K274" i="567" s="1"/>
  <c r="M274" i="567" s="1"/>
  <c r="J274" i="567" a="1"/>
  <c r="J274" i="567" s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 a="1"/>
  <c r="K272" i="567" s="1"/>
  <c r="M272" i="567" s="1"/>
  <c r="J272" i="567" a="1"/>
  <c r="J272" i="567" s="1"/>
  <c r="H272" i="567"/>
  <c r="V271" i="567"/>
  <c r="W271" i="567" s="1"/>
  <c r="N271" i="567"/>
  <c r="K271" i="567"/>
  <c r="M271" i="567" s="1"/>
  <c r="K271" i="567" a="1"/>
  <c r="J271" i="567"/>
  <c r="J271" i="567" a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W269" i="567"/>
  <c r="V269" i="567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 a="1"/>
  <c r="K268" i="567" s="1"/>
  <c r="M268" i="567" s="1"/>
  <c r="J268" i="567" a="1"/>
  <c r="J268" i="567" s="1"/>
  <c r="H268" i="567"/>
  <c r="V267" i="567"/>
  <c r="W267" i="567" s="1"/>
  <c r="N267" i="567"/>
  <c r="K267" i="567"/>
  <c r="M267" i="567" s="1"/>
  <c r="K267" i="567" a="1"/>
  <c r="J267" i="567"/>
  <c r="J267" i="567" a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/>
  <c r="M263" i="567" s="1"/>
  <c r="K263" i="567" a="1"/>
  <c r="J263" i="567"/>
  <c r="J263" i="567" a="1"/>
  <c r="H263" i="567"/>
  <c r="V262" i="567"/>
  <c r="W262" i="567" s="1"/>
  <c r="N262" i="567"/>
  <c r="K262" i="567" a="1"/>
  <c r="K262" i="567" s="1"/>
  <c r="M262" i="567" s="1"/>
  <c r="J262" i="567" a="1"/>
  <c r="J262" i="567" s="1"/>
  <c r="H262" i="567"/>
  <c r="W261" i="567"/>
  <c r="V261" i="567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/>
  <c r="M259" i="567" s="1"/>
  <c r="K259" i="567" a="1"/>
  <c r="J259" i="567"/>
  <c r="J259" i="567" a="1"/>
  <c r="H259" i="567"/>
  <c r="V258" i="567"/>
  <c r="N258" i="567"/>
  <c r="K258" i="567" a="1"/>
  <c r="K258" i="567" s="1"/>
  <c r="J258" i="567" a="1"/>
  <c r="J258" i="567" s="1"/>
  <c r="H258" i="567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/>
  <c r="M249" i="567" s="1"/>
  <c r="K249" i="567" a="1"/>
  <c r="H249" i="567"/>
  <c r="K248" i="567" a="1"/>
  <c r="K248" i="567" s="1"/>
  <c r="M248" i="567" s="1"/>
  <c r="H248" i="567"/>
  <c r="K247" i="567"/>
  <c r="M247" i="567" s="1"/>
  <c r="K247" i="567" a="1"/>
  <c r="H247" i="567"/>
  <c r="V246" i="567"/>
  <c r="W246" i="567" s="1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/>
  <c r="M245" i="567" s="1"/>
  <c r="K245" i="567" a="1"/>
  <c r="J245" i="567"/>
  <c r="J245" i="567" a="1"/>
  <c r="H245" i="567"/>
  <c r="V244" i="567"/>
  <c r="W244" i="567" s="1"/>
  <c r="N244" i="567"/>
  <c r="K244" i="567" a="1"/>
  <c r="K244" i="567" s="1"/>
  <c r="M244" i="567" s="1"/>
  <c r="J244" i="567" a="1"/>
  <c r="J244" i="567" s="1"/>
  <c r="H244" i="567"/>
  <c r="W243" i="567"/>
  <c r="V243" i="567"/>
  <c r="N243" i="567"/>
  <c r="K243" i="567" a="1"/>
  <c r="K243" i="567" s="1"/>
  <c r="M243" i="567" s="1"/>
  <c r="J243" i="567" a="1"/>
  <c r="J243" i="567" s="1"/>
  <c r="H243" i="567"/>
  <c r="M242" i="567"/>
  <c r="H242" i="567"/>
  <c r="V241" i="567"/>
  <c r="W241" i="567" s="1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/>
  <c r="M240" i="567" s="1"/>
  <c r="K240" i="567" a="1"/>
  <c r="J240" i="567"/>
  <c r="J240" i="567" a="1"/>
  <c r="H240" i="567"/>
  <c r="K239" i="567" a="1"/>
  <c r="K239" i="567" s="1"/>
  <c r="M239" i="567" s="1"/>
  <c r="H239" i="567"/>
  <c r="H238" i="567"/>
  <c r="V237" i="567"/>
  <c r="W237" i="567" s="1"/>
  <c r="N237" i="567"/>
  <c r="K237" i="567"/>
  <c r="M237" i="567" s="1"/>
  <c r="K237" i="567" a="1"/>
  <c r="J237" i="567"/>
  <c r="J237" i="567" a="1"/>
  <c r="H237" i="567"/>
  <c r="V236" i="567"/>
  <c r="W236" i="567" s="1"/>
  <c r="N236" i="567"/>
  <c r="K236" i="567" a="1"/>
  <c r="K236" i="567" s="1"/>
  <c r="M236" i="567" s="1"/>
  <c r="J236" i="567" a="1"/>
  <c r="J236" i="567" s="1"/>
  <c r="H236" i="567"/>
  <c r="W235" i="567"/>
  <c r="V235" i="567"/>
  <c r="N235" i="567"/>
  <c r="K235" i="567" a="1"/>
  <c r="K235" i="567" s="1"/>
  <c r="M235" i="567" s="1"/>
  <c r="J235" i="567" a="1"/>
  <c r="J235" i="567" s="1"/>
  <c r="H235" i="567"/>
  <c r="V234" i="567"/>
  <c r="W234" i="567" s="1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/>
  <c r="M233" i="567" s="1"/>
  <c r="K233" i="567" a="1"/>
  <c r="J233" i="567"/>
  <c r="J233" i="567" a="1"/>
  <c r="H233" i="567"/>
  <c r="V232" i="567"/>
  <c r="W232" i="567" s="1"/>
  <c r="N232" i="567"/>
  <c r="K232" i="567" a="1"/>
  <c r="K232" i="567" s="1"/>
  <c r="M232" i="567" s="1"/>
  <c r="J232" i="567" a="1"/>
  <c r="J232" i="567" s="1"/>
  <c r="H232" i="567"/>
  <c r="W231" i="567"/>
  <c r="V231" i="567"/>
  <c r="N231" i="567"/>
  <c r="K231" i="567" a="1"/>
  <c r="K231" i="567" s="1"/>
  <c r="M231" i="567" s="1"/>
  <c r="J231" i="567" a="1"/>
  <c r="J231" i="567" s="1"/>
  <c r="H231" i="567"/>
  <c r="V230" i="567"/>
  <c r="W230" i="567" s="1"/>
  <c r="N230" i="567"/>
  <c r="K230" i="567" a="1"/>
  <c r="K230" i="567" s="1"/>
  <c r="M230" i="567" s="1"/>
  <c r="J230" i="567" a="1"/>
  <c r="J230" i="567" s="1"/>
  <c r="H230" i="567"/>
  <c r="W229" i="567"/>
  <c r="V229" i="567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 a="1"/>
  <c r="K228" i="567" s="1"/>
  <c r="M228" i="567" s="1"/>
  <c r="J228" i="567" a="1"/>
  <c r="J228" i="567" s="1"/>
  <c r="H228" i="567"/>
  <c r="N227" i="567"/>
  <c r="K227" i="567"/>
  <c r="M227" i="567" s="1"/>
  <c r="K227" i="567" a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 a="1"/>
  <c r="K224" i="567" s="1"/>
  <c r="M224" i="567" s="1"/>
  <c r="H224" i="567"/>
  <c r="N223" i="567"/>
  <c r="K223" i="567"/>
  <c r="M223" i="567" s="1"/>
  <c r="K223" i="567" a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 a="1"/>
  <c r="K220" i="567" s="1"/>
  <c r="M220" i="567" s="1"/>
  <c r="H220" i="567"/>
  <c r="V219" i="567"/>
  <c r="W219" i="567" s="1"/>
  <c r="N219" i="567"/>
  <c r="K219" i="567"/>
  <c r="M219" i="567" s="1"/>
  <c r="K219" i="567" a="1"/>
  <c r="J219" i="567"/>
  <c r="J219" i="567" a="1"/>
  <c r="H219" i="567"/>
  <c r="V218" i="567"/>
  <c r="W218" i="567" s="1"/>
  <c r="N218" i="567"/>
  <c r="K218" i="567" a="1"/>
  <c r="K218" i="567" s="1"/>
  <c r="M218" i="567" s="1"/>
  <c r="J218" i="567" a="1"/>
  <c r="J218" i="567" s="1"/>
  <c r="H218" i="567"/>
  <c r="W217" i="567"/>
  <c r="V217" i="567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 a="1"/>
  <c r="K216" i="567" s="1"/>
  <c r="M216" i="567" s="1"/>
  <c r="J216" i="567" a="1"/>
  <c r="J216" i="567" s="1"/>
  <c r="H216" i="567"/>
  <c r="V215" i="567"/>
  <c r="W215" i="567" s="1"/>
  <c r="N215" i="567"/>
  <c r="K215" i="567"/>
  <c r="M215" i="567" s="1"/>
  <c r="K215" i="567" a="1"/>
  <c r="J215" i="567"/>
  <c r="J215" i="567" a="1"/>
  <c r="H215" i="567"/>
  <c r="V214" i="567"/>
  <c r="W214" i="567" s="1"/>
  <c r="N214" i="567"/>
  <c r="K214" i="567" a="1"/>
  <c r="K214" i="567" s="1"/>
  <c r="M214" i="567" s="1"/>
  <c r="J214" i="567" a="1"/>
  <c r="J214" i="567" s="1"/>
  <c r="H214" i="567"/>
  <c r="W213" i="567"/>
  <c r="V213" i="567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 a="1"/>
  <c r="K212" i="567" s="1"/>
  <c r="M212" i="567" s="1"/>
  <c r="J212" i="567" a="1"/>
  <c r="J212" i="567" s="1"/>
  <c r="H212" i="567"/>
  <c r="V211" i="567"/>
  <c r="W211" i="567" s="1"/>
  <c r="N211" i="567"/>
  <c r="K211" i="567"/>
  <c r="M211" i="567" s="1"/>
  <c r="K211" i="567" a="1"/>
  <c r="J211" i="567"/>
  <c r="J211" i="567" a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W209" i="567"/>
  <c r="V209" i="567"/>
  <c r="N209" i="567"/>
  <c r="K209" i="567" a="1"/>
  <c r="K209" i="567" s="1"/>
  <c r="M209" i="567" s="1"/>
  <c r="J209" i="567" a="1"/>
  <c r="J209" i="567" s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/>
  <c r="M203" i="567" s="1"/>
  <c r="K203" i="567" a="1"/>
  <c r="J203" i="567"/>
  <c r="J203" i="567" a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N257" i="567" s="1"/>
  <c r="K200" i="567" a="1"/>
  <c r="K200" i="567" s="1"/>
  <c r="J200" i="567" a="1"/>
  <c r="J200" i="567" s="1"/>
  <c r="H200" i="567"/>
  <c r="H257" i="567" s="1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W197" i="567"/>
  <c r="V197" i="567"/>
  <c r="N197" i="567"/>
  <c r="K197" i="567" a="1"/>
  <c r="K197" i="567" s="1"/>
  <c r="M197" i="567" s="1"/>
  <c r="J197" i="567" a="1"/>
  <c r="J197" i="567" s="1"/>
  <c r="H197" i="567"/>
  <c r="K196" i="567"/>
  <c r="M196" i="567" s="1"/>
  <c r="K196" i="567" a="1"/>
  <c r="H196" i="567"/>
  <c r="K195" i="567" a="1"/>
  <c r="K195" i="567" s="1"/>
  <c r="M195" i="567" s="1"/>
  <c r="H195" i="567"/>
  <c r="K194" i="567"/>
  <c r="M194" i="567" s="1"/>
  <c r="K194" i="567" a="1"/>
  <c r="H194" i="567"/>
  <c r="K193" i="567" a="1"/>
  <c r="K193" i="567" s="1"/>
  <c r="M193" i="567" s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V191" i="567"/>
  <c r="W191" i="567" s="1"/>
  <c r="N191" i="567"/>
  <c r="K191" i="567"/>
  <c r="M191" i="567" s="1"/>
  <c r="K191" i="567" a="1"/>
  <c r="J191" i="567"/>
  <c r="J191" i="567" a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 a="1"/>
  <c r="K189" i="567" s="1"/>
  <c r="M189" i="567" s="1"/>
  <c r="J189" i="567" a="1"/>
  <c r="J189" i="567" s="1"/>
  <c r="H189" i="567"/>
  <c r="N188" i="567"/>
  <c r="K188" i="567" a="1"/>
  <c r="K188" i="567" s="1"/>
  <c r="M188" i="567" s="1"/>
  <c r="J188" i="567" a="1"/>
  <c r="J188" i="567" s="1"/>
  <c r="H188" i="567"/>
  <c r="W187" i="567"/>
  <c r="V187" i="567"/>
  <c r="N187" i="567"/>
  <c r="K187" i="567" a="1"/>
  <c r="K187" i="567" s="1"/>
  <c r="M187" i="567" s="1"/>
  <c r="J187" i="567" a="1"/>
  <c r="J187" i="567" s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/>
  <c r="M185" i="567" s="1"/>
  <c r="K185" i="567" a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 a="1"/>
  <c r="K181" i="567" s="1"/>
  <c r="M181" i="567" s="1"/>
  <c r="J181" i="567" a="1"/>
  <c r="J181" i="567" s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V179" i="567"/>
  <c r="W179" i="567" s="1"/>
  <c r="N179" i="567"/>
  <c r="K179" i="567"/>
  <c r="M179" i="567" s="1"/>
  <c r="K179" i="567" a="1"/>
  <c r="J179" i="567"/>
  <c r="J179" i="567" a="1"/>
  <c r="H179" i="567"/>
  <c r="V178" i="567"/>
  <c r="V199" i="567" s="1"/>
  <c r="N178" i="567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 a="1"/>
  <c r="K141" i="567" s="1"/>
  <c r="M141" i="567" s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/>
  <c r="M136" i="567" s="1"/>
  <c r="K136" i="567" a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H123" i="567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V119" i="567"/>
  <c r="W119" i="567" s="1"/>
  <c r="N119" i="567"/>
  <c r="K119" i="567"/>
  <c r="M119" i="567" s="1"/>
  <c r="K119" i="567" a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V113" i="567"/>
  <c r="W113" i="567" s="1"/>
  <c r="N113" i="567"/>
  <c r="K113" i="567"/>
  <c r="M113" i="567" s="1"/>
  <c r="K113" i="567" a="1"/>
  <c r="J113" i="567"/>
  <c r="J113" i="567" a="1"/>
  <c r="H113" i="567"/>
  <c r="N112" i="567"/>
  <c r="K112" i="567" a="1"/>
  <c r="K112" i="567" s="1"/>
  <c r="M112" i="567" s="1"/>
  <c r="H112" i="567"/>
  <c r="N111" i="567"/>
  <c r="K111" i="567" a="1"/>
  <c r="K111" i="567" s="1"/>
  <c r="M111" i="567" s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 a="1"/>
  <c r="K107" i="567" s="1"/>
  <c r="M107" i="567" s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/>
  <c r="M105" i="567" s="1"/>
  <c r="K105" i="567" a="1"/>
  <c r="J105" i="567"/>
  <c r="J105" i="567" a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 a="1"/>
  <c r="K103" i="567" s="1"/>
  <c r="M103" i="567" s="1"/>
  <c r="J103" i="567" a="1"/>
  <c r="J103" i="567" s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V97" i="567"/>
  <c r="W97" i="567" s="1"/>
  <c r="N97" i="567"/>
  <c r="K97" i="567"/>
  <c r="M97" i="567" s="1"/>
  <c r="K97" i="567" a="1"/>
  <c r="J97" i="567"/>
  <c r="J97" i="567" a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W95" i="567"/>
  <c r="V95" i="567"/>
  <c r="N95" i="567"/>
  <c r="K95" i="567" a="1"/>
  <c r="K95" i="567" s="1"/>
  <c r="M95" i="567" s="1"/>
  <c r="J95" i="567" a="1"/>
  <c r="J95" i="567" s="1"/>
  <c r="H95" i="567"/>
  <c r="K94" i="567"/>
  <c r="M94" i="567" s="1"/>
  <c r="K94" i="567" a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W92" i="567"/>
  <c r="V92" i="567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/>
  <c r="M90" i="567" s="1"/>
  <c r="K90" i="567" a="1"/>
  <c r="J90" i="567"/>
  <c r="J90" i="567" a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W88" i="567"/>
  <c r="V88" i="567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/>
  <c r="K84" i="567" a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/>
  <c r="M74" i="567" s="1"/>
  <c r="K74" i="567" a="1"/>
  <c r="J74" i="567" a="1"/>
  <c r="J74" i="567" s="1"/>
  <c r="H74" i="567"/>
  <c r="W73" i="567"/>
  <c r="V73" i="567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/>
  <c r="M72" i="567" s="1"/>
  <c r="K72" i="567" a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W69" i="567"/>
  <c r="V69" i="567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/>
  <c r="K67" i="567" a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W65" i="567"/>
  <c r="V65" i="567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/>
  <c r="M63" i="567" s="1"/>
  <c r="K63" i="567" a="1"/>
  <c r="J63" i="567"/>
  <c r="J63" i="567" a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W61" i="567"/>
  <c r="V61" i="567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/>
  <c r="M59" i="567" s="1"/>
  <c r="K59" i="567" a="1"/>
  <c r="J59" i="567"/>
  <c r="J59" i="567" a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W57" i="567"/>
  <c r="V57" i="567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/>
  <c r="M50" i="567" s="1"/>
  <c r="K50" i="567" a="1"/>
  <c r="H50" i="567"/>
  <c r="N49" i="567"/>
  <c r="K49" i="567" a="1"/>
  <c r="K49" i="567" s="1"/>
  <c r="M49" i="567" s="1"/>
  <c r="H49" i="567"/>
  <c r="W48" i="567"/>
  <c r="V48" i="567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/>
  <c r="M46" i="567" s="1"/>
  <c r="K46" i="567" a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W42" i="567"/>
  <c r="V42" i="567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/>
  <c r="M38" i="567" s="1"/>
  <c r="K38" i="567" a="1"/>
  <c r="J38" i="567"/>
  <c r="J38" i="567" a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/>
  <c r="M32" i="567" s="1"/>
  <c r="K32" i="567" a="1"/>
  <c r="J32" i="567"/>
  <c r="J32" i="567" a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N86" i="567" s="1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R166" i="567" s="1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/>
  <c r="M26" i="567" s="1"/>
  <c r="K26" i="567" a="1"/>
  <c r="J26" i="567" a="1"/>
  <c r="J26" i="567" s="1"/>
  <c r="H26" i="567"/>
  <c r="K25" i="567" a="1"/>
  <c r="K25" i="567" s="1"/>
  <c r="M25" i="567" s="1"/>
  <c r="J25" i="567" a="1"/>
  <c r="J25" i="567" s="1"/>
  <c r="H25" i="567"/>
  <c r="K24" i="567"/>
  <c r="M24" i="567" s="1"/>
  <c r="K24" i="567" a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/>
  <c r="M21" i="567" s="1"/>
  <c r="K21" i="567" a="1"/>
  <c r="J21" i="567"/>
  <c r="J21" i="567" a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/>
  <c r="M15" i="567" s="1"/>
  <c r="K15" i="567" a="1"/>
  <c r="J15" i="567"/>
  <c r="J15" i="567" a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W11" i="567"/>
  <c r="V11" i="567"/>
  <c r="N11" i="567"/>
  <c r="K11" i="567"/>
  <c r="M11" i="567" s="1"/>
  <c r="K11" i="567" a="1"/>
  <c r="J11" i="567" a="1"/>
  <c r="J11" i="567" s="1"/>
  <c r="H11" i="567"/>
  <c r="W10" i="567"/>
  <c r="V10" i="567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W8" i="567"/>
  <c r="V8" i="567"/>
  <c r="N8" i="567"/>
  <c r="K8" i="567" a="1"/>
  <c r="K8" i="567" s="1"/>
  <c r="M8" i="567" s="1"/>
  <c r="J8" i="567" a="1"/>
  <c r="J8" i="567" s="1"/>
  <c r="H8" i="567"/>
  <c r="V7" i="567"/>
  <c r="V28" i="567" s="1"/>
  <c r="N7" i="567"/>
  <c r="N28" i="567" s="1"/>
  <c r="K7" i="567" a="1"/>
  <c r="K7" i="567" s="1"/>
  <c r="J7" i="567" a="1"/>
  <c r="J7" i="567" s="1"/>
  <c r="H7" i="567"/>
  <c r="H28" i="567" s="1"/>
  <c r="S530" i="569" l="1"/>
  <c r="J257" i="568" a="1"/>
  <c r="J257" i="568" s="1"/>
  <c r="J319" i="567" a="1"/>
  <c r="J319" i="567" s="1"/>
  <c r="J308" i="567" a="1"/>
  <c r="J308" i="567" s="1"/>
  <c r="J257" i="567" a="1"/>
  <c r="J257" i="567" s="1"/>
  <c r="N292" i="568"/>
  <c r="W258" i="568"/>
  <c r="J292" i="568" a="1"/>
  <c r="J292" i="568" s="1"/>
  <c r="R339" i="568"/>
  <c r="N308" i="568"/>
  <c r="W293" i="568"/>
  <c r="N335" i="568"/>
  <c r="B344" i="568" s="1"/>
  <c r="E344" i="568" s="1"/>
  <c r="K292" i="568"/>
  <c r="M308" i="568"/>
  <c r="W334" i="568"/>
  <c r="H257" i="568"/>
  <c r="H335" i="568" s="1"/>
  <c r="E342" i="568" s="1"/>
  <c r="M199" i="568"/>
  <c r="K163" i="568"/>
  <c r="N163" i="568"/>
  <c r="W149" i="568"/>
  <c r="R170" i="568"/>
  <c r="N137" i="568"/>
  <c r="W138" i="568"/>
  <c r="N121" i="568"/>
  <c r="N164" i="568" s="1"/>
  <c r="B173" i="568" s="1"/>
  <c r="K86" i="568"/>
  <c r="H28" i="568"/>
  <c r="H164" i="568" s="1"/>
  <c r="E171" i="568" s="1"/>
  <c r="W429" i="568"/>
  <c r="N479" i="568"/>
  <c r="W464" i="568"/>
  <c r="H490" i="568"/>
  <c r="H507" i="568" s="1"/>
  <c r="E514" i="568" s="1"/>
  <c r="R514" i="568"/>
  <c r="N370" i="568"/>
  <c r="N507" i="568" s="1"/>
  <c r="B516" i="568" s="1"/>
  <c r="E516" i="568" s="1"/>
  <c r="N490" i="568"/>
  <c r="K511" i="568"/>
  <c r="M511" i="568" s="1"/>
  <c r="J199" i="568" a="1"/>
  <c r="J199" i="568" s="1"/>
  <c r="W334" i="567"/>
  <c r="H308" i="567"/>
  <c r="V308" i="567"/>
  <c r="W308" i="567" s="1"/>
  <c r="V292" i="567"/>
  <c r="W292" i="567" s="1"/>
  <c r="N199" i="567"/>
  <c r="N137" i="567"/>
  <c r="W122" i="567"/>
  <c r="J137" i="567" a="1"/>
  <c r="J137" i="567" s="1"/>
  <c r="J148" i="567" a="1"/>
  <c r="J148" i="567" s="1"/>
  <c r="J163" i="567" a="1"/>
  <c r="J163" i="567" s="1"/>
  <c r="K137" i="567"/>
  <c r="R170" i="567"/>
  <c r="V163" i="567"/>
  <c r="W163" i="567" s="1"/>
  <c r="N121" i="567"/>
  <c r="N164" i="567" s="1"/>
  <c r="B173" i="567" s="1"/>
  <c r="E173" i="567" s="1"/>
  <c r="H86" i="567"/>
  <c r="H164" i="567" s="1"/>
  <c r="E171" i="567" s="1"/>
  <c r="V86" i="567"/>
  <c r="W86" i="567" s="1"/>
  <c r="K28" i="567"/>
  <c r="W7" i="567"/>
  <c r="J370" i="567" a="1"/>
  <c r="J370" i="567" s="1"/>
  <c r="M479" i="567"/>
  <c r="K510" i="567"/>
  <c r="M510" i="567" s="1"/>
  <c r="K511" i="567"/>
  <c r="M511" i="567" s="1"/>
  <c r="N370" i="567"/>
  <c r="W349" i="567"/>
  <c r="W371" i="567"/>
  <c r="J428" i="567" a="1"/>
  <c r="J428" i="567" s="1"/>
  <c r="R510" i="567"/>
  <c r="K479" i="567"/>
  <c r="K506" i="567"/>
  <c r="M308" i="567"/>
  <c r="H319" i="567"/>
  <c r="W319" i="567"/>
  <c r="K28" i="568"/>
  <c r="C524" i="568"/>
  <c r="G164" i="568"/>
  <c r="J28" i="568" a="1"/>
  <c r="J28" i="568" s="1"/>
  <c r="R166" i="568"/>
  <c r="O164" i="568"/>
  <c r="K525" i="568"/>
  <c r="K526" i="568"/>
  <c r="K528" i="568"/>
  <c r="K529" i="568"/>
  <c r="W199" i="568"/>
  <c r="M7" i="568"/>
  <c r="M28" i="568" s="1"/>
  <c r="V28" i="568"/>
  <c r="C520" i="568"/>
  <c r="Q525" i="568"/>
  <c r="M29" i="568"/>
  <c r="M86" i="568" s="1"/>
  <c r="V86" i="568"/>
  <c r="W86" i="568" s="1"/>
  <c r="W29" i="568"/>
  <c r="K121" i="568"/>
  <c r="M87" i="568"/>
  <c r="M121" i="568" s="1"/>
  <c r="K137" i="568"/>
  <c r="M122" i="568"/>
  <c r="M137" i="568" s="1"/>
  <c r="K527" i="568"/>
  <c r="K148" i="568"/>
  <c r="K170" i="568"/>
  <c r="M166" i="568"/>
  <c r="V137" i="568"/>
  <c r="W137" i="568" s="1"/>
  <c r="E170" i="568"/>
  <c r="K199" i="568"/>
  <c r="X338" i="568"/>
  <c r="P335" i="568"/>
  <c r="X339" i="568" s="1"/>
  <c r="K257" i="568"/>
  <c r="K319" i="568"/>
  <c r="M309" i="568"/>
  <c r="M319" i="568" s="1"/>
  <c r="K334" i="568"/>
  <c r="M320" i="568"/>
  <c r="M334" i="568" s="1"/>
  <c r="J86" i="568" a="1"/>
  <c r="J86" i="568" s="1"/>
  <c r="W87" i="568"/>
  <c r="J121" i="568" a="1"/>
  <c r="J121" i="568" s="1"/>
  <c r="J137" i="568" a="1"/>
  <c r="J137" i="568" s="1"/>
  <c r="M138" i="568"/>
  <c r="M148" i="568" s="1"/>
  <c r="J148" i="568" a="1"/>
  <c r="J148" i="568" s="1"/>
  <c r="M149" i="568"/>
  <c r="M163" i="568" s="1"/>
  <c r="J163" i="568" a="1"/>
  <c r="J163" i="568" s="1"/>
  <c r="P164" i="568"/>
  <c r="X168" i="568" s="1"/>
  <c r="X173" i="568" s="1"/>
  <c r="Z169" i="568" s="1"/>
  <c r="J335" i="568" a="1"/>
  <c r="J335" i="568" s="1"/>
  <c r="M342" i="568" s="1"/>
  <c r="B342" i="568"/>
  <c r="O335" i="568"/>
  <c r="R337" i="568"/>
  <c r="M200" i="568"/>
  <c r="M257" i="568" s="1"/>
  <c r="V257" i="568"/>
  <c r="W257" i="568" s="1"/>
  <c r="X344" i="568"/>
  <c r="Z341" i="568" s="1"/>
  <c r="M258" i="568"/>
  <c r="M292" i="568" s="1"/>
  <c r="K308" i="568"/>
  <c r="V334" i="568"/>
  <c r="K337" i="568"/>
  <c r="K370" i="568"/>
  <c r="W370" i="568"/>
  <c r="K428" i="568"/>
  <c r="M371" i="568"/>
  <c r="M428" i="568" s="1"/>
  <c r="W309" i="568"/>
  <c r="M349" i="568"/>
  <c r="M370" i="568" s="1"/>
  <c r="V370" i="568"/>
  <c r="B514" i="568"/>
  <c r="J507" i="568" a="1"/>
  <c r="J507" i="568" s="1"/>
  <c r="M514" i="568" s="1"/>
  <c r="R509" i="568"/>
  <c r="X509" i="568"/>
  <c r="O507" i="568"/>
  <c r="X510" i="568" s="1"/>
  <c r="V428" i="568"/>
  <c r="W428" i="568" s="1"/>
  <c r="J370" i="568" a="1"/>
  <c r="J370" i="568" s="1"/>
  <c r="M429" i="568"/>
  <c r="M463" i="568" s="1"/>
  <c r="M464" i="568"/>
  <c r="M479" i="568" s="1"/>
  <c r="K479" i="568"/>
  <c r="K490" i="568"/>
  <c r="M480" i="568"/>
  <c r="M490" i="568" s="1"/>
  <c r="K506" i="568"/>
  <c r="M491" i="568"/>
  <c r="M506" i="568" s="1"/>
  <c r="R534" i="568"/>
  <c r="S534" i="568" a="1"/>
  <c r="S534" i="568" s="1"/>
  <c r="R511" i="568"/>
  <c r="R512" i="568"/>
  <c r="W480" i="568"/>
  <c r="R513" i="568"/>
  <c r="W491" i="568"/>
  <c r="W506" i="568" s="1"/>
  <c r="K513" i="568"/>
  <c r="M509" i="568"/>
  <c r="J536" i="568"/>
  <c r="Q533" i="568"/>
  <c r="R535" i="568"/>
  <c r="S535" i="568" a="1"/>
  <c r="S535" i="568" s="1"/>
  <c r="E513" i="568"/>
  <c r="T533" i="568" a="1"/>
  <c r="T533" i="568" s="1"/>
  <c r="T534" i="568" a="1"/>
  <c r="T534" i="568" s="1"/>
  <c r="T535" i="568" a="1"/>
  <c r="T535" i="568" s="1"/>
  <c r="C536" i="568"/>
  <c r="T536" i="568" s="1" a="1"/>
  <c r="T536" i="568" s="1"/>
  <c r="C520" i="567"/>
  <c r="Q525" i="567"/>
  <c r="K86" i="567"/>
  <c r="M29" i="567"/>
  <c r="M86" i="567" s="1"/>
  <c r="K121" i="567"/>
  <c r="M87" i="567"/>
  <c r="M121" i="567" s="1"/>
  <c r="K527" i="567"/>
  <c r="K148" i="567"/>
  <c r="M138" i="567"/>
  <c r="M148" i="567" s="1"/>
  <c r="K528" i="567"/>
  <c r="K163" i="567"/>
  <c r="M149" i="567"/>
  <c r="M163" i="567" s="1"/>
  <c r="K529" i="567"/>
  <c r="M200" i="567"/>
  <c r="M257" i="567" s="1"/>
  <c r="K257" i="567"/>
  <c r="K292" i="567"/>
  <c r="M258" i="567"/>
  <c r="M292" i="567" s="1"/>
  <c r="M7" i="567"/>
  <c r="M28" i="567" s="1"/>
  <c r="V164" i="567"/>
  <c r="I173" i="567" s="1"/>
  <c r="W28" i="567"/>
  <c r="W164" i="567" s="1"/>
  <c r="K524" i="567"/>
  <c r="R173" i="567"/>
  <c r="K525" i="567"/>
  <c r="K526" i="567"/>
  <c r="K170" i="567"/>
  <c r="M166" i="567"/>
  <c r="M178" i="567"/>
  <c r="M199" i="567" s="1"/>
  <c r="K199" i="567"/>
  <c r="C530" i="567"/>
  <c r="E524" i="567" s="1"/>
  <c r="M122" i="567"/>
  <c r="M137" i="567" s="1"/>
  <c r="W138" i="567"/>
  <c r="W149" i="567"/>
  <c r="O164" i="567"/>
  <c r="E170" i="567"/>
  <c r="W178" i="567"/>
  <c r="W199" i="567" s="1"/>
  <c r="W335" i="567" s="1"/>
  <c r="J199" i="567" a="1"/>
  <c r="J199" i="567" s="1"/>
  <c r="X338" i="567"/>
  <c r="P335" i="567"/>
  <c r="X339" i="567" s="1"/>
  <c r="W200" i="567"/>
  <c r="H292" i="567"/>
  <c r="H335" i="567" s="1"/>
  <c r="E342" i="567" s="1"/>
  <c r="N292" i="567"/>
  <c r="N335" i="567" s="1"/>
  <c r="B344" i="567" s="1"/>
  <c r="W258" i="567"/>
  <c r="X344" i="567"/>
  <c r="Z337" i="567" s="1" a="1"/>
  <c r="Z337" i="567" s="1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Z171" i="567" s="1"/>
  <c r="J335" i="567" a="1"/>
  <c r="J335" i="567" s="1"/>
  <c r="M342" i="567" s="1"/>
  <c r="B342" i="567"/>
  <c r="O335" i="567"/>
  <c r="R337" i="567"/>
  <c r="K319" i="567"/>
  <c r="M309" i="567"/>
  <c r="M319" i="567" s="1"/>
  <c r="K334" i="567"/>
  <c r="M320" i="567"/>
  <c r="M334" i="567" s="1"/>
  <c r="Z340" i="567"/>
  <c r="K308" i="567"/>
  <c r="V334" i="567"/>
  <c r="V335" i="567" s="1"/>
  <c r="I344" i="567" s="1"/>
  <c r="M344" i="567" s="1" a="1"/>
  <c r="M344" i="567" s="1"/>
  <c r="K337" i="567"/>
  <c r="K370" i="567"/>
  <c r="W370" i="567"/>
  <c r="W309" i="567"/>
  <c r="M349" i="567"/>
  <c r="M370" i="567" s="1"/>
  <c r="K428" i="567"/>
  <c r="K463" i="567"/>
  <c r="M429" i="567"/>
  <c r="M463" i="567" s="1"/>
  <c r="B514" i="567"/>
  <c r="J507" i="567" a="1"/>
  <c r="J507" i="567" s="1"/>
  <c r="M514" i="567" s="1"/>
  <c r="X509" i="567"/>
  <c r="O507" i="567"/>
  <c r="X510" i="567" s="1"/>
  <c r="R509" i="567"/>
  <c r="M371" i="567"/>
  <c r="M428" i="567" s="1"/>
  <c r="H463" i="567"/>
  <c r="H507" i="567" s="1"/>
  <c r="E514" i="567" s="1"/>
  <c r="N463" i="567"/>
  <c r="N507" i="567" s="1"/>
  <c r="B516" i="567" s="1"/>
  <c r="E516" i="567" s="1"/>
  <c r="W429" i="567"/>
  <c r="J463" i="567" a="1"/>
  <c r="J463" i="567" s="1"/>
  <c r="N479" i="567"/>
  <c r="W464" i="567"/>
  <c r="V479" i="567"/>
  <c r="W479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R514" i="567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I286" i="565"/>
  <c r="M335" i="568" l="1"/>
  <c r="G519" i="568"/>
  <c r="C521" i="568"/>
  <c r="E173" i="568"/>
  <c r="Z342" i="567"/>
  <c r="Z343" i="567"/>
  <c r="E525" i="567"/>
  <c r="K164" i="567"/>
  <c r="E172" i="567" s="1"/>
  <c r="R533" i="568"/>
  <c r="R536" i="568" s="1"/>
  <c r="Q536" i="568"/>
  <c r="S536" i="568" s="1" a="1"/>
  <c r="S536" i="568" s="1"/>
  <c r="S533" i="568" a="1"/>
  <c r="S533" i="568" s="1"/>
  <c r="X516" i="568"/>
  <c r="Z509" i="568" s="1" a="1"/>
  <c r="Z509" i="568" s="1"/>
  <c r="V507" i="568"/>
  <c r="K507" i="568"/>
  <c r="Z343" i="568"/>
  <c r="Z337" i="568" a="1"/>
  <c r="Z337" i="568" s="1"/>
  <c r="Z342" i="568"/>
  <c r="Z339" i="568"/>
  <c r="K335" i="568"/>
  <c r="M170" i="568"/>
  <c r="M164" i="568"/>
  <c r="C530" i="568"/>
  <c r="E524" i="568" s="1"/>
  <c r="G521" i="568"/>
  <c r="M513" i="568"/>
  <c r="Z510" i="568"/>
  <c r="R516" i="568"/>
  <c r="T511" i="568" s="1"/>
  <c r="M507" i="568"/>
  <c r="M337" i="568"/>
  <c r="K341" i="568"/>
  <c r="M341" i="568" s="1"/>
  <c r="R344" i="568"/>
  <c r="T337" i="568" s="1" a="1"/>
  <c r="T337" i="568" s="1"/>
  <c r="Z166" i="568" a="1"/>
  <c r="Z166" i="568" s="1"/>
  <c r="Z172" i="568"/>
  <c r="Z171" i="568"/>
  <c r="Z170" i="568"/>
  <c r="Q526" i="568"/>
  <c r="Z168" i="568"/>
  <c r="Z340" i="568"/>
  <c r="Z338" i="568"/>
  <c r="V335" i="568"/>
  <c r="I344" i="568" s="1"/>
  <c r="M344" i="568" s="1" a="1"/>
  <c r="M344" i="568" s="1"/>
  <c r="Z167" i="568"/>
  <c r="V164" i="568"/>
  <c r="I173" i="568" s="1"/>
  <c r="W28" i="568"/>
  <c r="W164" i="568" s="1"/>
  <c r="W335" i="568"/>
  <c r="K524" i="568"/>
  <c r="R173" i="568"/>
  <c r="T166" i="568" s="1" a="1"/>
  <c r="T166" i="568" s="1"/>
  <c r="B171" i="568"/>
  <c r="C519" i="568" s="1"/>
  <c r="J164" i="568" a="1"/>
  <c r="J164" i="568" s="1"/>
  <c r="M171" i="568" s="1"/>
  <c r="K164" i="568"/>
  <c r="E172" i="568" s="1"/>
  <c r="G519" i="567"/>
  <c r="E344" i="567"/>
  <c r="C521" i="567"/>
  <c r="G521" i="567" s="1"/>
  <c r="I172" i="567"/>
  <c r="M172" i="567" s="1"/>
  <c r="M507" i="567"/>
  <c r="K507" i="567"/>
  <c r="M337" i="567"/>
  <c r="K341" i="567"/>
  <c r="M341" i="567" s="1"/>
  <c r="B171" i="567"/>
  <c r="C519" i="567" s="1"/>
  <c r="L164" i="567"/>
  <c r="I171" i="567" s="1"/>
  <c r="J164" i="567" a="1"/>
  <c r="J164" i="567" s="1"/>
  <c r="M171" i="567" s="1"/>
  <c r="Z339" i="567"/>
  <c r="K335" i="567"/>
  <c r="M170" i="567"/>
  <c r="K530" i="567"/>
  <c r="M526" i="567" s="1"/>
  <c r="T172" i="567"/>
  <c r="M164" i="567"/>
  <c r="R533" i="567"/>
  <c r="R536" i="567" s="1"/>
  <c r="Q536" i="567"/>
  <c r="S536" i="567" s="1" a="1"/>
  <c r="S536" i="567" s="1"/>
  <c r="S533" i="567" a="1"/>
  <c r="S533" i="567" s="1"/>
  <c r="K513" i="567"/>
  <c r="M513" i="567" s="1"/>
  <c r="M509" i="567"/>
  <c r="R516" i="567"/>
  <c r="T514" i="567" s="1"/>
  <c r="X516" i="567"/>
  <c r="Z510" i="567" s="1"/>
  <c r="V507" i="567"/>
  <c r="R344" i="567"/>
  <c r="T337" i="567" s="1" a="1"/>
  <c r="T337" i="567" s="1"/>
  <c r="Z166" i="567" a="1"/>
  <c r="Z166" i="567" s="1"/>
  <c r="Z172" i="567"/>
  <c r="Q526" i="567"/>
  <c r="Z168" i="567"/>
  <c r="Z341" i="567"/>
  <c r="Z338" i="567"/>
  <c r="Z170" i="567"/>
  <c r="Z169" i="567"/>
  <c r="E529" i="567"/>
  <c r="E528" i="567"/>
  <c r="E527" i="567"/>
  <c r="E526" i="567"/>
  <c r="M335" i="567"/>
  <c r="T168" i="567"/>
  <c r="T167" i="567"/>
  <c r="T166" i="567" a="1"/>
  <c r="T166" i="567" s="1"/>
  <c r="M524" i="567" a="1"/>
  <c r="M524" i="567" s="1"/>
  <c r="M173" i="567" a="1"/>
  <c r="M173" i="567" s="1"/>
  <c r="T171" i="567"/>
  <c r="T170" i="567"/>
  <c r="T169" i="567"/>
  <c r="Z167" i="567"/>
  <c r="I122" i="565"/>
  <c r="I488" i="565"/>
  <c r="G32" i="565"/>
  <c r="M528" i="567" l="1"/>
  <c r="Z509" i="567" a="1"/>
  <c r="Z509" i="567" s="1"/>
  <c r="T509" i="567" a="1"/>
  <c r="T509" i="567" s="1"/>
  <c r="M527" i="567"/>
  <c r="M529" i="567"/>
  <c r="M525" i="567"/>
  <c r="E530" i="567"/>
  <c r="I172" i="568"/>
  <c r="M172" i="568" s="1"/>
  <c r="L164" i="568"/>
  <c r="I171" i="568" s="1"/>
  <c r="Q530" i="568"/>
  <c r="S526" i="568" s="1"/>
  <c r="T509" i="568" a="1"/>
  <c r="T509" i="568" s="1"/>
  <c r="T513" i="568"/>
  <c r="E526" i="568"/>
  <c r="E529" i="568"/>
  <c r="E525" i="568"/>
  <c r="E527" i="568"/>
  <c r="E528" i="568"/>
  <c r="E515" i="568"/>
  <c r="I515" i="568" s="1"/>
  <c r="M515" i="568" s="1"/>
  <c r="L507" i="568"/>
  <c r="I514" i="568" s="1"/>
  <c r="Z515" i="568"/>
  <c r="Z512" i="568"/>
  <c r="Z511" i="568"/>
  <c r="Z514" i="568"/>
  <c r="Z513" i="568"/>
  <c r="O519" i="568" a="1"/>
  <c r="O519" i="568" s="1"/>
  <c r="K530" i="568"/>
  <c r="M524" i="568" s="1" a="1"/>
  <c r="M524" i="568" s="1"/>
  <c r="T172" i="568"/>
  <c r="T167" i="568"/>
  <c r="T168" i="568"/>
  <c r="T170" i="568"/>
  <c r="T171" i="568"/>
  <c r="T169" i="568"/>
  <c r="M173" i="568" a="1"/>
  <c r="M173" i="568" s="1"/>
  <c r="T343" i="568"/>
  <c r="T341" i="568"/>
  <c r="T339" i="568"/>
  <c r="T340" i="568"/>
  <c r="T342" i="568"/>
  <c r="T338" i="568"/>
  <c r="T515" i="568"/>
  <c r="T510" i="568"/>
  <c r="T514" i="568"/>
  <c r="T512" i="568"/>
  <c r="E530" i="568"/>
  <c r="E343" i="568"/>
  <c r="I343" i="568" s="1"/>
  <c r="M343" i="568" s="1"/>
  <c r="L335" i="568"/>
  <c r="I342" i="568" s="1"/>
  <c r="I516" i="568"/>
  <c r="M516" i="568" s="1" a="1"/>
  <c r="M516" i="568" s="1"/>
  <c r="W507" i="568"/>
  <c r="Q530" i="567"/>
  <c r="E515" i="567"/>
  <c r="I515" i="567" s="1"/>
  <c r="M515" i="567" s="1"/>
  <c r="L507" i="567"/>
  <c r="I514" i="567" s="1"/>
  <c r="T343" i="567"/>
  <c r="T339" i="567"/>
  <c r="T340" i="567"/>
  <c r="T342" i="567"/>
  <c r="T338" i="567"/>
  <c r="T341" i="567"/>
  <c r="I516" i="567"/>
  <c r="W507" i="567"/>
  <c r="Z515" i="567"/>
  <c r="Z514" i="567"/>
  <c r="Z513" i="567"/>
  <c r="Z512" i="567"/>
  <c r="Z511" i="567"/>
  <c r="T515" i="567"/>
  <c r="T511" i="567"/>
  <c r="T510" i="567"/>
  <c r="T513" i="567"/>
  <c r="T512" i="567"/>
  <c r="E343" i="567"/>
  <c r="L335" i="567"/>
  <c r="I342" i="567" s="1"/>
  <c r="O519" i="567" a="1"/>
  <c r="O519" i="567" s="1"/>
  <c r="I221" i="564"/>
  <c r="I220" i="564"/>
  <c r="I41" i="564"/>
  <c r="I123" i="564"/>
  <c r="G221" i="564"/>
  <c r="K521" i="568" l="1"/>
  <c r="O521" i="568" s="1" a="1"/>
  <c r="O521" i="568" s="1"/>
  <c r="S528" i="568"/>
  <c r="S524" i="568" a="1"/>
  <c r="S524" i="568" s="1"/>
  <c r="S527" i="568"/>
  <c r="S529" i="568"/>
  <c r="S525" i="568"/>
  <c r="M527" i="568"/>
  <c r="M528" i="568"/>
  <c r="M525" i="568"/>
  <c r="M529" i="568"/>
  <c r="M526" i="568"/>
  <c r="G520" i="568"/>
  <c r="S524" i="567" a="1"/>
  <c r="S524" i="567" s="1"/>
  <c r="S528" i="567"/>
  <c r="S527" i="567"/>
  <c r="S529" i="567"/>
  <c r="S525" i="567"/>
  <c r="I343" i="567"/>
  <c r="M343" i="567" s="1"/>
  <c r="G520" i="567"/>
  <c r="M516" i="567" a="1"/>
  <c r="M516" i="567" s="1"/>
  <c r="K521" i="567"/>
  <c r="O521" i="567" s="1" a="1"/>
  <c r="O521" i="567" s="1"/>
  <c r="S526" i="567"/>
  <c r="I15" i="563"/>
  <c r="I37" i="563"/>
  <c r="I201" i="563"/>
  <c r="I330" i="563"/>
  <c r="I307" i="563"/>
  <c r="I241" i="563"/>
  <c r="K520" i="568" l="1"/>
  <c r="O520" i="568" s="1"/>
  <c r="K519" i="568"/>
  <c r="S530" i="568"/>
  <c r="K520" i="567"/>
  <c r="O520" i="567" s="1"/>
  <c r="K519" i="567"/>
  <c r="S530" i="567"/>
  <c r="I33" i="562"/>
  <c r="I86" i="562"/>
  <c r="I38" i="562"/>
  <c r="I37" i="562"/>
  <c r="I306" i="562"/>
  <c r="G37" i="562" l="1"/>
  <c r="G30" i="562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5" i="565" s="1"/>
  <c r="Q535" i="565" s="1"/>
  <c r="C534" i="565"/>
  <c r="J534" i="565" s="1"/>
  <c r="Q534" i="565" s="1"/>
  <c r="C533" i="565"/>
  <c r="J533" i="565" s="1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K509" i="565" s="1"/>
  <c r="AA506" i="565"/>
  <c r="Z506" i="565"/>
  <c r="Y506" i="565"/>
  <c r="X506" i="565"/>
  <c r="U506" i="565"/>
  <c r="T506" i="565"/>
  <c r="S506" i="565"/>
  <c r="R506" i="565"/>
  <c r="Q506" i="565"/>
  <c r="P506" i="565"/>
  <c r="O506" i="565"/>
  <c r="I506" i="565"/>
  <c r="G506" i="565"/>
  <c r="J506" i="565" s="1" a="1"/>
  <c r="J506" i="565" s="1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V498" i="565"/>
  <c r="W498" i="565" s="1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/>
  <c r="M497" i="565" s="1"/>
  <c r="K497" i="565" a="1"/>
  <c r="J497" i="565"/>
  <c r="J497" i="565" a="1"/>
  <c r="H497" i="565"/>
  <c r="H496" i="565"/>
  <c r="H495" i="565"/>
  <c r="V494" i="565"/>
  <c r="W494" i="565" s="1"/>
  <c r="N494" i="565"/>
  <c r="K494" i="565" a="1"/>
  <c r="K494" i="565" s="1"/>
  <c r="M494" i="565" s="1"/>
  <c r="J494" i="565" a="1"/>
  <c r="J494" i="565" s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V492" i="565"/>
  <c r="W492" i="565" s="1"/>
  <c r="N492" i="565"/>
  <c r="K492" i="565" a="1"/>
  <c r="K492" i="565" s="1"/>
  <c r="M492" i="565" s="1"/>
  <c r="J492" i="565" a="1"/>
  <c r="J492" i="565" s="1"/>
  <c r="H492" i="565"/>
  <c r="V491" i="565"/>
  <c r="W491" i="565" s="1"/>
  <c r="N491" i="565"/>
  <c r="N506" i="565" s="1"/>
  <c r="K491" i="565"/>
  <c r="K491" i="565" a="1"/>
  <c r="J491" i="565"/>
  <c r="J491" i="565" a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W484" i="565"/>
  <c r="V484" i="565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 a="1"/>
  <c r="K483" i="565" s="1"/>
  <c r="M483" i="565" s="1"/>
  <c r="J483" i="565" a="1"/>
  <c r="J483" i="565" s="1"/>
  <c r="H483" i="565"/>
  <c r="V482" i="565"/>
  <c r="W482" i="565" s="1"/>
  <c r="N482" i="565"/>
  <c r="K482" i="565"/>
  <c r="M482" i="565" s="1"/>
  <c r="K482" i="565" a="1"/>
  <c r="J482" i="565"/>
  <c r="J482" i="565" a="1"/>
  <c r="H482" i="565"/>
  <c r="V481" i="565"/>
  <c r="W481" i="565" s="1"/>
  <c r="N481" i="565"/>
  <c r="K481" i="565" a="1"/>
  <c r="K481" i="565" s="1"/>
  <c r="M481" i="565" s="1"/>
  <c r="J481" i="565" a="1"/>
  <c r="J481" i="565" s="1"/>
  <c r="H481" i="565"/>
  <c r="W480" i="565"/>
  <c r="V480" i="565"/>
  <c r="N480" i="565"/>
  <c r="N490" i="565" s="1"/>
  <c r="K480" i="565" a="1"/>
  <c r="K480" i="565" s="1"/>
  <c r="K49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V478" i="565"/>
  <c r="W478" i="565" s="1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/>
  <c r="M477" i="565" s="1"/>
  <c r="K477" i="565" a="1"/>
  <c r="J477" i="565"/>
  <c r="J477" i="565" a="1"/>
  <c r="H477" i="565"/>
  <c r="V476" i="565"/>
  <c r="W476" i="565" s="1"/>
  <c r="N476" i="565"/>
  <c r="K476" i="565" a="1"/>
  <c r="K476" i="565" s="1"/>
  <c r="M476" i="565" s="1"/>
  <c r="J476" i="565" a="1"/>
  <c r="J476" i="565" s="1"/>
  <c r="H476" i="565"/>
  <c r="V475" i="565"/>
  <c r="W475" i="565" s="1"/>
  <c r="N475" i="565"/>
  <c r="K475" i="565"/>
  <c r="M475" i="565" s="1"/>
  <c r="K475" i="565" a="1"/>
  <c r="J475" i="565"/>
  <c r="J475" i="565" a="1"/>
  <c r="H475" i="565"/>
  <c r="V474" i="565"/>
  <c r="W474" i="565" s="1"/>
  <c r="N474" i="565"/>
  <c r="K474" i="565" a="1"/>
  <c r="K474" i="565" s="1"/>
  <c r="M474" i="565" s="1"/>
  <c r="J474" i="565" a="1"/>
  <c r="J474" i="565" s="1"/>
  <c r="H474" i="565"/>
  <c r="W473" i="565"/>
  <c r="V473" i="565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 a="1"/>
  <c r="K472" i="565" s="1"/>
  <c r="M472" i="565" s="1"/>
  <c r="J472" i="565" a="1"/>
  <c r="J472" i="565" s="1"/>
  <c r="H472" i="565"/>
  <c r="V471" i="565"/>
  <c r="W471" i="565" s="1"/>
  <c r="N471" i="565"/>
  <c r="K471" i="565"/>
  <c r="M471" i="565" s="1"/>
  <c r="K471" i="565" a="1"/>
  <c r="J471" i="565"/>
  <c r="J471" i="565" a="1"/>
  <c r="H471" i="565"/>
  <c r="V470" i="565"/>
  <c r="W470" i="565" s="1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/>
  <c r="M469" i="565" s="1"/>
  <c r="K469" i="565" a="1"/>
  <c r="J469" i="565"/>
  <c r="J469" i="565" a="1"/>
  <c r="H469" i="565"/>
  <c r="V468" i="565"/>
  <c r="W468" i="565" s="1"/>
  <c r="N468" i="565"/>
  <c r="K468" i="565" a="1"/>
  <c r="K468" i="565" s="1"/>
  <c r="M468" i="565" s="1"/>
  <c r="J468" i="565" a="1"/>
  <c r="J468" i="565" s="1"/>
  <c r="H468" i="565"/>
  <c r="V467" i="565"/>
  <c r="W467" i="565" s="1"/>
  <c r="N467" i="565"/>
  <c r="K467" i="565"/>
  <c r="M467" i="565" s="1"/>
  <c r="K467" i="565" a="1"/>
  <c r="J467" i="565"/>
  <c r="J467" i="565" a="1"/>
  <c r="H467" i="565"/>
  <c r="V466" i="565"/>
  <c r="W466" i="565" s="1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/>
  <c r="M465" i="565" s="1"/>
  <c r="K465" i="565" a="1"/>
  <c r="J465" i="565"/>
  <c r="J465" i="565" a="1"/>
  <c r="H465" i="565"/>
  <c r="V464" i="565"/>
  <c r="N464" i="565"/>
  <c r="K464" i="565" a="1"/>
  <c r="K464" i="565" s="1"/>
  <c r="J464" i="565" a="1"/>
  <c r="J464" i="565" s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M462" i="565"/>
  <c r="K462" i="565" a="1"/>
  <c r="K462" i="565" s="1"/>
  <c r="J462" i="565" a="1"/>
  <c r="J462" i="565" s="1"/>
  <c r="H462" i="565"/>
  <c r="W461" i="565"/>
  <c r="V461" i="565"/>
  <c r="N461" i="565"/>
  <c r="K461" i="565" a="1"/>
  <c r="K461" i="565" s="1"/>
  <c r="M461" i="565" s="1"/>
  <c r="J461" i="565" a="1"/>
  <c r="J461" i="565" s="1"/>
  <c r="H461" i="565"/>
  <c r="V460" i="565"/>
  <c r="W460" i="565" s="1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V456" i="565"/>
  <c r="W456" i="565" s="1"/>
  <c r="N456" i="565"/>
  <c r="K456" i="565"/>
  <c r="M456" i="565" s="1"/>
  <c r="K456" i="565" a="1"/>
  <c r="J456" i="565"/>
  <c r="J456" i="565" a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 a="1"/>
  <c r="K454" i="565" s="1"/>
  <c r="M454" i="565" s="1"/>
  <c r="H454" i="565"/>
  <c r="N453" i="565"/>
  <c r="K453" i="565" a="1"/>
  <c r="K453" i="565" s="1"/>
  <c r="M453" i="565" s="1"/>
  <c r="H453" i="565"/>
  <c r="N452" i="565"/>
  <c r="K452" i="565"/>
  <c r="M452" i="565" s="1"/>
  <c r="K452" i="565" a="1"/>
  <c r="H452" i="565"/>
  <c r="N451" i="565"/>
  <c r="K451" i="565" a="1"/>
  <c r="K451" i="565" s="1"/>
  <c r="M451" i="565" s="1"/>
  <c r="H451" i="565"/>
  <c r="N450" i="565"/>
  <c r="K450" i="565" a="1"/>
  <c r="K450" i="565" s="1"/>
  <c r="M450" i="565" s="1"/>
  <c r="H450" i="565"/>
  <c r="N449" i="565"/>
  <c r="K449" i="565" a="1"/>
  <c r="K449" i="565" s="1"/>
  <c r="M449" i="565" s="1"/>
  <c r="H449" i="565"/>
  <c r="V448" i="565"/>
  <c r="W448" i="565" s="1"/>
  <c r="N448" i="565"/>
  <c r="K448" i="565"/>
  <c r="M448" i="565" s="1"/>
  <c r="K448" i="565" a="1"/>
  <c r="J448" i="565"/>
  <c r="J448" i="565" a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V446" i="565"/>
  <c r="W446" i="565" s="1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V442" i="565"/>
  <c r="W442" i="565" s="1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V438" i="565"/>
  <c r="W438" i="565" s="1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/>
  <c r="M436" i="565" s="1"/>
  <c r="K436" i="565" a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W434" i="565"/>
  <c r="V434" i="565"/>
  <c r="N434" i="565"/>
  <c r="K434" i="565" a="1"/>
  <c r="K434" i="565" s="1"/>
  <c r="M434" i="565" s="1"/>
  <c r="J434" i="565" a="1"/>
  <c r="J434" i="565" s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/>
  <c r="M432" i="565" s="1"/>
  <c r="K432" i="565" a="1"/>
  <c r="J432" i="565"/>
  <c r="J432" i="565" a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W430" i="565"/>
  <c r="V430" i="565"/>
  <c r="N430" i="565"/>
  <c r="K430" i="565" a="1"/>
  <c r="K430" i="565" s="1"/>
  <c r="M430" i="565" s="1"/>
  <c r="J430" i="565" a="1"/>
  <c r="J430" i="565" s="1"/>
  <c r="H430" i="565"/>
  <c r="V429" i="565"/>
  <c r="V463" i="565" s="1"/>
  <c r="W463" i="565" s="1"/>
  <c r="N429" i="565"/>
  <c r="K429" i="565" a="1"/>
  <c r="K429" i="565" s="1"/>
  <c r="J429" i="565" a="1"/>
  <c r="J429" i="565" s="1"/>
  <c r="H429" i="565"/>
  <c r="AA428" i="565"/>
  <c r="Z428" i="565"/>
  <c r="Y428" i="565"/>
  <c r="X428" i="565"/>
  <c r="U428" i="565"/>
  <c r="T428" i="565"/>
  <c r="S428" i="565"/>
  <c r="R428" i="565"/>
  <c r="Q428" i="565"/>
  <c r="P428" i="565"/>
  <c r="O428" i="565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/>
  <c r="M422" i="565" s="1"/>
  <c r="K422" i="565" a="1"/>
  <c r="H422" i="565"/>
  <c r="K421" i="565" a="1"/>
  <c r="K421" i="565" s="1"/>
  <c r="M421" i="565" s="1"/>
  <c r="H421" i="565"/>
  <c r="K420" i="565"/>
  <c r="M420" i="565" s="1"/>
  <c r="K420" i="565" a="1"/>
  <c r="H420" i="565"/>
  <c r="K419" i="565" a="1"/>
  <c r="K419" i="565" s="1"/>
  <c r="M419" i="565" s="1"/>
  <c r="H419" i="565"/>
  <c r="K418" i="565"/>
  <c r="M418" i="565" s="1"/>
  <c r="K418" i="565" a="1"/>
  <c r="H418" i="565"/>
  <c r="V417" i="565"/>
  <c r="W417" i="565" s="1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/>
  <c r="M416" i="565" s="1"/>
  <c r="K416" i="565" a="1"/>
  <c r="J416" i="565"/>
  <c r="J416" i="565" a="1"/>
  <c r="H416" i="565"/>
  <c r="V415" i="565"/>
  <c r="W415" i="565" s="1"/>
  <c r="N415" i="565"/>
  <c r="K415" i="565" a="1"/>
  <c r="K415" i="565" s="1"/>
  <c r="M415" i="565" s="1"/>
  <c r="J415" i="565" a="1"/>
  <c r="J415" i="565" s="1"/>
  <c r="H415" i="565"/>
  <c r="V414" i="565"/>
  <c r="W414" i="565" s="1"/>
  <c r="N414" i="565"/>
  <c r="K414" i="565"/>
  <c r="M414" i="565" s="1"/>
  <c r="K414" i="565" a="1"/>
  <c r="J414" i="565"/>
  <c r="J414" i="565" a="1"/>
  <c r="H414" i="565"/>
  <c r="H413" i="565"/>
  <c r="W412" i="565"/>
  <c r="V412" i="565"/>
  <c r="N412" i="565"/>
  <c r="K412" i="565" a="1"/>
  <c r="K412" i="565" s="1"/>
  <c r="M412" i="565" s="1"/>
  <c r="J412" i="565" a="1"/>
  <c r="J412" i="565" s="1"/>
  <c r="H412" i="565"/>
  <c r="V411" i="565"/>
  <c r="W411" i="565" s="1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W408" i="565"/>
  <c r="V408" i="565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 a="1"/>
  <c r="K407" i="565" s="1"/>
  <c r="M407" i="565" s="1"/>
  <c r="J407" i="565" a="1"/>
  <c r="J407" i="565" s="1"/>
  <c r="H407" i="565"/>
  <c r="V406" i="565"/>
  <c r="W406" i="565" s="1"/>
  <c r="N406" i="565"/>
  <c r="K406" i="565"/>
  <c r="M406" i="565" s="1"/>
  <c r="K406" i="565" a="1"/>
  <c r="J406" i="565"/>
  <c r="J406" i="565" a="1"/>
  <c r="H406" i="565"/>
  <c r="V405" i="565"/>
  <c r="W405" i="565" s="1"/>
  <c r="N405" i="565"/>
  <c r="K405" i="565" a="1"/>
  <c r="K405" i="565" s="1"/>
  <c r="M405" i="565" s="1"/>
  <c r="J405" i="565" a="1"/>
  <c r="J405" i="565" s="1"/>
  <c r="H405" i="565"/>
  <c r="W404" i="565"/>
  <c r="V404" i="565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 a="1"/>
  <c r="K403" i="565" s="1"/>
  <c r="M403" i="565" s="1"/>
  <c r="J403" i="565" a="1"/>
  <c r="J403" i="565" s="1"/>
  <c r="H403" i="565"/>
  <c r="V402" i="565"/>
  <c r="W402" i="565" s="1"/>
  <c r="N402" i="565"/>
  <c r="K402" i="565"/>
  <c r="M402" i="565" s="1"/>
  <c r="K402" i="565" a="1"/>
  <c r="J402" i="565"/>
  <c r="J402" i="565" a="1"/>
  <c r="H402" i="565"/>
  <c r="V401" i="565"/>
  <c r="W401" i="565" s="1"/>
  <c r="N401" i="565"/>
  <c r="K401" i="565" a="1"/>
  <c r="K401" i="565" s="1"/>
  <c r="M401" i="565" s="1"/>
  <c r="J401" i="565" a="1"/>
  <c r="J401" i="565" s="1"/>
  <c r="H401" i="565"/>
  <c r="W400" i="565"/>
  <c r="V400" i="565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 a="1"/>
  <c r="K399" i="565" s="1"/>
  <c r="M399" i="565" s="1"/>
  <c r="J399" i="565" a="1"/>
  <c r="J399" i="565" s="1"/>
  <c r="H399" i="565"/>
  <c r="K398" i="565" a="1"/>
  <c r="K398" i="565" s="1"/>
  <c r="M398" i="565" s="1"/>
  <c r="H398" i="565"/>
  <c r="K397" i="565" a="1"/>
  <c r="K397" i="565" s="1"/>
  <c r="M397" i="565" s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/>
  <c r="M394" i="565" s="1"/>
  <c r="K394" i="565" a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V390" i="565"/>
  <c r="W390" i="565" s="1"/>
  <c r="N390" i="565"/>
  <c r="K390" i="565"/>
  <c r="M390" i="565" s="1"/>
  <c r="K390" i="565" a="1"/>
  <c r="J390" i="565"/>
  <c r="J390" i="565" a="1"/>
  <c r="H390" i="565"/>
  <c r="V389" i="565"/>
  <c r="W389" i="565" s="1"/>
  <c r="N389" i="565"/>
  <c r="K389" i="565" a="1"/>
  <c r="K389" i="565" s="1"/>
  <c r="M389" i="565" s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 a="1"/>
  <c r="K387" i="565" s="1"/>
  <c r="M387" i="565" s="1"/>
  <c r="J387" i="565" a="1"/>
  <c r="J387" i="565" s="1"/>
  <c r="H387" i="565"/>
  <c r="V386" i="565"/>
  <c r="W386" i="565" s="1"/>
  <c r="N386" i="565"/>
  <c r="K386" i="565"/>
  <c r="M386" i="565" s="1"/>
  <c r="K386" i="565" a="1"/>
  <c r="J386" i="565"/>
  <c r="J386" i="565" a="1"/>
  <c r="H386" i="565"/>
  <c r="V385" i="565"/>
  <c r="W385" i="565" s="1"/>
  <c r="N385" i="565"/>
  <c r="K385" i="565" a="1"/>
  <c r="K385" i="565" s="1"/>
  <c r="M385" i="565" s="1"/>
  <c r="J385" i="565" a="1"/>
  <c r="J385" i="565" s="1"/>
  <c r="H385" i="565"/>
  <c r="W384" i="565"/>
  <c r="V384" i="565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 a="1"/>
  <c r="K383" i="565" s="1"/>
  <c r="M383" i="565" s="1"/>
  <c r="J383" i="565" a="1"/>
  <c r="J383" i="565" s="1"/>
  <c r="H383" i="565"/>
  <c r="V382" i="565"/>
  <c r="W382" i="565" s="1"/>
  <c r="N382" i="565"/>
  <c r="K382" i="565"/>
  <c r="M382" i="565" s="1"/>
  <c r="K382" i="565" a="1"/>
  <c r="J382" i="565"/>
  <c r="J382" i="565" a="1"/>
  <c r="H382" i="565"/>
  <c r="V381" i="565"/>
  <c r="W381" i="565" s="1"/>
  <c r="N381" i="565"/>
  <c r="K381" i="565" a="1"/>
  <c r="K381" i="565" s="1"/>
  <c r="M381" i="565" s="1"/>
  <c r="J381" i="565" a="1"/>
  <c r="J381" i="565" s="1"/>
  <c r="H381" i="565"/>
  <c r="W380" i="565"/>
  <c r="V380" i="565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 a="1"/>
  <c r="K379" i="565" s="1"/>
  <c r="M379" i="565" s="1"/>
  <c r="J379" i="565" a="1"/>
  <c r="J379" i="565" s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N371" i="565"/>
  <c r="N428" i="565" s="1"/>
  <c r="K371" i="565" a="1"/>
  <c r="K371" i="565" s="1"/>
  <c r="J371" i="565" a="1"/>
  <c r="J371" i="565" s="1"/>
  <c r="H371" i="565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I507" i="565" s="1"/>
  <c r="B515" i="565" s="1"/>
  <c r="G370" i="565"/>
  <c r="G507" i="565" s="1"/>
  <c r="W369" i="565"/>
  <c r="V369" i="565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 a="1"/>
  <c r="K368" i="565" s="1"/>
  <c r="M368" i="565" s="1"/>
  <c r="J368" i="565" a="1"/>
  <c r="J368" i="565" s="1"/>
  <c r="H368" i="565"/>
  <c r="K367" i="565" a="1"/>
  <c r="K367" i="565" s="1"/>
  <c r="M367" i="565" s="1"/>
  <c r="H367" i="565"/>
  <c r="K366" i="565" a="1"/>
  <c r="K366" i="565" s="1"/>
  <c r="M366" i="565" s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/>
  <c r="M363" i="565" s="1"/>
  <c r="K363" i="565" a="1"/>
  <c r="J363" i="565"/>
  <c r="J363" i="565" a="1"/>
  <c r="H363" i="565"/>
  <c r="V362" i="565"/>
  <c r="W362" i="565" s="1"/>
  <c r="N362" i="565"/>
  <c r="K362" i="565" a="1"/>
  <c r="K362" i="565" s="1"/>
  <c r="M362" i="565" s="1"/>
  <c r="J362" i="565" a="1"/>
  <c r="J362" i="565" s="1"/>
  <c r="H362" i="565"/>
  <c r="W361" i="565"/>
  <c r="V361" i="565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/>
  <c r="M357" i="565" s="1"/>
  <c r="K357" i="565" a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W354" i="565"/>
  <c r="V354" i="565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W350" i="565"/>
  <c r="V350" i="565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/>
  <c r="M325" i="565" s="1"/>
  <c r="K325" i="565" a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 a="1"/>
  <c r="K322" i="565" s="1"/>
  <c r="M322" i="565" s="1"/>
  <c r="J322" i="565" a="1"/>
  <c r="J322" i="565" s="1"/>
  <c r="H322" i="565"/>
  <c r="W321" i="565"/>
  <c r="V321" i="565"/>
  <c r="N321" i="565"/>
  <c r="K321" i="565" a="1"/>
  <c r="K321" i="565" s="1"/>
  <c r="M321" i="565" s="1"/>
  <c r="J321" i="565" a="1"/>
  <c r="J321" i="565" s="1"/>
  <c r="H321" i="565"/>
  <c r="V320" i="565"/>
  <c r="V334" i="565" s="1"/>
  <c r="N320" i="565"/>
  <c r="N334" i="565" s="1"/>
  <c r="K320" i="565"/>
  <c r="K320" i="565" a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R341" i="565" s="1"/>
  <c r="I319" i="565"/>
  <c r="G319" i="565"/>
  <c r="J319" i="565" s="1" a="1"/>
  <c r="J319" i="565" s="1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/>
  <c r="M311" i="565" s="1"/>
  <c r="K311" i="565" a="1"/>
  <c r="J311" i="565"/>
  <c r="J311" i="565" a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W309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H319" i="565" s="1"/>
  <c r="AA308" i="565"/>
  <c r="Z308" i="565"/>
  <c r="Y308" i="565"/>
  <c r="X308" i="565"/>
  <c r="U308" i="565"/>
  <c r="T308" i="565"/>
  <c r="S308" i="565"/>
  <c r="Q308" i="565"/>
  <c r="P308" i="565"/>
  <c r="O308" i="565"/>
  <c r="R340" i="565" s="1"/>
  <c r="I308" i="565"/>
  <c r="G308" i="565"/>
  <c r="J308" i="565" s="1" a="1"/>
  <c r="J308" i="565" s="1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/>
  <c r="M304" i="565" s="1"/>
  <c r="K304" i="565" a="1"/>
  <c r="J304" i="565"/>
  <c r="J304" i="565" a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W302" i="565"/>
  <c r="V302" i="565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/>
  <c r="M296" i="565" s="1"/>
  <c r="K296" i="565" a="1"/>
  <c r="J296" i="565"/>
  <c r="J296" i="565" a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W294" i="565"/>
  <c r="V294" i="565"/>
  <c r="N294" i="565"/>
  <c r="K294" i="565" a="1"/>
  <c r="K294" i="565" s="1"/>
  <c r="M294" i="565" s="1"/>
  <c r="J294" i="565" a="1"/>
  <c r="J294" i="565" s="1"/>
  <c r="H294" i="565"/>
  <c r="V293" i="565"/>
  <c r="W293" i="565" s="1"/>
  <c r="N293" i="565"/>
  <c r="K293" i="565" a="1"/>
  <c r="K293" i="565" s="1"/>
  <c r="J293" i="565" a="1"/>
  <c r="J293" i="565" s="1"/>
  <c r="H293" i="565"/>
  <c r="H308" i="565" s="1"/>
  <c r="AA292" i="565"/>
  <c r="Z292" i="565"/>
  <c r="Y292" i="565"/>
  <c r="X292" i="565"/>
  <c r="U292" i="565"/>
  <c r="T292" i="565"/>
  <c r="S292" i="565"/>
  <c r="R292" i="565"/>
  <c r="Q292" i="565"/>
  <c r="P292" i="565"/>
  <c r="O292" i="565"/>
  <c r="R339" i="565" s="1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 a="1"/>
  <c r="K290" i="565" s="1"/>
  <c r="M290" i="565" s="1"/>
  <c r="J290" i="565" a="1"/>
  <c r="J290" i="565" s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/>
  <c r="M284" i="565" s="1"/>
  <c r="K284" i="565" a="1"/>
  <c r="J284" i="565"/>
  <c r="J284" i="565" a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/>
  <c r="M280" i="565" s="1"/>
  <c r="K280" i="565" a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W274" i="565"/>
  <c r="V274" i="565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/>
  <c r="M272" i="565" s="1"/>
  <c r="K272" i="565" a="1"/>
  <c r="J272" i="565"/>
  <c r="J272" i="565" a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W270" i="565"/>
  <c r="V270" i="565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/>
  <c r="M268" i="565" s="1"/>
  <c r="K268" i="565" a="1"/>
  <c r="J268" i="565"/>
  <c r="J268" i="565" a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W266" i="565"/>
  <c r="V266" i="565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/>
  <c r="M264" i="565" s="1"/>
  <c r="K264" i="565" a="1"/>
  <c r="J264" i="565"/>
  <c r="J264" i="565" a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W262" i="565"/>
  <c r="V262" i="565"/>
  <c r="N262" i="565"/>
  <c r="K262" i="565" a="1"/>
  <c r="K262" i="565" s="1"/>
  <c r="M262" i="565" s="1"/>
  <c r="J262" i="565" a="1"/>
  <c r="J262" i="565" s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V260" i="565"/>
  <c r="W260" i="565" s="1"/>
  <c r="N260" i="565"/>
  <c r="K260" i="565"/>
  <c r="M260" i="565" s="1"/>
  <c r="K260" i="565" a="1"/>
  <c r="J260" i="565"/>
  <c r="J260" i="565" a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W258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/>
  <c r="M236" i="565" s="1"/>
  <c r="K236" i="565" a="1"/>
  <c r="J236" i="565"/>
  <c r="J236" i="565" a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W234" i="565"/>
  <c r="V234" i="565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W230" i="565"/>
  <c r="V230" i="565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/>
  <c r="M228" i="565" s="1"/>
  <c r="K228" i="565" a="1"/>
  <c r="J228" i="565"/>
  <c r="J228" i="565" a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/>
  <c r="M224" i="565" s="1"/>
  <c r="K224" i="565" a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/>
  <c r="M220" i="565" s="1"/>
  <c r="K220" i="565" a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W218" i="565"/>
  <c r="V218" i="565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/>
  <c r="M216" i="565" s="1"/>
  <c r="K216" i="565" a="1"/>
  <c r="J216" i="565"/>
  <c r="J216" i="565" a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/>
  <c r="M214" i="565" s="1"/>
  <c r="K214" i="565" a="1"/>
  <c r="J214" i="565"/>
  <c r="J214" i="565" a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W212" i="565"/>
  <c r="V212" i="565"/>
  <c r="N212" i="565"/>
  <c r="K212" i="565" a="1"/>
  <c r="K212" i="565" s="1"/>
  <c r="M212" i="565" s="1"/>
  <c r="J212" i="565" a="1"/>
  <c r="J212" i="565" s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/>
  <c r="M210" i="565" s="1"/>
  <c r="K210" i="565" a="1"/>
  <c r="J210" i="565"/>
  <c r="J210" i="565" a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W208" i="565"/>
  <c r="V208" i="565"/>
  <c r="N208" i="565"/>
  <c r="K208" i="565" a="1"/>
  <c r="K208" i="565" s="1"/>
  <c r="M208" i="565" s="1"/>
  <c r="J208" i="565" a="1"/>
  <c r="J208" i="565" s="1"/>
  <c r="H208" i="565"/>
  <c r="H207" i="565"/>
  <c r="H206" i="565"/>
  <c r="H205" i="565"/>
  <c r="V204" i="565"/>
  <c r="W204" i="565" s="1"/>
  <c r="N204" i="565"/>
  <c r="K204" i="565"/>
  <c r="M204" i="565" s="1"/>
  <c r="K204" i="565" a="1"/>
  <c r="J204" i="565"/>
  <c r="J204" i="565" a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W202" i="565"/>
  <c r="V202" i="565"/>
  <c r="N202" i="565"/>
  <c r="K202" i="565" a="1"/>
  <c r="K202" i="565" s="1"/>
  <c r="M202" i="565" s="1"/>
  <c r="J202" i="565" a="1"/>
  <c r="J202" i="565" s="1"/>
  <c r="H202" i="565"/>
  <c r="H201" i="565"/>
  <c r="V200" i="565"/>
  <c r="N200" i="565"/>
  <c r="K200" i="565"/>
  <c r="M200" i="565" s="1"/>
  <c r="K200" i="565" a="1"/>
  <c r="J200" i="565"/>
  <c r="J200" i="565" a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X338" i="565" s="1"/>
  <c r="O199" i="565"/>
  <c r="R337" i="565" s="1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/>
  <c r="M197" i="565" s="1"/>
  <c r="K197" i="565" a="1"/>
  <c r="J197" i="565"/>
  <c r="J197" i="565" a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/>
  <c r="M190" i="565" s="1"/>
  <c r="K190" i="565" a="1"/>
  <c r="J190" i="565"/>
  <c r="J190" i="565" a="1"/>
  <c r="H190" i="565"/>
  <c r="N189" i="565"/>
  <c r="K189" i="565" a="1"/>
  <c r="K189" i="565" s="1"/>
  <c r="M189" i="565" s="1"/>
  <c r="J189" i="565" a="1"/>
  <c r="J189" i="565" s="1"/>
  <c r="H189" i="565"/>
  <c r="N188" i="565"/>
  <c r="K188" i="565"/>
  <c r="M188" i="565" s="1"/>
  <c r="K188" i="565" a="1"/>
  <c r="J188" i="565"/>
  <c r="J188" i="565" a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W186" i="565"/>
  <c r="V186" i="565"/>
  <c r="N186" i="565"/>
  <c r="K186" i="565" a="1"/>
  <c r="K186" i="565" s="1"/>
  <c r="M186" i="565" s="1"/>
  <c r="J186" i="565" a="1"/>
  <c r="J186" i="565" s="1"/>
  <c r="H186" i="565"/>
  <c r="N185" i="565"/>
  <c r="K185" i="565" a="1"/>
  <c r="K185" i="565" s="1"/>
  <c r="M185" i="565" s="1"/>
  <c r="H185" i="565"/>
  <c r="N184" i="565"/>
  <c r="K184" i="565"/>
  <c r="M184" i="565" s="1"/>
  <c r="K184" i="565" a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/>
  <c r="M180" i="565" s="1"/>
  <c r="K180" i="565" a="1"/>
  <c r="J180" i="565"/>
  <c r="J180" i="565" a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W178" i="565"/>
  <c r="V178" i="565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R171" i="565" s="1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D159" i="565"/>
  <c r="H159" i="565" s="1"/>
  <c r="V158" i="565"/>
  <c r="W158" i="565" s="1"/>
  <c r="N158" i="565"/>
  <c r="K158" i="565" a="1"/>
  <c r="K158" i="565" s="1"/>
  <c r="M158" i="565" s="1"/>
  <c r="J158" i="565" a="1"/>
  <c r="J158" i="565" s="1"/>
  <c r="H158" i="565"/>
  <c r="H157" i="565"/>
  <c r="H156" i="565"/>
  <c r="V155" i="565"/>
  <c r="W155" i="565" s="1"/>
  <c r="N155" i="565"/>
  <c r="K155" i="565"/>
  <c r="M155" i="565" s="1"/>
  <c r="K155" i="565" a="1"/>
  <c r="J155" i="565"/>
  <c r="J155" i="565" a="1"/>
  <c r="H155" i="565"/>
  <c r="V154" i="565"/>
  <c r="W154" i="565" s="1"/>
  <c r="N154" i="565"/>
  <c r="K154" i="565" a="1"/>
  <c r="K154" i="565" s="1"/>
  <c r="M154" i="565" s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/>
  <c r="K149" i="565" a="1"/>
  <c r="J149" i="565"/>
  <c r="J149" i="565" a="1"/>
  <c r="H149" i="565"/>
  <c r="H163" i="565" s="1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/>
  <c r="K146" i="565" a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/>
  <c r="M140" i="565" s="1"/>
  <c r="K140" i="565" a="1"/>
  <c r="J140" i="565"/>
  <c r="J140" i="565" a="1"/>
  <c r="H140" i="565"/>
  <c r="V139" i="565"/>
  <c r="N139" i="565"/>
  <c r="K139" i="565" a="1"/>
  <c r="K139" i="565" s="1"/>
  <c r="M139" i="565" s="1"/>
  <c r="J139" i="565" a="1"/>
  <c r="J139" i="565" s="1"/>
  <c r="H139" i="565"/>
  <c r="W138" i="565"/>
  <c r="V138" i="565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 a="1"/>
  <c r="K135" i="565" s="1"/>
  <c r="M135" i="565" s="1"/>
  <c r="J135" i="565" a="1"/>
  <c r="J135" i="565" s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/>
  <c r="M133" i="565" s="1"/>
  <c r="K133" i="565" a="1"/>
  <c r="J133" i="565"/>
  <c r="J133" i="565" a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W131" i="565"/>
  <c r="V131" i="565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/>
  <c r="M129" i="565" s="1"/>
  <c r="K129" i="565" a="1"/>
  <c r="J129" i="565"/>
  <c r="J129" i="565" a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W127" i="565"/>
  <c r="V127" i="565"/>
  <c r="N127" i="565"/>
  <c r="K127" i="565" a="1"/>
  <c r="K127" i="565" s="1"/>
  <c r="M127" i="565" s="1"/>
  <c r="J127" i="565" a="1"/>
  <c r="J127" i="565" s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V125" i="565"/>
  <c r="W125" i="565" s="1"/>
  <c r="N125" i="565"/>
  <c r="K125" i="565"/>
  <c r="M125" i="565" s="1"/>
  <c r="K125" i="565" a="1"/>
  <c r="J125" i="565"/>
  <c r="J125" i="565" a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W123" i="565"/>
  <c r="V123" i="565"/>
  <c r="N123" i="565"/>
  <c r="K123" i="565" a="1"/>
  <c r="K123" i="565" s="1"/>
  <c r="M123" i="565" s="1"/>
  <c r="J123" i="565" a="1"/>
  <c r="J123" i="565" s="1"/>
  <c r="H123" i="565"/>
  <c r="V122" i="565"/>
  <c r="V137" i="565" s="1"/>
  <c r="W137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/>
  <c r="M119" i="565" s="1"/>
  <c r="K119" i="565" a="1"/>
  <c r="J119" i="565"/>
  <c r="J119" i="565" a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/>
  <c r="K115" i="565" a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/>
  <c r="M113" i="565" s="1"/>
  <c r="K113" i="565" a="1"/>
  <c r="J113" i="565"/>
  <c r="J113" i="565" a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/>
  <c r="M105" i="565" s="1"/>
  <c r="K105" i="565" a="1"/>
  <c r="J105" i="565"/>
  <c r="J105" i="565" a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/>
  <c r="M101" i="565" s="1"/>
  <c r="K101" i="565" a="1"/>
  <c r="J101" i="565"/>
  <c r="J101" i="565" a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W99" i="565"/>
  <c r="V99" i="565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/>
  <c r="M97" i="565" s="1"/>
  <c r="K97" i="565" a="1"/>
  <c r="J97" i="565"/>
  <c r="J97" i="565" a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W95" i="565"/>
  <c r="V95" i="565"/>
  <c r="N95" i="565"/>
  <c r="K95" i="565" a="1"/>
  <c r="K95" i="565" s="1"/>
  <c r="M95" i="565" s="1"/>
  <c r="J95" i="565" a="1"/>
  <c r="J95" i="565" s="1"/>
  <c r="H95" i="565"/>
  <c r="K94" i="565"/>
  <c r="M94" i="565" s="1"/>
  <c r="K94" i="565" a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W92" i="565"/>
  <c r="V92" i="565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/>
  <c r="J90" i="565" a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W88" i="565"/>
  <c r="V88" i="565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R167" i="565" s="1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/>
  <c r="M77" i="565" s="1"/>
  <c r="K77" i="565" a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/>
  <c r="K68" i="565" a="1"/>
  <c r="H68" i="565"/>
  <c r="K67" i="565" a="1"/>
  <c r="K67" i="565" s="1"/>
  <c r="H67" i="565"/>
  <c r="V66" i="565"/>
  <c r="W66" i="565" s="1"/>
  <c r="N66" i="565"/>
  <c r="K66" i="565"/>
  <c r="M66" i="565" s="1"/>
  <c r="K66" i="565" a="1"/>
  <c r="J66" i="565"/>
  <c r="J66" i="565" a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W64" i="565"/>
  <c r="V64" i="565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/>
  <c r="M62" i="565" s="1"/>
  <c r="K62" i="565" a="1"/>
  <c r="J62" i="565"/>
  <c r="J62" i="565" a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W60" i="565"/>
  <c r="V60" i="565"/>
  <c r="N60" i="565"/>
  <c r="K60" i="565" a="1"/>
  <c r="K60" i="565" s="1"/>
  <c r="M60" i="565" s="1"/>
  <c r="J60" i="565" a="1"/>
  <c r="J60" i="565" s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V58" i="565"/>
  <c r="W58" i="565" s="1"/>
  <c r="N58" i="565"/>
  <c r="K58" i="565"/>
  <c r="M58" i="565" s="1"/>
  <c r="K58" i="565" a="1"/>
  <c r="J58" i="565"/>
  <c r="J58" i="565" a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/>
  <c r="M50" i="565" s="1"/>
  <c r="K50" i="565" a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/>
  <c r="M46" i="565" s="1"/>
  <c r="K46" i="565" a="1"/>
  <c r="J46" i="565"/>
  <c r="J46" i="565" a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W44" i="565"/>
  <c r="V44" i="565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/>
  <c r="M38" i="565" s="1"/>
  <c r="K38" i="565" a="1"/>
  <c r="J38" i="565"/>
  <c r="J38" i="565" a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W32" i="565"/>
  <c r="V32" i="565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O164" i="565" s="1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/>
  <c r="M26" i="565" s="1"/>
  <c r="K26" i="565" a="1"/>
  <c r="J26" i="565"/>
  <c r="J26" i="565" a="1"/>
  <c r="H26" i="565"/>
  <c r="K25" i="565" a="1"/>
  <c r="K25" i="565" s="1"/>
  <c r="M25" i="565" s="1"/>
  <c r="J25" i="565" a="1"/>
  <c r="J25" i="565" s="1"/>
  <c r="H25" i="565"/>
  <c r="K24" i="565"/>
  <c r="M24" i="565" s="1"/>
  <c r="K24" i="565" a="1"/>
  <c r="J24" i="565"/>
  <c r="J24" i="565" a="1"/>
  <c r="H24" i="565"/>
  <c r="K23" i="565" a="1"/>
  <c r="K23" i="565" s="1"/>
  <c r="M23" i="565" s="1"/>
  <c r="J23" i="565" a="1"/>
  <c r="J23" i="565" s="1"/>
  <c r="H23" i="565"/>
  <c r="K22" i="565"/>
  <c r="M22" i="565" s="1"/>
  <c r="K22" i="565" a="1"/>
  <c r="J22" i="565"/>
  <c r="J22" i="565" a="1"/>
  <c r="H22" i="565"/>
  <c r="V21" i="565"/>
  <c r="W21" i="565" s="1"/>
  <c r="N21" i="565"/>
  <c r="K21" i="565" a="1"/>
  <c r="K21" i="565" s="1"/>
  <c r="M21" i="565" s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/>
  <c r="M18" i="565" s="1"/>
  <c r="K18" i="565" a="1"/>
  <c r="J18" i="565"/>
  <c r="J18" i="565" a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/>
  <c r="M16" i="565" s="1"/>
  <c r="K16" i="565" a="1"/>
  <c r="J16" i="565"/>
  <c r="J16" i="565" a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/>
  <c r="M12" i="565" s="1"/>
  <c r="K12" i="565" a="1"/>
  <c r="J12" i="565"/>
  <c r="J12" i="565" a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W10" i="565"/>
  <c r="V10" i="565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/>
  <c r="M8" i="565" s="1"/>
  <c r="K8" i="565" a="1"/>
  <c r="J8" i="565"/>
  <c r="J8" i="565" a="1"/>
  <c r="H8" i="565"/>
  <c r="V7" i="565"/>
  <c r="N7" i="565"/>
  <c r="N28" i="565" s="1"/>
  <c r="K7" i="565" a="1"/>
  <c r="K7" i="565" s="1"/>
  <c r="J7" i="565" a="1"/>
  <c r="J7" i="565" s="1"/>
  <c r="H7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J534" i="564" s="1"/>
  <c r="Q534" i="564" s="1"/>
  <c r="C533" i="564"/>
  <c r="J533" i="564" s="1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/>
  <c r="M493" i="564" s="1"/>
  <c r="K493" i="564" a="1"/>
  <c r="J493" i="564"/>
  <c r="J493" i="564" a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K506" i="564" s="1"/>
  <c r="J491" i="564" a="1"/>
  <c r="J491" i="564" s="1"/>
  <c r="H491" i="564"/>
  <c r="H506" i="564" s="1"/>
  <c r="AA490" i="564"/>
  <c r="Z490" i="564"/>
  <c r="Y490" i="564"/>
  <c r="X490" i="564"/>
  <c r="U490" i="564"/>
  <c r="T490" i="564"/>
  <c r="S490" i="564"/>
  <c r="Q490" i="564"/>
  <c r="P490" i="564"/>
  <c r="O490" i="564"/>
  <c r="R513" i="564" s="1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/>
  <c r="M482" i="564" s="1"/>
  <c r="K482" i="564" a="1"/>
  <c r="J482" i="564"/>
  <c r="J482" i="564" a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K490" i="564" s="1"/>
  <c r="J480" i="564" a="1"/>
  <c r="J480" i="564" s="1"/>
  <c r="H480" i="564"/>
  <c r="H490" i="564" s="1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/>
  <c r="M477" i="564" s="1"/>
  <c r="K477" i="564" a="1"/>
  <c r="J477" i="564"/>
  <c r="J477" i="564" a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/>
  <c r="M475" i="564" s="1"/>
  <c r="K475" i="564" a="1"/>
  <c r="J475" i="564"/>
  <c r="J475" i="564" a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W473" i="564"/>
  <c r="V473" i="564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/>
  <c r="M471" i="564" s="1"/>
  <c r="K471" i="564" a="1"/>
  <c r="J471" i="564"/>
  <c r="J471" i="564" a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W469" i="564"/>
  <c r="V469" i="564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M468" i="564"/>
  <c r="K468" i="564" a="1"/>
  <c r="K468" i="564" s="1"/>
  <c r="J468" i="564" a="1"/>
  <c r="J468" i="564" s="1"/>
  <c r="H468" i="564"/>
  <c r="W467" i="564"/>
  <c r="V467" i="564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M466" i="564"/>
  <c r="K466" i="564" a="1"/>
  <c r="K466" i="564" s="1"/>
  <c r="J466" i="564" a="1"/>
  <c r="J466" i="564" s="1"/>
  <c r="H466" i="564"/>
  <c r="W465" i="564"/>
  <c r="V465" i="564"/>
  <c r="N465" i="564"/>
  <c r="K465" i="564" a="1"/>
  <c r="K465" i="564" s="1"/>
  <c r="M465" i="564" s="1"/>
  <c r="J465" i="564" a="1"/>
  <c r="J465" i="564" s="1"/>
  <c r="H465" i="564"/>
  <c r="V464" i="564"/>
  <c r="N464" i="564"/>
  <c r="M464" i="564"/>
  <c r="K464" i="564" a="1"/>
  <c r="K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R511" i="564" s="1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/>
  <c r="M460" i="564" s="1"/>
  <c r="K460" i="564" a="1"/>
  <c r="J460" i="564"/>
  <c r="J460" i="564" a="1"/>
  <c r="H460" i="564"/>
  <c r="K459" i="564" a="1"/>
  <c r="K459" i="564" s="1"/>
  <c r="M459" i="564" s="1"/>
  <c r="H459" i="564"/>
  <c r="K458" i="564"/>
  <c r="M458" i="564" s="1"/>
  <c r="K458" i="564" a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/>
  <c r="M455" i="564" s="1"/>
  <c r="K455" i="564" a="1"/>
  <c r="J455" i="564"/>
  <c r="J455" i="564" a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/>
  <c r="M451" i="564" s="1"/>
  <c r="K451" i="564" a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/>
  <c r="M447" i="564" s="1"/>
  <c r="K447" i="564" a="1"/>
  <c r="J447" i="564"/>
  <c r="J447" i="564" a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W445" i="564"/>
  <c r="V445" i="564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/>
  <c r="M443" i="564" s="1"/>
  <c r="K443" i="564" a="1"/>
  <c r="J443" i="564"/>
  <c r="J443" i="564" a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W441" i="564"/>
  <c r="V441" i="564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/>
  <c r="M439" i="564" s="1"/>
  <c r="K439" i="564" a="1"/>
  <c r="J439" i="564"/>
  <c r="J439" i="564" a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W437" i="564"/>
  <c r="V437" i="564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/>
  <c r="M431" i="564" s="1"/>
  <c r="K431" i="564" a="1"/>
  <c r="J431" i="564"/>
  <c r="J431" i="564" a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W429" i="564"/>
  <c r="V429" i="564"/>
  <c r="N429" i="564"/>
  <c r="N463" i="564" s="1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W407" i="564"/>
  <c r="V407" i="564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/>
  <c r="M405" i="564" s="1"/>
  <c r="K405" i="564" a="1"/>
  <c r="J405" i="564"/>
  <c r="J405" i="564" a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W403" i="564"/>
  <c r="V403" i="564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/>
  <c r="M401" i="564" s="1"/>
  <c r="K401" i="564" a="1"/>
  <c r="J401" i="564"/>
  <c r="J401" i="564" a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W399" i="564"/>
  <c r="V399" i="564"/>
  <c r="N399" i="564"/>
  <c r="K399" i="564" a="1"/>
  <c r="K399" i="564" s="1"/>
  <c r="M399" i="564" s="1"/>
  <c r="J399" i="564" a="1"/>
  <c r="J399" i="564" s="1"/>
  <c r="H399" i="564"/>
  <c r="K398" i="564"/>
  <c r="M398" i="564" s="1"/>
  <c r="K398" i="564" a="1"/>
  <c r="H398" i="564"/>
  <c r="K397" i="564" a="1"/>
  <c r="K397" i="564" s="1"/>
  <c r="M397" i="564" s="1"/>
  <c r="H397" i="564"/>
  <c r="K396" i="564"/>
  <c r="M396" i="564" s="1"/>
  <c r="K396" i="564" a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/>
  <c r="M385" i="564" s="1"/>
  <c r="K385" i="564" a="1"/>
  <c r="J385" i="564"/>
  <c r="J385" i="564" a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W383" i="564"/>
  <c r="V383" i="564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/>
  <c r="M381" i="564" s="1"/>
  <c r="K381" i="564" a="1"/>
  <c r="J381" i="564"/>
  <c r="J381" i="564" a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W379" i="564"/>
  <c r="V379" i="564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/>
  <c r="M373" i="564" s="1"/>
  <c r="K373" i="564" a="1"/>
  <c r="J373" i="564"/>
  <c r="J373" i="564" a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/>
  <c r="M368" i="564" s="1"/>
  <c r="K368" i="564" a="1"/>
  <c r="J368" i="564"/>
  <c r="J368" i="564" a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/>
  <c r="M362" i="564" s="1"/>
  <c r="K362" i="564" a="1"/>
  <c r="J362" i="564" a="1"/>
  <c r="J362" i="564" s="1"/>
  <c r="H362" i="564"/>
  <c r="W361" i="564"/>
  <c r="V361" i="564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/>
  <c r="M352" i="564" s="1"/>
  <c r="K352" i="564" a="1"/>
  <c r="J352" i="564"/>
  <c r="J352" i="564" a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W350" i="564"/>
  <c r="V350" i="564"/>
  <c r="N350" i="564"/>
  <c r="K350" i="564" a="1"/>
  <c r="K350" i="564" s="1"/>
  <c r="M350" i="564" s="1"/>
  <c r="J350" i="564" a="1"/>
  <c r="J350" i="564" s="1"/>
  <c r="H350" i="564"/>
  <c r="W349" i="564"/>
  <c r="W370" i="564" s="1"/>
  <c r="V349" i="564"/>
  <c r="N349" i="564"/>
  <c r="N370" i="564" s="1"/>
  <c r="K349" i="564" a="1"/>
  <c r="K349" i="564" s="1"/>
  <c r="M349" i="564" s="1"/>
  <c r="M370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K337" i="564" s="1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/>
  <c r="M325" i="564" s="1"/>
  <c r="K325" i="564" a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/>
  <c r="M321" i="564" s="1"/>
  <c r="K321" i="564" a="1"/>
  <c r="J321" i="564"/>
  <c r="J321" i="564" a="1"/>
  <c r="H321" i="564"/>
  <c r="V320" i="564"/>
  <c r="N320" i="564"/>
  <c r="N334" i="564" s="1"/>
  <c r="K320" i="564" a="1"/>
  <c r="K320" i="564" s="1"/>
  <c r="J320" i="564" a="1"/>
  <c r="J320" i="564" s="1"/>
  <c r="H320" i="564"/>
  <c r="H334" i="564" s="1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J319" i="564" s="1" a="1"/>
  <c r="J319" i="564" s="1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/>
  <c r="M312" i="564" s="1"/>
  <c r="K312" i="564" a="1"/>
  <c r="J312" i="564"/>
  <c r="J312" i="564" a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W310" i="564"/>
  <c r="V310" i="564"/>
  <c r="N310" i="564"/>
  <c r="K310" i="564" a="1"/>
  <c r="K310" i="564" s="1"/>
  <c r="M310" i="564" s="1"/>
  <c r="J310" i="564" a="1"/>
  <c r="J310" i="564" s="1"/>
  <c r="H310" i="564"/>
  <c r="V309" i="564"/>
  <c r="V319" i="564" s="1"/>
  <c r="W319" i="564" s="1"/>
  <c r="N309" i="564"/>
  <c r="K309" i="564" a="1"/>
  <c r="K309" i="564" s="1"/>
  <c r="J309" i="564" a="1"/>
  <c r="J309" i="564" s="1"/>
  <c r="H309" i="564"/>
  <c r="H319" i="564" s="1"/>
  <c r="AA308" i="564"/>
  <c r="Z308" i="564"/>
  <c r="Y308" i="564"/>
  <c r="X308" i="564"/>
  <c r="U308" i="564"/>
  <c r="T308" i="564"/>
  <c r="S308" i="564"/>
  <c r="Q308" i="564"/>
  <c r="P308" i="564"/>
  <c r="O308" i="564"/>
  <c r="R340" i="564" s="1"/>
  <c r="I308" i="564"/>
  <c r="G308" i="564"/>
  <c r="J308" i="564" s="1" a="1"/>
  <c r="J308" i="564" s="1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/>
  <c r="K293" i="564" a="1"/>
  <c r="J293" i="564"/>
  <c r="J293" i="564" a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/>
  <c r="M290" i="564" s="1"/>
  <c r="K290" i="564" a="1"/>
  <c r="J290" i="564"/>
  <c r="J290" i="564" a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W284" i="564"/>
  <c r="V284" i="564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/>
  <c r="M282" i="564" s="1"/>
  <c r="K282" i="564" a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/>
  <c r="M278" i="564" s="1"/>
  <c r="K278" i="564" a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W276" i="564"/>
  <c r="V276" i="564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/>
  <c r="J274" i="564" a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W272" i="564"/>
  <c r="V272" i="564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/>
  <c r="M270" i="564" s="1"/>
  <c r="K270" i="564" a="1"/>
  <c r="J270" i="564"/>
  <c r="J270" i="564" a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W268" i="564"/>
  <c r="V268" i="564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/>
  <c r="M249" i="564" s="1"/>
  <c r="K249" i="564" a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/>
  <c r="M241" i="564" s="1"/>
  <c r="K241" i="564" a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/>
  <c r="M236" i="564" s="1"/>
  <c r="K236" i="564" a="1"/>
  <c r="J236" i="564"/>
  <c r="J236" i="564" a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/>
  <c r="M232" i="564" s="1"/>
  <c r="K232" i="564" a="1"/>
  <c r="J232" i="564"/>
  <c r="J232" i="564" a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W230" i="564"/>
  <c r="V230" i="564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/>
  <c r="M228" i="564" s="1"/>
  <c r="K228" i="564" a="1"/>
  <c r="J228" i="564"/>
  <c r="J228" i="564" a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/>
  <c r="M224" i="564" s="1"/>
  <c r="K224" i="564" a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/>
  <c r="M218" i="564" s="1"/>
  <c r="K218" i="564" a="1"/>
  <c r="J218" i="564"/>
  <c r="J218" i="564" a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/>
  <c r="M215" i="564" s="1"/>
  <c r="K215" i="564" a="1"/>
  <c r="J215" i="564"/>
  <c r="J215" i="564" a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W213" i="564"/>
  <c r="V213" i="564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W203" i="564"/>
  <c r="V203" i="564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/>
  <c r="M197" i="564" s="1"/>
  <c r="K197" i="564" a="1"/>
  <c r="J197" i="564"/>
  <c r="J197" i="564" a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/>
  <c r="M193" i="564" s="1"/>
  <c r="K193" i="564" a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/>
  <c r="M187" i="564" s="1"/>
  <c r="K187" i="564" a="1"/>
  <c r="J187" i="564"/>
  <c r="J187" i="564" a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/>
  <c r="M181" i="564" s="1"/>
  <c r="K181" i="564" a="1"/>
  <c r="J181" i="564"/>
  <c r="J181" i="564" a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N199" i="564" s="1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/>
  <c r="M150" i="564" s="1"/>
  <c r="K150" i="564" a="1"/>
  <c r="J150" i="564"/>
  <c r="J150" i="564" a="1"/>
  <c r="H150" i="564"/>
  <c r="V149" i="564"/>
  <c r="W149" i="564" s="1"/>
  <c r="N149" i="564"/>
  <c r="N163" i="564" s="1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/>
  <c r="M147" i="564" s="1"/>
  <c r="K147" i="564" a="1"/>
  <c r="J147" i="564"/>
  <c r="J147" i="564" a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/>
  <c r="K143" i="564" a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V148" i="564" s="1"/>
  <c r="W148" i="564" s="1"/>
  <c r="N138" i="564"/>
  <c r="N148" i="564" s="1"/>
  <c r="K138" i="564" a="1"/>
  <c r="K138" i="564" s="1"/>
  <c r="J138" i="564" a="1"/>
  <c r="J138" i="564" s="1"/>
  <c r="H138" i="564"/>
  <c r="H148" i="564" s="1"/>
  <c r="AA137" i="564"/>
  <c r="Z137" i="564"/>
  <c r="Y137" i="564"/>
  <c r="X137" i="564"/>
  <c r="U137" i="564"/>
  <c r="T137" i="564"/>
  <c r="S137" i="564"/>
  <c r="Q137" i="564"/>
  <c r="P137" i="564"/>
  <c r="O137" i="564"/>
  <c r="R169" i="564" s="1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/>
  <c r="M134" i="564" s="1"/>
  <c r="K134" i="564" a="1"/>
  <c r="J134" i="564"/>
  <c r="J134" i="564" a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W132" i="564"/>
  <c r="V132" i="564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/>
  <c r="M126" i="564" s="1"/>
  <c r="K126" i="564" a="1"/>
  <c r="J126" i="564"/>
  <c r="J126" i="564" a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W124" i="564"/>
  <c r="V124" i="564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H123" i="564"/>
  <c r="W122" i="564"/>
  <c r="V122" i="564"/>
  <c r="V137" i="564" s="1"/>
  <c r="W137" i="564" s="1"/>
  <c r="N122" i="564"/>
  <c r="K122" i="564" a="1"/>
  <c r="K122" i="564" s="1"/>
  <c r="M122" i="564" s="1"/>
  <c r="J122" i="564" a="1"/>
  <c r="J122" i="564" s="1"/>
  <c r="H122" i="564"/>
  <c r="H137" i="564" s="1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W119" i="564"/>
  <c r="V119" i="564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W113" i="564"/>
  <c r="V113" i="564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/>
  <c r="M111" i="564" s="1"/>
  <c r="K111" i="564" a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/>
  <c r="M107" i="564" s="1"/>
  <c r="K107" i="564" a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W105" i="564"/>
  <c r="V105" i="564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/>
  <c r="M103" i="564" s="1"/>
  <c r="K103" i="564" a="1"/>
  <c r="J103" i="564"/>
  <c r="J103" i="564" a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/>
  <c r="M101" i="564" s="1"/>
  <c r="K101" i="564" a="1"/>
  <c r="J101" i="564"/>
  <c r="J101" i="564" a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W99" i="564"/>
  <c r="V99" i="564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/>
  <c r="J92" i="564" a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W90" i="564"/>
  <c r="V90" i="564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/>
  <c r="M88" i="564" s="1"/>
  <c r="K88" i="564" a="1"/>
  <c r="J88" i="564"/>
  <c r="J88" i="564" a="1"/>
  <c r="H88" i="564"/>
  <c r="V87" i="564"/>
  <c r="N87" i="564"/>
  <c r="N121" i="564" s="1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/>
  <c r="M73" i="564" s="1"/>
  <c r="K73" i="564" a="1"/>
  <c r="J73" i="564"/>
  <c r="J73" i="564" a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/>
  <c r="M65" i="564" s="1"/>
  <c r="K65" i="564" a="1"/>
  <c r="J65" i="564"/>
  <c r="J65" i="564" a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/>
  <c r="M63" i="564" s="1"/>
  <c r="K63" i="564" a="1"/>
  <c r="J63" i="564"/>
  <c r="J63" i="564" a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/>
  <c r="J61" i="564" a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/>
  <c r="M59" i="564" s="1"/>
  <c r="K59" i="564" a="1"/>
  <c r="J59" i="564"/>
  <c r="J59" i="564" a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/>
  <c r="M57" i="564" s="1"/>
  <c r="K57" i="564" a="1"/>
  <c r="J57" i="564"/>
  <c r="J57" i="564" a="1"/>
  <c r="H57" i="564"/>
  <c r="K56" i="564" a="1"/>
  <c r="K56" i="564" s="1"/>
  <c r="M56" i="564" s="1"/>
  <c r="H56" i="564"/>
  <c r="K55" i="564"/>
  <c r="M55" i="564" s="1"/>
  <c r="K55" i="564" a="1"/>
  <c r="H55" i="564"/>
  <c r="K54" i="564" a="1"/>
  <c r="K54" i="564" s="1"/>
  <c r="M54" i="564" s="1"/>
  <c r="H54" i="564"/>
  <c r="K53" i="564"/>
  <c r="M53" i="564" s="1"/>
  <c r="K53" i="564" a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/>
  <c r="M49" i="564" s="1"/>
  <c r="K49" i="564" a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W47" i="564"/>
  <c r="V47" i="564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/>
  <c r="M45" i="564" s="1"/>
  <c r="K45" i="564" a="1"/>
  <c r="J45" i="564"/>
  <c r="J45" i="564" a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W41" i="564"/>
  <c r="V41" i="564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/>
  <c r="M39" i="564" s="1"/>
  <c r="K39" i="564" a="1"/>
  <c r="J39" i="564"/>
  <c r="J39" i="564" a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/>
  <c r="M33" i="564" s="1"/>
  <c r="K33" i="564" a="1"/>
  <c r="J33" i="564"/>
  <c r="J33" i="564" a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/>
  <c r="M31" i="564" s="1"/>
  <c r="K31" i="564" a="1"/>
  <c r="J31" i="564"/>
  <c r="J31" i="564" a="1"/>
  <c r="H31" i="564"/>
  <c r="K30" i="564" a="1"/>
  <c r="K30" i="564" s="1"/>
  <c r="H30" i="564"/>
  <c r="W29" i="564"/>
  <c r="V29" i="564"/>
  <c r="V86" i="564" s="1"/>
  <c r="W86" i="564" s="1"/>
  <c r="N29" i="564"/>
  <c r="N86" i="564" s="1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I28" i="564"/>
  <c r="I164" i="564" s="1"/>
  <c r="B172" i="564" s="1"/>
  <c r="G28" i="564"/>
  <c r="C524" i="564" s="1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/>
  <c r="M26" i="564" s="1"/>
  <c r="K26" i="564" a="1"/>
  <c r="J26" i="564"/>
  <c r="J26" i="564" a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/>
  <c r="M19" i="564" s="1"/>
  <c r="K19" i="564" a="1"/>
  <c r="J19" i="564"/>
  <c r="J19" i="564" a="1"/>
  <c r="H19" i="564"/>
  <c r="N18" i="564"/>
  <c r="K18" i="564" a="1"/>
  <c r="K18" i="564" s="1"/>
  <c r="M18" i="564" s="1"/>
  <c r="J18" i="564" a="1"/>
  <c r="J18" i="564" s="1"/>
  <c r="H18" i="564"/>
  <c r="N17" i="564"/>
  <c r="K17" i="564"/>
  <c r="M17" i="564" s="1"/>
  <c r="K17" i="564" a="1"/>
  <c r="J17" i="564"/>
  <c r="J17" i="564" a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/>
  <c r="M11" i="564" s="1"/>
  <c r="K11" i="564" a="1"/>
  <c r="J11" i="564"/>
  <c r="J11" i="564" a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N28" i="564" s="1"/>
  <c r="K7" i="564"/>
  <c r="M7" i="564" s="1"/>
  <c r="K7" i="564" a="1"/>
  <c r="J7" i="564" a="1"/>
  <c r="J7" i="564" s="1"/>
  <c r="H7" i="564"/>
  <c r="H28" i="564" s="1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C534" i="563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I510" i="563"/>
  <c r="E510" i="563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I506" i="563"/>
  <c r="G506" i="563"/>
  <c r="J506" i="563" s="1" a="1"/>
  <c r="J506" i="563" s="1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/>
  <c r="M497" i="563" s="1"/>
  <c r="K497" i="563" a="1"/>
  <c r="J497" i="563"/>
  <c r="J497" i="563" a="1"/>
  <c r="H497" i="563"/>
  <c r="H496" i="563"/>
  <c r="H495" i="563"/>
  <c r="V494" i="563"/>
  <c r="W494" i="563" s="1"/>
  <c r="N494" i="563"/>
  <c r="K494" i="563" a="1"/>
  <c r="K494" i="563" s="1"/>
  <c r="M494" i="563" s="1"/>
  <c r="J494" i="563" a="1"/>
  <c r="J494" i="563" s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V492" i="563"/>
  <c r="W492" i="563" s="1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/>
  <c r="K491" i="563" a="1"/>
  <c r="J491" i="563"/>
  <c r="J491" i="563" a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R513" i="563" s="1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W484" i="563"/>
  <c r="V484" i="563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 a="1"/>
  <c r="K483" i="563" s="1"/>
  <c r="M483" i="563" s="1"/>
  <c r="J483" i="563" a="1"/>
  <c r="J483" i="563" s="1"/>
  <c r="H483" i="563"/>
  <c r="V482" i="563"/>
  <c r="W482" i="563" s="1"/>
  <c r="N482" i="563"/>
  <c r="K482" i="563"/>
  <c r="M482" i="563" s="1"/>
  <c r="K482" i="563" a="1"/>
  <c r="J482" i="563"/>
  <c r="J482" i="563" a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W480" i="563"/>
  <c r="V480" i="563"/>
  <c r="N480" i="563"/>
  <c r="N490" i="563" s="1"/>
  <c r="K480" i="563" a="1"/>
  <c r="K480" i="563" s="1"/>
  <c r="K490" i="563" s="1"/>
  <c r="J480" i="563" a="1"/>
  <c r="J480" i="563" s="1"/>
  <c r="H480" i="563"/>
  <c r="H490" i="563" s="1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/>
  <c r="M477" i="563" s="1"/>
  <c r="K477" i="563" a="1"/>
  <c r="J477" i="563"/>
  <c r="J477" i="563" a="1"/>
  <c r="H477" i="563"/>
  <c r="V476" i="563"/>
  <c r="W476" i="563" s="1"/>
  <c r="N476" i="563"/>
  <c r="K476" i="563" a="1"/>
  <c r="K476" i="563" s="1"/>
  <c r="M476" i="563" s="1"/>
  <c r="J476" i="563" a="1"/>
  <c r="J476" i="563" s="1"/>
  <c r="H476" i="563"/>
  <c r="V475" i="563"/>
  <c r="W475" i="563" s="1"/>
  <c r="N475" i="563"/>
  <c r="K475" i="563"/>
  <c r="M475" i="563" s="1"/>
  <c r="K475" i="563" a="1"/>
  <c r="J475" i="563"/>
  <c r="J475" i="563" a="1"/>
  <c r="H475" i="563"/>
  <c r="V474" i="563"/>
  <c r="W474" i="563" s="1"/>
  <c r="N474" i="563"/>
  <c r="K474" i="563" a="1"/>
  <c r="K474" i="563" s="1"/>
  <c r="M474" i="563" s="1"/>
  <c r="J474" i="563" a="1"/>
  <c r="J474" i="563" s="1"/>
  <c r="H474" i="563"/>
  <c r="W473" i="563"/>
  <c r="V473" i="563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 a="1"/>
  <c r="K472" i="563" s="1"/>
  <c r="M472" i="563" s="1"/>
  <c r="J472" i="563" a="1"/>
  <c r="J472" i="563" s="1"/>
  <c r="H472" i="563"/>
  <c r="V471" i="563"/>
  <c r="W471" i="563" s="1"/>
  <c r="N471" i="563"/>
  <c r="K471" i="563"/>
  <c r="M471" i="563" s="1"/>
  <c r="K471" i="563" a="1"/>
  <c r="J471" i="563"/>
  <c r="J471" i="563" a="1"/>
  <c r="H471" i="563"/>
  <c r="V470" i="563"/>
  <c r="W470" i="563" s="1"/>
  <c r="N470" i="563"/>
  <c r="K470" i="563" a="1"/>
  <c r="K470" i="563" s="1"/>
  <c r="M470" i="563" s="1"/>
  <c r="J470" i="563" a="1"/>
  <c r="J470" i="563" s="1"/>
  <c r="H470" i="563"/>
  <c r="W469" i="563"/>
  <c r="V469" i="563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M468" i="563"/>
  <c r="K468" i="563" a="1"/>
  <c r="K468" i="563" s="1"/>
  <c r="J468" i="563" a="1"/>
  <c r="J468" i="563" s="1"/>
  <c r="H468" i="563"/>
  <c r="W467" i="563"/>
  <c r="V467" i="563"/>
  <c r="N467" i="563"/>
  <c r="K467" i="563" a="1"/>
  <c r="K467" i="563" s="1"/>
  <c r="M467" i="563" s="1"/>
  <c r="J467" i="563" a="1"/>
  <c r="J467" i="563" s="1"/>
  <c r="H467" i="563"/>
  <c r="V466" i="563"/>
  <c r="W466" i="563" s="1"/>
  <c r="N466" i="563"/>
  <c r="M466" i="563"/>
  <c r="K466" i="563" a="1"/>
  <c r="K466" i="563" s="1"/>
  <c r="J466" i="563" a="1"/>
  <c r="J466" i="563" s="1"/>
  <c r="H466" i="563"/>
  <c r="W465" i="563"/>
  <c r="V465" i="563"/>
  <c r="N465" i="563"/>
  <c r="K465" i="563" a="1"/>
  <c r="K465" i="563" s="1"/>
  <c r="M465" i="563" s="1"/>
  <c r="J465" i="563" a="1"/>
  <c r="J465" i="563" s="1"/>
  <c r="H465" i="563"/>
  <c r="V464" i="563"/>
  <c r="N464" i="563"/>
  <c r="M464" i="563"/>
  <c r="K464" i="563" a="1"/>
  <c r="K464" i="563" s="1"/>
  <c r="J464" i="563" a="1"/>
  <c r="J464" i="563" s="1"/>
  <c r="H464" i="563"/>
  <c r="H479" i="563" s="1"/>
  <c r="AA463" i="563"/>
  <c r="Z463" i="563"/>
  <c r="Y463" i="563"/>
  <c r="X463" i="563"/>
  <c r="U463" i="563"/>
  <c r="T463" i="563"/>
  <c r="S463" i="563"/>
  <c r="R463" i="563"/>
  <c r="Q463" i="563"/>
  <c r="P463" i="563"/>
  <c r="O463" i="563"/>
  <c r="R511" i="563" s="1"/>
  <c r="I463" i="563"/>
  <c r="G463" i="563"/>
  <c r="V462" i="563"/>
  <c r="W462" i="563" s="1"/>
  <c r="N462" i="563"/>
  <c r="K462" i="563" a="1"/>
  <c r="K462" i="563" s="1"/>
  <c r="M462" i="563" s="1"/>
  <c r="J462" i="563" a="1"/>
  <c r="J462" i="563" s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 a="1"/>
  <c r="K460" i="563" s="1"/>
  <c r="M460" i="563" s="1"/>
  <c r="J460" i="563" a="1"/>
  <c r="J460" i="563" s="1"/>
  <c r="H460" i="563"/>
  <c r="K459" i="563" a="1"/>
  <c r="K459" i="563" s="1"/>
  <c r="M459" i="563" s="1"/>
  <c r="H459" i="563"/>
  <c r="K458" i="563" a="1"/>
  <c r="K458" i="563" s="1"/>
  <c r="M458" i="563" s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 a="1"/>
  <c r="K455" i="563" s="1"/>
  <c r="M455" i="563" s="1"/>
  <c r="J455" i="563" a="1"/>
  <c r="J455" i="563" s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 a="1"/>
  <c r="K451" i="563" s="1"/>
  <c r="M451" i="563" s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 a="1"/>
  <c r="K447" i="563" s="1"/>
  <c r="M447" i="563" s="1"/>
  <c r="J447" i="563" a="1"/>
  <c r="J447" i="563" s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V445" i="563"/>
  <c r="W445" i="563" s="1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 a="1"/>
  <c r="K443" i="563" s="1"/>
  <c r="M443" i="563" s="1"/>
  <c r="J443" i="563" a="1"/>
  <c r="J443" i="563" s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V441" i="563"/>
  <c r="W441" i="563" s="1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/>
  <c r="M440" i="563" s="1"/>
  <c r="K440" i="563" a="1"/>
  <c r="J440" i="563" a="1"/>
  <c r="J440" i="563" s="1"/>
  <c r="H440" i="563"/>
  <c r="V439" i="563"/>
  <c r="W439" i="563" s="1"/>
  <c r="N439" i="563"/>
  <c r="K439" i="563" a="1"/>
  <c r="K439" i="563" s="1"/>
  <c r="M439" i="563" s="1"/>
  <c r="J439" i="563" a="1"/>
  <c r="J439" i="563" s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V437" i="563"/>
  <c r="W437" i="563" s="1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 a="1"/>
  <c r="K435" i="563" s="1"/>
  <c r="M435" i="563" s="1"/>
  <c r="J435" i="563" a="1"/>
  <c r="J435" i="563" s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V433" i="563"/>
  <c r="W433" i="563" s="1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 a="1"/>
  <c r="K431" i="563" s="1"/>
  <c r="M431" i="563" s="1"/>
  <c r="J431" i="563" a="1"/>
  <c r="J431" i="563" s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V463" i="563" s="1"/>
  <c r="W463" i="563" s="1"/>
  <c r="N429" i="563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/>
  <c r="M424" i="563" s="1"/>
  <c r="K424" i="563" a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V417" i="563"/>
  <c r="W417" i="563" s="1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 a="1"/>
  <c r="K415" i="563" s="1"/>
  <c r="M415" i="563" s="1"/>
  <c r="J415" i="563" a="1"/>
  <c r="J415" i="563" s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V411" i="563"/>
  <c r="W411" i="563" s="1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 a="1"/>
  <c r="K407" i="563" s="1"/>
  <c r="M407" i="563" s="1"/>
  <c r="J407" i="563" a="1"/>
  <c r="J407" i="563" s="1"/>
  <c r="H407" i="563"/>
  <c r="V406" i="563"/>
  <c r="W406" i="563" s="1"/>
  <c r="N406" i="563"/>
  <c r="K406" i="563"/>
  <c r="M406" i="563" s="1"/>
  <c r="K406" i="563" a="1"/>
  <c r="J406" i="563"/>
  <c r="J406" i="563" a="1"/>
  <c r="H406" i="563"/>
  <c r="V405" i="563"/>
  <c r="W405" i="563" s="1"/>
  <c r="N405" i="563"/>
  <c r="K405" i="563" a="1"/>
  <c r="K405" i="563" s="1"/>
  <c r="M405" i="563" s="1"/>
  <c r="J405" i="563" a="1"/>
  <c r="J405" i="563" s="1"/>
  <c r="H405" i="563"/>
  <c r="W404" i="563"/>
  <c r="V404" i="563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 a="1"/>
  <c r="K403" i="563" s="1"/>
  <c r="M403" i="563" s="1"/>
  <c r="J403" i="563" a="1"/>
  <c r="J403" i="563" s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V401" i="563"/>
  <c r="W401" i="563" s="1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 a="1"/>
  <c r="K399" i="563" s="1"/>
  <c r="M399" i="563" s="1"/>
  <c r="J399" i="563" a="1"/>
  <c r="J399" i="563" s="1"/>
  <c r="H399" i="563"/>
  <c r="K398" i="563" a="1"/>
  <c r="K398" i="563" s="1"/>
  <c r="M398" i="563" s="1"/>
  <c r="H398" i="563"/>
  <c r="K397" i="563" a="1"/>
  <c r="K397" i="563" s="1"/>
  <c r="M397" i="563" s="1"/>
  <c r="H397" i="563"/>
  <c r="K396" i="563" a="1"/>
  <c r="K396" i="563" s="1"/>
  <c r="M396" i="563" s="1"/>
  <c r="H396" i="563"/>
  <c r="K395" i="563" a="1"/>
  <c r="K395" i="563" s="1"/>
  <c r="M395" i="563" s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 a="1"/>
  <c r="K391" i="563" s="1"/>
  <c r="M391" i="563" s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V389" i="563"/>
  <c r="W389" i="563" s="1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 a="1"/>
  <c r="K387" i="563" s="1"/>
  <c r="M387" i="563" s="1"/>
  <c r="J387" i="563" a="1"/>
  <c r="J387" i="563" s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 a="1"/>
  <c r="K385" i="563" s="1"/>
  <c r="M385" i="563" s="1"/>
  <c r="J385" i="563" a="1"/>
  <c r="J385" i="563" s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V383" i="563"/>
  <c r="W383" i="563" s="1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 a="1"/>
  <c r="K381" i="563" s="1"/>
  <c r="M381" i="563" s="1"/>
  <c r="J381" i="563" a="1"/>
  <c r="J381" i="563" s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V379" i="563"/>
  <c r="W379" i="563" s="1"/>
  <c r="N379" i="563"/>
  <c r="K379" i="563" a="1"/>
  <c r="K379" i="563" s="1"/>
  <c r="M379" i="563" s="1"/>
  <c r="J379" i="563" a="1"/>
  <c r="J379" i="563" s="1"/>
  <c r="H379" i="563"/>
  <c r="K378" i="563" a="1"/>
  <c r="K378" i="563" s="1"/>
  <c r="M378" i="563" s="1"/>
  <c r="H378" i="563"/>
  <c r="K377" i="563" a="1"/>
  <c r="K377" i="563" s="1"/>
  <c r="M377" i="563" s="1"/>
  <c r="H377" i="563"/>
  <c r="K376" i="563" a="1"/>
  <c r="K376" i="563" s="1"/>
  <c r="M376" i="563" s="1"/>
  <c r="H376" i="563"/>
  <c r="V375" i="563"/>
  <c r="W375" i="563" s="1"/>
  <c r="N375" i="563"/>
  <c r="K375" i="563"/>
  <c r="M375" i="563" s="1"/>
  <c r="K375" i="563" a="1"/>
  <c r="J375" i="563"/>
  <c r="J375" i="563" a="1"/>
  <c r="H375" i="563"/>
  <c r="V374" i="563"/>
  <c r="W374" i="563" s="1"/>
  <c r="N374" i="563"/>
  <c r="K374" i="563" a="1"/>
  <c r="K374" i="563" s="1"/>
  <c r="M374" i="563" s="1"/>
  <c r="J374" i="563" a="1"/>
  <c r="J374" i="563" s="1"/>
  <c r="H374" i="563"/>
  <c r="W373" i="563"/>
  <c r="V373" i="563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W371" i="563"/>
  <c r="V371" i="563"/>
  <c r="N371" i="563"/>
  <c r="N428" i="563" s="1"/>
  <c r="K371" i="563" a="1"/>
  <c r="K371" i="563" s="1"/>
  <c r="J371" i="563" a="1"/>
  <c r="J371" i="563" s="1"/>
  <c r="H371" i="563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W368" i="563"/>
  <c r="V368" i="563"/>
  <c r="N368" i="563"/>
  <c r="K368" i="563" a="1"/>
  <c r="K368" i="563" s="1"/>
  <c r="M368" i="563" s="1"/>
  <c r="J368" i="563" a="1"/>
  <c r="J368" i="563" s="1"/>
  <c r="H368" i="563"/>
  <c r="K367" i="563"/>
  <c r="M367" i="563" s="1"/>
  <c r="K367" i="563" a="1"/>
  <c r="H367" i="563"/>
  <c r="K366" i="563" a="1"/>
  <c r="K366" i="563" s="1"/>
  <c r="M366" i="563" s="1"/>
  <c r="H366" i="563"/>
  <c r="K365" i="563" a="1"/>
  <c r="K365" i="563" s="1"/>
  <c r="M365" i="563" s="1"/>
  <c r="H365" i="563"/>
  <c r="K364" i="563" a="1"/>
  <c r="K364" i="563" s="1"/>
  <c r="M364" i="563" s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V362" i="563"/>
  <c r="W362" i="563" s="1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 a="1"/>
  <c r="K358" i="563" s="1"/>
  <c r="M358" i="563" s="1"/>
  <c r="J358" i="563" a="1"/>
  <c r="J358" i="563" s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V354" i="563"/>
  <c r="W354" i="563" s="1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 a="1"/>
  <c r="K352" i="563" s="1"/>
  <c r="M352" i="563" s="1"/>
  <c r="J352" i="563" a="1"/>
  <c r="J352" i="563" s="1"/>
  <c r="H352" i="563"/>
  <c r="V351" i="563"/>
  <c r="W351" i="563" s="1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E341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H330" i="563"/>
  <c r="D330" i="563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V322" i="563"/>
  <c r="W322" i="563" s="1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/>
  <c r="M321" i="563" s="1"/>
  <c r="K321" i="563" a="1"/>
  <c r="J321" i="563"/>
  <c r="J321" i="563" a="1"/>
  <c r="H321" i="563"/>
  <c r="V320" i="563"/>
  <c r="W320" i="563" s="1"/>
  <c r="N320" i="563"/>
  <c r="N334" i="563" s="1"/>
  <c r="K320" i="563" a="1"/>
  <c r="K320" i="563" s="1"/>
  <c r="J320" i="563" a="1"/>
  <c r="J320" i="563" s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V313" i="563"/>
  <c r="W313" i="563" s="1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/>
  <c r="M312" i="563" s="1"/>
  <c r="K312" i="563" a="1"/>
  <c r="J312" i="563"/>
  <c r="J312" i="563" a="1"/>
  <c r="H312" i="563"/>
  <c r="V311" i="563"/>
  <c r="W311" i="563" s="1"/>
  <c r="N311" i="563"/>
  <c r="K311" i="563" a="1"/>
  <c r="K311" i="563" s="1"/>
  <c r="M311" i="563" s="1"/>
  <c r="J311" i="563" a="1"/>
  <c r="J311" i="563" s="1"/>
  <c r="H311" i="563"/>
  <c r="W310" i="563"/>
  <c r="V310" i="563"/>
  <c r="N310" i="563"/>
  <c r="K310" i="563" a="1"/>
  <c r="K310" i="563" s="1"/>
  <c r="M310" i="563" s="1"/>
  <c r="J310" i="563" a="1"/>
  <c r="J310" i="563" s="1"/>
  <c r="H310" i="563"/>
  <c r="V309" i="563"/>
  <c r="V319" i="563" s="1"/>
  <c r="W319" i="563" s="1"/>
  <c r="N309" i="563"/>
  <c r="K309" i="563" a="1"/>
  <c r="K30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R340" i="563" s="1"/>
  <c r="I308" i="563"/>
  <c r="G308" i="563"/>
  <c r="W307" i="563"/>
  <c r="V307" i="563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W305" i="563"/>
  <c r="V305" i="563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 a="1"/>
  <c r="K304" i="563" s="1"/>
  <c r="M304" i="563" s="1"/>
  <c r="J304" i="563" a="1"/>
  <c r="J304" i="563" s="1"/>
  <c r="H304" i="563"/>
  <c r="V303" i="563"/>
  <c r="W303" i="563" s="1"/>
  <c r="N303" i="563"/>
  <c r="K303" i="563"/>
  <c r="M303" i="563" s="1"/>
  <c r="K303" i="563" a="1"/>
  <c r="J303" i="563"/>
  <c r="J303" i="563" a="1"/>
  <c r="H303" i="563"/>
  <c r="V302" i="563"/>
  <c r="W302" i="563" s="1"/>
  <c r="N302" i="563"/>
  <c r="K302" i="563" a="1"/>
  <c r="K302" i="563" s="1"/>
  <c r="M302" i="563" s="1"/>
  <c r="J302" i="563" a="1"/>
  <c r="J302" i="563" s="1"/>
  <c r="H302" i="563"/>
  <c r="W301" i="563"/>
  <c r="V301" i="563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 a="1"/>
  <c r="K300" i="563" s="1"/>
  <c r="M300" i="563" s="1"/>
  <c r="J300" i="563" a="1"/>
  <c r="J300" i="563" s="1"/>
  <c r="H300" i="563"/>
  <c r="V299" i="563"/>
  <c r="W299" i="563" s="1"/>
  <c r="N299" i="563"/>
  <c r="K299" i="563"/>
  <c r="M299" i="563" s="1"/>
  <c r="K299" i="563" a="1"/>
  <c r="J299" i="563"/>
  <c r="J299" i="563" a="1"/>
  <c r="H299" i="563"/>
  <c r="V298" i="563"/>
  <c r="W298" i="563" s="1"/>
  <c r="N298" i="563"/>
  <c r="K298" i="563" a="1"/>
  <c r="K298" i="563" s="1"/>
  <c r="M298" i="563" s="1"/>
  <c r="J298" i="563" a="1"/>
  <c r="J298" i="563" s="1"/>
  <c r="H298" i="563"/>
  <c r="W297" i="563"/>
  <c r="V297" i="563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 a="1"/>
  <c r="K296" i="563" s="1"/>
  <c r="M296" i="563" s="1"/>
  <c r="J296" i="563" a="1"/>
  <c r="J296" i="563" s="1"/>
  <c r="H296" i="563"/>
  <c r="V295" i="563"/>
  <c r="W295" i="563" s="1"/>
  <c r="N295" i="563"/>
  <c r="K295" i="563"/>
  <c r="M295" i="563" s="1"/>
  <c r="K295" i="563" a="1"/>
  <c r="J295" i="563"/>
  <c r="J295" i="563" a="1"/>
  <c r="H295" i="563"/>
  <c r="V294" i="563"/>
  <c r="W294" i="563" s="1"/>
  <c r="N294" i="563"/>
  <c r="K294" i="563" a="1"/>
  <c r="K294" i="563" s="1"/>
  <c r="M294" i="563" s="1"/>
  <c r="J294" i="563" a="1"/>
  <c r="J294" i="563" s="1"/>
  <c r="H294" i="563"/>
  <c r="W293" i="563"/>
  <c r="V293" i="563"/>
  <c r="N293" i="563"/>
  <c r="N308" i="563" s="1"/>
  <c r="K293" i="563" a="1"/>
  <c r="K293" i="563" s="1"/>
  <c r="M293" i="563" s="1"/>
  <c r="J293" i="563" a="1"/>
  <c r="J293" i="563" s="1"/>
  <c r="H293" i="563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J292" i="563" s="1" a="1"/>
  <c r="J292" i="563" s="1"/>
  <c r="V291" i="563"/>
  <c r="W291" i="563" s="1"/>
  <c r="N291" i="563"/>
  <c r="K291" i="563"/>
  <c r="M291" i="563" s="1"/>
  <c r="K291" i="563" a="1"/>
  <c r="J291" i="563" a="1"/>
  <c r="J291" i="563" s="1"/>
  <c r="H291" i="563"/>
  <c r="W290" i="563"/>
  <c r="V290" i="563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/>
  <c r="M289" i="563" s="1"/>
  <c r="K289" i="563" a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W284" i="563"/>
  <c r="V284" i="563"/>
  <c r="N284" i="563"/>
  <c r="K284" i="563" a="1"/>
  <c r="K284" i="563" s="1"/>
  <c r="M284" i="563" s="1"/>
  <c r="J284" i="563" a="1"/>
  <c r="J284" i="563" s="1"/>
  <c r="H284" i="563"/>
  <c r="N283" i="563"/>
  <c r="K283" i="563" a="1"/>
  <c r="K283" i="563" s="1"/>
  <c r="M283" i="563" s="1"/>
  <c r="H283" i="563"/>
  <c r="N282" i="563"/>
  <c r="K282" i="563"/>
  <c r="M282" i="563" s="1"/>
  <c r="K282" i="563" a="1"/>
  <c r="H282" i="563"/>
  <c r="N281" i="563"/>
  <c r="K281" i="563" a="1"/>
  <c r="K281" i="563" s="1"/>
  <c r="M281" i="563" s="1"/>
  <c r="H281" i="563"/>
  <c r="N280" i="563"/>
  <c r="K280" i="563" a="1"/>
  <c r="K280" i="563" s="1"/>
  <c r="M280" i="563" s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W276" i="563"/>
  <c r="V276" i="563"/>
  <c r="N276" i="563"/>
  <c r="K276" i="563" a="1"/>
  <c r="K276" i="563" s="1"/>
  <c r="M276" i="563" s="1"/>
  <c r="J276" i="563" a="1"/>
  <c r="J276" i="563" s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V274" i="563"/>
  <c r="W274" i="563" s="1"/>
  <c r="N274" i="563"/>
  <c r="K274" i="563"/>
  <c r="M274" i="563" s="1"/>
  <c r="K274" i="563" a="1"/>
  <c r="J274" i="563"/>
  <c r="J274" i="563" a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W272" i="563"/>
  <c r="V272" i="563"/>
  <c r="N272" i="563"/>
  <c r="K272" i="563" a="1"/>
  <c r="K272" i="563" s="1"/>
  <c r="M272" i="563" s="1"/>
  <c r="J272" i="563" a="1"/>
  <c r="J272" i="563" s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V270" i="563"/>
  <c r="W270" i="563" s="1"/>
  <c r="N270" i="563"/>
  <c r="K270" i="563"/>
  <c r="M270" i="563" s="1"/>
  <c r="K270" i="563" a="1"/>
  <c r="J270" i="563"/>
  <c r="J270" i="563" a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W268" i="563"/>
  <c r="V268" i="563"/>
  <c r="N268" i="563"/>
  <c r="K268" i="563" a="1"/>
  <c r="K268" i="563" s="1"/>
  <c r="M268" i="563" s="1"/>
  <c r="J268" i="563" a="1"/>
  <c r="J268" i="563" s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V266" i="563"/>
  <c r="W266" i="563" s="1"/>
  <c r="N266" i="563"/>
  <c r="K266" i="563"/>
  <c r="M266" i="563" s="1"/>
  <c r="K266" i="563" a="1"/>
  <c r="J266" i="563"/>
  <c r="J266" i="563" a="1"/>
  <c r="H266" i="563"/>
  <c r="N265" i="563"/>
  <c r="K265" i="563" a="1"/>
  <c r="K265" i="563" s="1"/>
  <c r="M265" i="563" s="1"/>
  <c r="H265" i="563"/>
  <c r="W264" i="563"/>
  <c r="V264" i="563"/>
  <c r="N264" i="563"/>
  <c r="K264" i="563" a="1"/>
  <c r="K264" i="563" s="1"/>
  <c r="M264" i="563" s="1"/>
  <c r="J264" i="563" a="1"/>
  <c r="J264" i="563" s="1"/>
  <c r="H264" i="563"/>
  <c r="V263" i="563"/>
  <c r="W263" i="563" s="1"/>
  <c r="N263" i="563"/>
  <c r="K263" i="563"/>
  <c r="M263" i="563" s="1"/>
  <c r="K263" i="563" a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/>
  <c r="M261" i="563" s="1"/>
  <c r="K261" i="563" a="1"/>
  <c r="J261" i="563" a="1"/>
  <c r="J261" i="563" s="1"/>
  <c r="H261" i="563"/>
  <c r="W260" i="563"/>
  <c r="V260" i="563"/>
  <c r="N260" i="563"/>
  <c r="K260" i="563" a="1"/>
  <c r="K260" i="563" s="1"/>
  <c r="M260" i="563" s="1"/>
  <c r="J260" i="563" a="1"/>
  <c r="J260" i="563" s="1"/>
  <c r="H260" i="563"/>
  <c r="V259" i="563"/>
  <c r="W259" i="563" s="1"/>
  <c r="N259" i="563"/>
  <c r="K259" i="563"/>
  <c r="M259" i="563" s="1"/>
  <c r="K259" i="563" a="1"/>
  <c r="J259" i="563" a="1"/>
  <c r="J259" i="563" s="1"/>
  <c r="H259" i="563"/>
  <c r="W258" i="563"/>
  <c r="V258" i="563"/>
  <c r="N258" i="563"/>
  <c r="N292" i="563" s="1"/>
  <c r="K258" i="563" a="1"/>
  <c r="K258" i="563" s="1"/>
  <c r="K292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/>
  <c r="M246" i="563" s="1"/>
  <c r="K246" i="563" a="1"/>
  <c r="J246" i="563" a="1"/>
  <c r="J246" i="563" s="1"/>
  <c r="H246" i="563"/>
  <c r="W245" i="563"/>
  <c r="V245" i="563"/>
  <c r="N245" i="563"/>
  <c r="K245" i="563" a="1"/>
  <c r="K245" i="563" s="1"/>
  <c r="M245" i="563" s="1"/>
  <c r="J245" i="563" a="1"/>
  <c r="J245" i="563" s="1"/>
  <c r="H245" i="563"/>
  <c r="V244" i="563"/>
  <c r="W244" i="563" s="1"/>
  <c r="N244" i="563"/>
  <c r="K244" i="563"/>
  <c r="M244" i="563" s="1"/>
  <c r="K244" i="563" a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W241" i="563"/>
  <c r="V241" i="563"/>
  <c r="N241" i="563"/>
  <c r="K241" i="563"/>
  <c r="M241" i="563" s="1"/>
  <c r="K241" i="563" a="1"/>
  <c r="J241" i="563" a="1"/>
  <c r="J241" i="563" s="1"/>
  <c r="H241" i="563"/>
  <c r="W240" i="563"/>
  <c r="V240" i="563"/>
  <c r="N240" i="563"/>
  <c r="K240" i="563" a="1"/>
  <c r="K240" i="563" s="1"/>
  <c r="M240" i="563" s="1"/>
  <c r="J240" i="563" a="1"/>
  <c r="J240" i="563" s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V234" i="563"/>
  <c r="W234" i="563" s="1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 a="1"/>
  <c r="K224" i="563" s="1"/>
  <c r="M224" i="563" s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 a="1"/>
  <c r="K220" i="563" s="1"/>
  <c r="M220" i="563" s="1"/>
  <c r="H220" i="563"/>
  <c r="W219" i="563"/>
  <c r="V219" i="563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/>
  <c r="M218" i="563" s="1"/>
  <c r="K218" i="563" a="1"/>
  <c r="J218" i="563" a="1"/>
  <c r="J218" i="563" s="1"/>
  <c r="H218" i="563"/>
  <c r="W217" i="563"/>
  <c r="V217" i="563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 a="1"/>
  <c r="K216" i="563" s="1"/>
  <c r="M216" i="563" s="1"/>
  <c r="J216" i="563" a="1"/>
  <c r="J216" i="563" s="1"/>
  <c r="H216" i="563"/>
  <c r="V215" i="563"/>
  <c r="W215" i="563" s="1"/>
  <c r="N215" i="563"/>
  <c r="K215" i="563"/>
  <c r="M215" i="563" s="1"/>
  <c r="K215" i="563" a="1"/>
  <c r="J215" i="563"/>
  <c r="J215" i="563" a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W213" i="563"/>
  <c r="V213" i="563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/>
  <c r="M211" i="563" s="1"/>
  <c r="K211" i="563" a="1"/>
  <c r="J211" i="563"/>
  <c r="J211" i="563" a="1"/>
  <c r="H211" i="563"/>
  <c r="V210" i="563"/>
  <c r="W210" i="563" s="1"/>
  <c r="N210" i="563"/>
  <c r="K210" i="563" a="1"/>
  <c r="K210" i="563" s="1"/>
  <c r="M210" i="563" s="1"/>
  <c r="J210" i="563" a="1"/>
  <c r="J210" i="563" s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V208" i="563"/>
  <c r="W208" i="563" s="1"/>
  <c r="N208" i="563"/>
  <c r="K208" i="563"/>
  <c r="M208" i="563" s="1"/>
  <c r="K208" i="563" a="1"/>
  <c r="J208" i="563"/>
  <c r="J208" i="563" a="1"/>
  <c r="H208" i="563"/>
  <c r="H207" i="563"/>
  <c r="H206" i="563"/>
  <c r="H205" i="563"/>
  <c r="W204" i="563"/>
  <c r="V204" i="563"/>
  <c r="N204" i="563"/>
  <c r="K204" i="563" a="1"/>
  <c r="K204" i="563" s="1"/>
  <c r="M204" i="563" s="1"/>
  <c r="J204" i="563" a="1"/>
  <c r="J204" i="563" s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/>
  <c r="M202" i="563" s="1"/>
  <c r="K202" i="563" a="1"/>
  <c r="J202" i="563"/>
  <c r="J202" i="563" a="1"/>
  <c r="H202" i="563"/>
  <c r="H201" i="563"/>
  <c r="W200" i="563"/>
  <c r="V200" i="563"/>
  <c r="N200" i="563"/>
  <c r="N257" i="563" s="1"/>
  <c r="K200" i="563" a="1"/>
  <c r="K200" i="563" s="1"/>
  <c r="J200" i="563" a="1"/>
  <c r="J200" i="563" s="1"/>
  <c r="H200" i="563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/>
  <c r="J197" i="563" a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W192" i="563"/>
  <c r="V192" i="563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W190" i="563"/>
  <c r="V190" i="563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 a="1"/>
  <c r="J189" i="563" s="1"/>
  <c r="H189" i="563"/>
  <c r="N188" i="563"/>
  <c r="K188" i="563" a="1"/>
  <c r="K188" i="563" s="1"/>
  <c r="M188" i="563" s="1"/>
  <c r="J188" i="563" a="1"/>
  <c r="J188" i="563" s="1"/>
  <c r="H188" i="563"/>
  <c r="W187" i="563"/>
  <c r="V187" i="563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 a="1"/>
  <c r="K185" i="563" s="1"/>
  <c r="M185" i="563" s="1"/>
  <c r="H185" i="563"/>
  <c r="N184" i="563"/>
  <c r="K184" i="563" a="1"/>
  <c r="K184" i="563" s="1"/>
  <c r="M184" i="563" s="1"/>
  <c r="H184" i="563"/>
  <c r="V183" i="563"/>
  <c r="W183" i="563" s="1"/>
  <c r="N183" i="563"/>
  <c r="K183" i="563" a="1"/>
  <c r="K183" i="563" s="1"/>
  <c r="M183" i="563" s="1"/>
  <c r="J183" i="563" a="1"/>
  <c r="J183" i="563" s="1"/>
  <c r="H183" i="563"/>
  <c r="W182" i="563"/>
  <c r="V182" i="563"/>
  <c r="N182" i="563"/>
  <c r="K182" i="563" a="1"/>
  <c r="K182" i="563" s="1"/>
  <c r="M182" i="563" s="1"/>
  <c r="J182" i="563" a="1"/>
  <c r="J182" i="563" s="1"/>
  <c r="H182" i="563"/>
  <c r="V181" i="563"/>
  <c r="W181" i="563" s="1"/>
  <c r="N181" i="563"/>
  <c r="K181" i="563"/>
  <c r="M181" i="563" s="1"/>
  <c r="K181" i="563" a="1"/>
  <c r="J181" i="563" a="1"/>
  <c r="J181" i="563" s="1"/>
  <c r="H181" i="563"/>
  <c r="W180" i="563"/>
  <c r="V180" i="563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/>
  <c r="M179" i="563" s="1"/>
  <c r="K179" i="563" a="1"/>
  <c r="J179" i="563" a="1"/>
  <c r="J179" i="563" s="1"/>
  <c r="H179" i="563"/>
  <c r="W178" i="563"/>
  <c r="V178" i="563"/>
  <c r="N178" i="563"/>
  <c r="N199" i="563" s="1"/>
  <c r="K178" i="563" a="1"/>
  <c r="K178" i="563" s="1"/>
  <c r="M178" i="563" s="1"/>
  <c r="M199" i="563" s="1"/>
  <c r="J178" i="563" a="1"/>
  <c r="J178" i="563" s="1"/>
  <c r="H178" i="563"/>
  <c r="H199" i="563" s="1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/>
  <c r="J139" i="563" a="1"/>
  <c r="H139" i="563"/>
  <c r="V138" i="563"/>
  <c r="V148" i="563" s="1"/>
  <c r="W148" i="563" s="1"/>
  <c r="N138" i="563"/>
  <c r="K138" i="563"/>
  <c r="K138" i="563" a="1"/>
  <c r="J138" i="563" a="1"/>
  <c r="J138" i="563" s="1"/>
  <c r="H138" i="563"/>
  <c r="AA137" i="563"/>
  <c r="Z137" i="563"/>
  <c r="Y137" i="563"/>
  <c r="X137" i="563"/>
  <c r="U137" i="563"/>
  <c r="T137" i="563"/>
  <c r="S137" i="563"/>
  <c r="Q137" i="563"/>
  <c r="P137" i="563"/>
  <c r="O137" i="563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V135" i="563"/>
  <c r="W135" i="563" s="1"/>
  <c r="N135" i="563"/>
  <c r="K135" i="563"/>
  <c r="M135" i="563" s="1"/>
  <c r="K135" i="563" a="1"/>
  <c r="J135" i="563"/>
  <c r="J135" i="563" a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I121" i="563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/>
  <c r="J119" i="563" a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/>
  <c r="K117" i="563" a="1"/>
  <c r="H117" i="563"/>
  <c r="K116" i="563" a="1"/>
  <c r="K116" i="563" s="1"/>
  <c r="H116" i="563"/>
  <c r="K115" i="563" a="1"/>
  <c r="K115" i="563" s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/>
  <c r="M113" i="563" s="1"/>
  <c r="K113" i="563" a="1"/>
  <c r="J113" i="563"/>
  <c r="J113" i="563" a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/>
  <c r="M109" i="563" s="1"/>
  <c r="K109" i="563" a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/>
  <c r="J105" i="563" a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W103" i="563"/>
  <c r="V103" i="563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 a="1"/>
  <c r="K84" i="563" s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V75" i="563"/>
  <c r="W75" i="563" s="1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/>
  <c r="M74" i="563" s="1"/>
  <c r="K74" i="563" a="1"/>
  <c r="J74" i="563"/>
  <c r="J74" i="563" a="1"/>
  <c r="H74" i="563"/>
  <c r="V73" i="563"/>
  <c r="W73" i="563" s="1"/>
  <c r="N73" i="563"/>
  <c r="K73" i="563" a="1"/>
  <c r="K73" i="563" s="1"/>
  <c r="M73" i="563" s="1"/>
  <c r="J73" i="563" a="1"/>
  <c r="J73" i="563" s="1"/>
  <c r="H73" i="563"/>
  <c r="W72" i="563"/>
  <c r="V72" i="563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/>
  <c r="M70" i="563" s="1"/>
  <c r="K70" i="563" a="1"/>
  <c r="J70" i="563"/>
  <c r="J70" i="563" a="1"/>
  <c r="H70" i="563"/>
  <c r="V69" i="563"/>
  <c r="W69" i="563" s="1"/>
  <c r="N69" i="563"/>
  <c r="K69" i="563" a="1"/>
  <c r="K69" i="563" s="1"/>
  <c r="M69" i="563" s="1"/>
  <c r="J69" i="563" a="1"/>
  <c r="J69" i="563" s="1"/>
  <c r="H69" i="563"/>
  <c r="K68" i="563"/>
  <c r="K68" i="563" a="1"/>
  <c r="H68" i="563"/>
  <c r="K67" i="563" a="1"/>
  <c r="K67" i="563" s="1"/>
  <c r="H67" i="563"/>
  <c r="V66" i="563"/>
  <c r="W66" i="563" s="1"/>
  <c r="N66" i="563"/>
  <c r="K66" i="563"/>
  <c r="M66" i="563" s="1"/>
  <c r="K66" i="563" a="1"/>
  <c r="J66" i="563"/>
  <c r="J66" i="563" a="1"/>
  <c r="H66" i="563"/>
  <c r="V65" i="563"/>
  <c r="W65" i="563" s="1"/>
  <c r="N65" i="563"/>
  <c r="K65" i="563" a="1"/>
  <c r="K65" i="563" s="1"/>
  <c r="M65" i="563" s="1"/>
  <c r="J65" i="563" a="1"/>
  <c r="J65" i="563" s="1"/>
  <c r="H65" i="563"/>
  <c r="W64" i="563"/>
  <c r="V64" i="563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 a="1"/>
  <c r="K63" i="563" s="1"/>
  <c r="M63" i="563" s="1"/>
  <c r="J63" i="563" a="1"/>
  <c r="J63" i="563" s="1"/>
  <c r="H63" i="563"/>
  <c r="V62" i="563"/>
  <c r="W62" i="563" s="1"/>
  <c r="N62" i="563"/>
  <c r="K62" i="563"/>
  <c r="M62" i="563" s="1"/>
  <c r="K62" i="563" a="1"/>
  <c r="J62" i="563"/>
  <c r="J62" i="563" a="1"/>
  <c r="H62" i="563"/>
  <c r="V61" i="563"/>
  <c r="W61" i="563" s="1"/>
  <c r="N61" i="563"/>
  <c r="K61" i="563" a="1"/>
  <c r="K61" i="563" s="1"/>
  <c r="M61" i="563" s="1"/>
  <c r="J61" i="563" a="1"/>
  <c r="J61" i="563" s="1"/>
  <c r="H61" i="563"/>
  <c r="W60" i="563"/>
  <c r="V60" i="563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 a="1"/>
  <c r="K59" i="563" s="1"/>
  <c r="M59" i="563" s="1"/>
  <c r="J59" i="563" a="1"/>
  <c r="J59" i="563" s="1"/>
  <c r="H59" i="563"/>
  <c r="V58" i="563"/>
  <c r="W58" i="563" s="1"/>
  <c r="N58" i="563"/>
  <c r="K58" i="563"/>
  <c r="M58" i="563" s="1"/>
  <c r="K58" i="563" a="1"/>
  <c r="J58" i="563"/>
  <c r="J58" i="563" a="1"/>
  <c r="H58" i="563"/>
  <c r="V57" i="563"/>
  <c r="W57" i="563" s="1"/>
  <c r="N57" i="563"/>
  <c r="K57" i="563" a="1"/>
  <c r="K57" i="563" s="1"/>
  <c r="M57" i="563" s="1"/>
  <c r="J57" i="563" a="1"/>
  <c r="J57" i="563" s="1"/>
  <c r="H57" i="563"/>
  <c r="K56" i="563" a="1"/>
  <c r="K56" i="563" s="1"/>
  <c r="M56" i="563" s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/>
  <c r="M32" i="563" s="1"/>
  <c r="K32" i="563" a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N29" i="563"/>
  <c r="N86" i="563" s="1"/>
  <c r="K29" i="563" a="1"/>
  <c r="K29" i="563" s="1"/>
  <c r="J29" i="563" a="1"/>
  <c r="J29" i="563" s="1"/>
  <c r="H29" i="563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/>
  <c r="J26" i="563" a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/>
  <c r="M21" i="563" s="1"/>
  <c r="K21" i="563" a="1"/>
  <c r="J21" i="563"/>
  <c r="J21" i="563" a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W19" i="563"/>
  <c r="V19" i="563"/>
  <c r="N19" i="563"/>
  <c r="K19" i="563" a="1"/>
  <c r="K19" i="563" s="1"/>
  <c r="M19" i="563" s="1"/>
  <c r="J19" i="563" a="1"/>
  <c r="J19" i="563" s="1"/>
  <c r="H19" i="563"/>
  <c r="N18" i="563"/>
  <c r="K18" i="563" a="1"/>
  <c r="K18" i="563" s="1"/>
  <c r="M18" i="563" s="1"/>
  <c r="J18" i="563" a="1"/>
  <c r="J18" i="563" s="1"/>
  <c r="H18" i="563"/>
  <c r="N17" i="563"/>
  <c r="K17" i="563" a="1"/>
  <c r="K17" i="563" s="1"/>
  <c r="M17" i="563" s="1"/>
  <c r="J17" i="563" a="1"/>
  <c r="J17" i="563" s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W15" i="563"/>
  <c r="V15" i="563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W11" i="563"/>
  <c r="V11" i="563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/>
  <c r="M10" i="563" s="1"/>
  <c r="K10" i="563" a="1"/>
  <c r="J10" i="563" a="1"/>
  <c r="J10" i="563" s="1"/>
  <c r="H10" i="563"/>
  <c r="W9" i="563"/>
  <c r="V9" i="563"/>
  <c r="N9" i="563"/>
  <c r="K9" i="563" a="1"/>
  <c r="K9" i="563" s="1"/>
  <c r="M9" i="563" s="1"/>
  <c r="J9" i="563" a="1"/>
  <c r="J9" i="563" s="1"/>
  <c r="H9" i="563"/>
  <c r="V8" i="563"/>
  <c r="W8" i="563" s="1"/>
  <c r="N8" i="563"/>
  <c r="K8" i="563"/>
  <c r="M8" i="563" s="1"/>
  <c r="K8" i="563" a="1"/>
  <c r="J8" i="563" a="1"/>
  <c r="J8" i="563" s="1"/>
  <c r="H8" i="563"/>
  <c r="W7" i="563"/>
  <c r="V7" i="563"/>
  <c r="N7" i="563"/>
  <c r="N28" i="563" s="1"/>
  <c r="K7" i="563" a="1"/>
  <c r="K7" i="563" s="1"/>
  <c r="J7" i="563" a="1"/>
  <c r="J7" i="563" s="1"/>
  <c r="H7" i="563"/>
  <c r="H28" i="563" s="1"/>
  <c r="P536" i="562"/>
  <c r="O536" i="562"/>
  <c r="N536" i="562"/>
  <c r="M536" i="562"/>
  <c r="L536" i="562"/>
  <c r="K536" i="562"/>
  <c r="I536" i="562"/>
  <c r="H536" i="562"/>
  <c r="G536" i="562"/>
  <c r="F536" i="562"/>
  <c r="E536" i="562"/>
  <c r="D536" i="562"/>
  <c r="C535" i="562"/>
  <c r="J535" i="562" s="1"/>
  <c r="Q535" i="562" s="1"/>
  <c r="C534" i="562"/>
  <c r="J534" i="562" s="1"/>
  <c r="Q534" i="562" s="1"/>
  <c r="C533" i="562"/>
  <c r="J533" i="562" s="1"/>
  <c r="G517" i="562"/>
  <c r="N517" i="562" s="1"/>
  <c r="X515" i="562"/>
  <c r="X514" i="562"/>
  <c r="X513" i="562"/>
  <c r="G513" i="562"/>
  <c r="C513" i="562"/>
  <c r="X512" i="562"/>
  <c r="I512" i="562"/>
  <c r="E512" i="562"/>
  <c r="K512" i="562" s="1"/>
  <c r="M512" i="562" s="1"/>
  <c r="X511" i="562"/>
  <c r="I511" i="562"/>
  <c r="E511" i="562"/>
  <c r="I510" i="562"/>
  <c r="E510" i="562"/>
  <c r="I509" i="562"/>
  <c r="I513" i="562" s="1"/>
  <c r="E509" i="562"/>
  <c r="AA506" i="562"/>
  <c r="Z506" i="562"/>
  <c r="Y506" i="562"/>
  <c r="X506" i="562"/>
  <c r="U506" i="562"/>
  <c r="T506" i="562"/>
  <c r="S506" i="562"/>
  <c r="R506" i="562"/>
  <c r="Q506" i="562"/>
  <c r="P506" i="562"/>
  <c r="O506" i="562"/>
  <c r="I506" i="562"/>
  <c r="G506" i="562"/>
  <c r="J506" i="562" s="1" a="1"/>
  <c r="J506" i="562" s="1"/>
  <c r="H505" i="562"/>
  <c r="H504" i="562"/>
  <c r="H503" i="562"/>
  <c r="D502" i="562"/>
  <c r="H502" i="562" s="1"/>
  <c r="V501" i="562"/>
  <c r="W501" i="562" s="1"/>
  <c r="N501" i="562"/>
  <c r="K501" i="562" a="1"/>
  <c r="K501" i="562" s="1"/>
  <c r="M501" i="562" s="1"/>
  <c r="J501" i="562" a="1"/>
  <c r="J501" i="562" s="1"/>
  <c r="H501" i="562"/>
  <c r="H500" i="562"/>
  <c r="H499" i="562"/>
  <c r="V498" i="562"/>
  <c r="W498" i="562" s="1"/>
  <c r="N498" i="562"/>
  <c r="K498" i="562" a="1"/>
  <c r="K498" i="562" s="1"/>
  <c r="M498" i="562" s="1"/>
  <c r="J498" i="562" a="1"/>
  <c r="J498" i="562" s="1"/>
  <c r="H498" i="562"/>
  <c r="V497" i="562"/>
  <c r="W497" i="562" s="1"/>
  <c r="N497" i="562"/>
  <c r="K497" i="562"/>
  <c r="M497" i="562" s="1"/>
  <c r="K497" i="562" a="1"/>
  <c r="J497" i="562"/>
  <c r="J497" i="562" a="1"/>
  <c r="H497" i="562"/>
  <c r="H496" i="562"/>
  <c r="H495" i="562"/>
  <c r="V494" i="562"/>
  <c r="W494" i="562" s="1"/>
  <c r="N494" i="562"/>
  <c r="K494" i="562" a="1"/>
  <c r="K494" i="562" s="1"/>
  <c r="M494" i="562" s="1"/>
  <c r="J494" i="562" a="1"/>
  <c r="J494" i="562" s="1"/>
  <c r="H494" i="562"/>
  <c r="V493" i="562"/>
  <c r="W493" i="562" s="1"/>
  <c r="N493" i="562"/>
  <c r="K493" i="562" a="1"/>
  <c r="K493" i="562" s="1"/>
  <c r="M493" i="562" s="1"/>
  <c r="J493" i="562" a="1"/>
  <c r="J493" i="562" s="1"/>
  <c r="H493" i="562"/>
  <c r="V492" i="562"/>
  <c r="W492" i="562" s="1"/>
  <c r="N492" i="562"/>
  <c r="K492" i="562" a="1"/>
  <c r="K492" i="562" s="1"/>
  <c r="M492" i="562" s="1"/>
  <c r="J492" i="562" a="1"/>
  <c r="J492" i="562" s="1"/>
  <c r="H492" i="562"/>
  <c r="V491" i="562"/>
  <c r="W491" i="562" s="1"/>
  <c r="N491" i="562"/>
  <c r="K491" i="562" a="1"/>
  <c r="K491" i="562" s="1"/>
  <c r="J491" i="562" a="1"/>
  <c r="J491" i="562" s="1"/>
  <c r="H491" i="562"/>
  <c r="H506" i="562" s="1"/>
  <c r="AA490" i="562"/>
  <c r="Z490" i="562"/>
  <c r="Y490" i="562"/>
  <c r="X490" i="562"/>
  <c r="U490" i="562"/>
  <c r="T490" i="562"/>
  <c r="S490" i="562"/>
  <c r="Q490" i="562"/>
  <c r="P490" i="562"/>
  <c r="O490" i="562"/>
  <c r="R513" i="562" s="1"/>
  <c r="I490" i="562"/>
  <c r="G490" i="562"/>
  <c r="J490" i="562" s="1" a="1"/>
  <c r="J490" i="562" s="1"/>
  <c r="V489" i="562"/>
  <c r="W489" i="562" s="1"/>
  <c r="N489" i="562"/>
  <c r="K489" i="562" a="1"/>
  <c r="K489" i="562" s="1"/>
  <c r="M489" i="562" s="1"/>
  <c r="J489" i="562" a="1"/>
  <c r="J489" i="562" s="1"/>
  <c r="H489" i="562"/>
  <c r="H488" i="562"/>
  <c r="H487" i="562"/>
  <c r="H486" i="562"/>
  <c r="H485" i="562"/>
  <c r="V484" i="562"/>
  <c r="W484" i="562" s="1"/>
  <c r="N484" i="562"/>
  <c r="K484" i="562" a="1"/>
  <c r="K484" i="562" s="1"/>
  <c r="M484" i="562" s="1"/>
  <c r="J484" i="562" a="1"/>
  <c r="J484" i="562" s="1"/>
  <c r="H484" i="562"/>
  <c r="V483" i="562"/>
  <c r="W483" i="562" s="1"/>
  <c r="N483" i="562"/>
  <c r="K483" i="562" a="1"/>
  <c r="K483" i="562" s="1"/>
  <c r="M483" i="562" s="1"/>
  <c r="J483" i="562" a="1"/>
  <c r="J483" i="562" s="1"/>
  <c r="H483" i="562"/>
  <c r="V482" i="562"/>
  <c r="W482" i="562" s="1"/>
  <c r="N482" i="562"/>
  <c r="K482" i="562" a="1"/>
  <c r="K482" i="562" s="1"/>
  <c r="M482" i="562" s="1"/>
  <c r="J482" i="562" a="1"/>
  <c r="J482" i="562" s="1"/>
  <c r="H482" i="562"/>
  <c r="V481" i="562"/>
  <c r="W481" i="562" s="1"/>
  <c r="N481" i="562"/>
  <c r="K481" i="562" a="1"/>
  <c r="K481" i="562" s="1"/>
  <c r="M481" i="562" s="1"/>
  <c r="J481" i="562" a="1"/>
  <c r="J481" i="562" s="1"/>
  <c r="H481" i="562"/>
  <c r="V480" i="562"/>
  <c r="W480" i="562" s="1"/>
  <c r="N480" i="562"/>
  <c r="N490" i="562" s="1"/>
  <c r="K480" i="562" a="1"/>
  <c r="K480" i="562" s="1"/>
  <c r="J480" i="562" a="1"/>
  <c r="J480" i="562" s="1"/>
  <c r="H480" i="562"/>
  <c r="AA479" i="562"/>
  <c r="Z479" i="562"/>
  <c r="Y479" i="562"/>
  <c r="X479" i="562"/>
  <c r="U479" i="562"/>
  <c r="T479" i="562"/>
  <c r="S479" i="562"/>
  <c r="Q479" i="562"/>
  <c r="P479" i="562"/>
  <c r="O479" i="562"/>
  <c r="I479" i="562"/>
  <c r="G479" i="562"/>
  <c r="V478" i="562"/>
  <c r="W478" i="562" s="1"/>
  <c r="N478" i="562"/>
  <c r="K478" i="562" a="1"/>
  <c r="K478" i="562" s="1"/>
  <c r="M478" i="562" s="1"/>
  <c r="J478" i="562" a="1"/>
  <c r="J478" i="562" s="1"/>
  <c r="H478" i="562"/>
  <c r="V477" i="562"/>
  <c r="W477" i="562" s="1"/>
  <c r="N477" i="562"/>
  <c r="K477" i="562" a="1"/>
  <c r="K477" i="562" s="1"/>
  <c r="M477" i="562" s="1"/>
  <c r="J477" i="562" a="1"/>
  <c r="J477" i="562" s="1"/>
  <c r="H477" i="562"/>
  <c r="V476" i="562"/>
  <c r="W476" i="562" s="1"/>
  <c r="N476" i="562"/>
  <c r="K476" i="562" a="1"/>
  <c r="K476" i="562" s="1"/>
  <c r="M476" i="562" s="1"/>
  <c r="J476" i="562" a="1"/>
  <c r="J476" i="562" s="1"/>
  <c r="H476" i="562"/>
  <c r="V475" i="562"/>
  <c r="W475" i="562" s="1"/>
  <c r="N475" i="562"/>
  <c r="K475" i="562" a="1"/>
  <c r="K475" i="562" s="1"/>
  <c r="M475" i="562" s="1"/>
  <c r="J475" i="562" a="1"/>
  <c r="J475" i="562" s="1"/>
  <c r="H475" i="562"/>
  <c r="V474" i="562"/>
  <c r="W474" i="562" s="1"/>
  <c r="N474" i="562"/>
  <c r="K474" i="562" a="1"/>
  <c r="K474" i="562" s="1"/>
  <c r="M474" i="562" s="1"/>
  <c r="J474" i="562" a="1"/>
  <c r="J474" i="562" s="1"/>
  <c r="H474" i="562"/>
  <c r="V473" i="562"/>
  <c r="W473" i="562" s="1"/>
  <c r="N473" i="562"/>
  <c r="K473" i="562"/>
  <c r="M473" i="562" s="1"/>
  <c r="K473" i="562" a="1"/>
  <c r="J473" i="562"/>
  <c r="J473" i="562" a="1"/>
  <c r="H473" i="562"/>
  <c r="V472" i="562"/>
  <c r="W472" i="562" s="1"/>
  <c r="N472" i="562"/>
  <c r="K472" i="562" a="1"/>
  <c r="K472" i="562" s="1"/>
  <c r="M472" i="562" s="1"/>
  <c r="J472" i="562" a="1"/>
  <c r="J472" i="562" s="1"/>
  <c r="H472" i="562"/>
  <c r="W471" i="562"/>
  <c r="V471" i="562"/>
  <c r="N471" i="562"/>
  <c r="K471" i="562" a="1"/>
  <c r="K471" i="562" s="1"/>
  <c r="M471" i="562" s="1"/>
  <c r="J471" i="562" a="1"/>
  <c r="J471" i="562" s="1"/>
  <c r="H471" i="562"/>
  <c r="V470" i="562"/>
  <c r="W470" i="562" s="1"/>
  <c r="N470" i="562"/>
  <c r="K470" i="562" a="1"/>
  <c r="K470" i="562" s="1"/>
  <c r="M470" i="562" s="1"/>
  <c r="J470" i="562" a="1"/>
  <c r="J470" i="562" s="1"/>
  <c r="H470" i="562"/>
  <c r="V469" i="562"/>
  <c r="W469" i="562" s="1"/>
  <c r="N469" i="562"/>
  <c r="K469" i="562" a="1"/>
  <c r="K469" i="562" s="1"/>
  <c r="M469" i="562" s="1"/>
  <c r="J469" i="562" a="1"/>
  <c r="J469" i="562" s="1"/>
  <c r="H469" i="562"/>
  <c r="V468" i="562"/>
  <c r="W468" i="562" s="1"/>
  <c r="N468" i="562"/>
  <c r="K468" i="562" a="1"/>
  <c r="K468" i="562" s="1"/>
  <c r="M468" i="562" s="1"/>
  <c r="J468" i="562" a="1"/>
  <c r="J468" i="562" s="1"/>
  <c r="H468" i="562"/>
  <c r="V467" i="562"/>
  <c r="W467" i="562" s="1"/>
  <c r="N467" i="562"/>
  <c r="K467" i="562" a="1"/>
  <c r="K467" i="562" s="1"/>
  <c r="M467" i="562" s="1"/>
  <c r="J467" i="562" a="1"/>
  <c r="J467" i="562" s="1"/>
  <c r="H467" i="562"/>
  <c r="V466" i="562"/>
  <c r="W466" i="562" s="1"/>
  <c r="N466" i="562"/>
  <c r="M466" i="562"/>
  <c r="K466" i="562" a="1"/>
  <c r="K466" i="562" s="1"/>
  <c r="J466" i="562" a="1"/>
  <c r="J466" i="562" s="1"/>
  <c r="H466" i="562"/>
  <c r="W465" i="562"/>
  <c r="V465" i="562"/>
  <c r="N465" i="562"/>
  <c r="K465" i="562" a="1"/>
  <c r="K465" i="562" s="1"/>
  <c r="M465" i="562" s="1"/>
  <c r="J465" i="562" a="1"/>
  <c r="J465" i="562" s="1"/>
  <c r="H465" i="562"/>
  <c r="V464" i="562"/>
  <c r="N464" i="562"/>
  <c r="M464" i="562"/>
  <c r="K464" i="562" a="1"/>
  <c r="K464" i="562" s="1"/>
  <c r="J464" i="562" a="1"/>
  <c r="J464" i="562" s="1"/>
  <c r="H464" i="562"/>
  <c r="AA463" i="562"/>
  <c r="Z463" i="562"/>
  <c r="Y463" i="562"/>
  <c r="X463" i="562"/>
  <c r="U463" i="562"/>
  <c r="T463" i="562"/>
  <c r="S463" i="562"/>
  <c r="R463" i="562"/>
  <c r="Q463" i="562"/>
  <c r="P463" i="562"/>
  <c r="O463" i="562"/>
  <c r="R511" i="562" s="1"/>
  <c r="I463" i="562"/>
  <c r="G463" i="562"/>
  <c r="V462" i="562"/>
  <c r="W462" i="562" s="1"/>
  <c r="N462" i="562"/>
  <c r="K462" i="562" a="1"/>
  <c r="K462" i="562" s="1"/>
  <c r="M462" i="562" s="1"/>
  <c r="J462" i="562" a="1"/>
  <c r="J462" i="562" s="1"/>
  <c r="H462" i="562"/>
  <c r="V461" i="562"/>
  <c r="W461" i="562" s="1"/>
  <c r="N461" i="562"/>
  <c r="K461" i="562"/>
  <c r="M461" i="562" s="1"/>
  <c r="K461" i="562" a="1"/>
  <c r="J461" i="562"/>
  <c r="J461" i="562" a="1"/>
  <c r="H461" i="562"/>
  <c r="V460" i="562"/>
  <c r="W460" i="562" s="1"/>
  <c r="N460" i="562"/>
  <c r="K460" i="562" a="1"/>
  <c r="K460" i="562" s="1"/>
  <c r="M460" i="562" s="1"/>
  <c r="J460" i="562" a="1"/>
  <c r="J460" i="562" s="1"/>
  <c r="H460" i="562"/>
  <c r="K459" i="562" a="1"/>
  <c r="K459" i="562" s="1"/>
  <c r="M459" i="562" s="1"/>
  <c r="H459" i="562"/>
  <c r="K458" i="562" a="1"/>
  <c r="K458" i="562" s="1"/>
  <c r="M458" i="562" s="1"/>
  <c r="H458" i="562"/>
  <c r="K457" i="562" a="1"/>
  <c r="K457" i="562" s="1"/>
  <c r="M457" i="562" s="1"/>
  <c r="H457" i="562"/>
  <c r="W456" i="562"/>
  <c r="V456" i="562"/>
  <c r="N456" i="562"/>
  <c r="K456" i="562" a="1"/>
  <c r="K456" i="562" s="1"/>
  <c r="M456" i="562" s="1"/>
  <c r="J456" i="562" a="1"/>
  <c r="J456" i="562" s="1"/>
  <c r="H456" i="562"/>
  <c r="V455" i="562"/>
  <c r="W455" i="562" s="1"/>
  <c r="N455" i="562"/>
  <c r="K455" i="562" a="1"/>
  <c r="K455" i="562" s="1"/>
  <c r="M455" i="562" s="1"/>
  <c r="J455" i="562" a="1"/>
  <c r="J455" i="562" s="1"/>
  <c r="H455" i="562"/>
  <c r="N454" i="562"/>
  <c r="K454" i="562"/>
  <c r="M454" i="562" s="1"/>
  <c r="K454" i="562" a="1"/>
  <c r="H454" i="562"/>
  <c r="N453" i="562"/>
  <c r="K453" i="562" a="1"/>
  <c r="K453" i="562" s="1"/>
  <c r="M453" i="562" s="1"/>
  <c r="H453" i="562"/>
  <c r="N452" i="562"/>
  <c r="K452" i="562" a="1"/>
  <c r="K452" i="562" s="1"/>
  <c r="M452" i="562" s="1"/>
  <c r="H452" i="562"/>
  <c r="N451" i="562"/>
  <c r="K451" i="562" a="1"/>
  <c r="K451" i="562" s="1"/>
  <c r="M451" i="562" s="1"/>
  <c r="H451" i="562"/>
  <c r="N450" i="562"/>
  <c r="K450" i="562" a="1"/>
  <c r="K450" i="562" s="1"/>
  <c r="M450" i="562" s="1"/>
  <c r="H450" i="562"/>
  <c r="N449" i="562"/>
  <c r="K449" i="562" a="1"/>
  <c r="K449" i="562" s="1"/>
  <c r="M449" i="562" s="1"/>
  <c r="H449" i="562"/>
  <c r="V448" i="562"/>
  <c r="W448" i="562" s="1"/>
  <c r="N448" i="562"/>
  <c r="K448" i="562" a="1"/>
  <c r="K448" i="562" s="1"/>
  <c r="M448" i="562" s="1"/>
  <c r="J448" i="562" a="1"/>
  <c r="J448" i="562" s="1"/>
  <c r="H448" i="562"/>
  <c r="V447" i="562"/>
  <c r="W447" i="562" s="1"/>
  <c r="N447" i="562"/>
  <c r="K447" i="562" a="1"/>
  <c r="K447" i="562" s="1"/>
  <c r="M447" i="562" s="1"/>
  <c r="J447" i="562" a="1"/>
  <c r="J447" i="562" s="1"/>
  <c r="H447" i="562"/>
  <c r="V446" i="562"/>
  <c r="W446" i="562" s="1"/>
  <c r="N446" i="562"/>
  <c r="K446" i="562"/>
  <c r="M446" i="562" s="1"/>
  <c r="K446" i="562" a="1"/>
  <c r="J446" i="562"/>
  <c r="J446" i="562" a="1"/>
  <c r="H446" i="562"/>
  <c r="V445" i="562"/>
  <c r="W445" i="562" s="1"/>
  <c r="N445" i="562"/>
  <c r="K445" i="562" a="1"/>
  <c r="K445" i="562" s="1"/>
  <c r="M445" i="562" s="1"/>
  <c r="J445" i="562" a="1"/>
  <c r="J445" i="562" s="1"/>
  <c r="H445" i="562"/>
  <c r="W444" i="562"/>
  <c r="V444" i="562"/>
  <c r="N444" i="562"/>
  <c r="K444" i="562" a="1"/>
  <c r="K444" i="562" s="1"/>
  <c r="M444" i="562" s="1"/>
  <c r="J444" i="562" a="1"/>
  <c r="J444" i="562" s="1"/>
  <c r="H444" i="562"/>
  <c r="V443" i="562"/>
  <c r="W443" i="562" s="1"/>
  <c r="N443" i="562"/>
  <c r="K443" i="562" a="1"/>
  <c r="K443" i="562" s="1"/>
  <c r="M443" i="562" s="1"/>
  <c r="J443" i="562" a="1"/>
  <c r="J443" i="562" s="1"/>
  <c r="H443" i="562"/>
  <c r="V442" i="562"/>
  <c r="W442" i="562" s="1"/>
  <c r="N442" i="562"/>
  <c r="K442" i="562" a="1"/>
  <c r="K442" i="562" s="1"/>
  <c r="M442" i="562" s="1"/>
  <c r="J442" i="562" a="1"/>
  <c r="J442" i="562" s="1"/>
  <c r="H442" i="562"/>
  <c r="V441" i="562"/>
  <c r="W441" i="562" s="1"/>
  <c r="N441" i="562"/>
  <c r="K441" i="562" a="1"/>
  <c r="K441" i="562" s="1"/>
  <c r="M441" i="562" s="1"/>
  <c r="J441" i="562" a="1"/>
  <c r="J441" i="562" s="1"/>
  <c r="H441" i="562"/>
  <c r="V440" i="562"/>
  <c r="W440" i="562" s="1"/>
  <c r="N440" i="562"/>
  <c r="K440" i="562" a="1"/>
  <c r="K440" i="562" s="1"/>
  <c r="M440" i="562" s="1"/>
  <c r="J440" i="562" a="1"/>
  <c r="J440" i="562" s="1"/>
  <c r="H440" i="562"/>
  <c r="V439" i="562"/>
  <c r="W439" i="562" s="1"/>
  <c r="N439" i="562"/>
  <c r="K439" i="562" a="1"/>
  <c r="K439" i="562" s="1"/>
  <c r="M439" i="562" s="1"/>
  <c r="J439" i="562" a="1"/>
  <c r="J439" i="562" s="1"/>
  <c r="H439" i="562"/>
  <c r="V438" i="562"/>
  <c r="W438" i="562" s="1"/>
  <c r="N438" i="562"/>
  <c r="K438" i="562"/>
  <c r="M438" i="562" s="1"/>
  <c r="K438" i="562" a="1"/>
  <c r="J438" i="562"/>
  <c r="J438" i="562" a="1"/>
  <c r="H438" i="562"/>
  <c r="V437" i="562"/>
  <c r="W437" i="562" s="1"/>
  <c r="N437" i="562"/>
  <c r="K437" i="562" a="1"/>
  <c r="K437" i="562" s="1"/>
  <c r="M437" i="562" s="1"/>
  <c r="J437" i="562" a="1"/>
  <c r="J437" i="562" s="1"/>
  <c r="H437" i="562"/>
  <c r="N436" i="562"/>
  <c r="K436" i="562" a="1"/>
  <c r="K436" i="562" s="1"/>
  <c r="M436" i="562" s="1"/>
  <c r="H436" i="562"/>
  <c r="V435" i="562"/>
  <c r="W435" i="562" s="1"/>
  <c r="N435" i="562"/>
  <c r="K435" i="562" a="1"/>
  <c r="K435" i="562" s="1"/>
  <c r="M435" i="562" s="1"/>
  <c r="J435" i="562" a="1"/>
  <c r="J435" i="562" s="1"/>
  <c r="H435" i="562"/>
  <c r="V434" i="562"/>
  <c r="W434" i="562" s="1"/>
  <c r="N434" i="562"/>
  <c r="K434" i="562" a="1"/>
  <c r="K434" i="562" s="1"/>
  <c r="M434" i="562" s="1"/>
  <c r="J434" i="562" a="1"/>
  <c r="J434" i="562" s="1"/>
  <c r="H434" i="562"/>
  <c r="V433" i="562"/>
  <c r="W433" i="562" s="1"/>
  <c r="N433" i="562"/>
  <c r="K433" i="562" a="1"/>
  <c r="K433" i="562" s="1"/>
  <c r="M433" i="562" s="1"/>
  <c r="J433" i="562" a="1"/>
  <c r="J433" i="562" s="1"/>
  <c r="H433" i="562"/>
  <c r="V432" i="562"/>
  <c r="W432" i="562" s="1"/>
  <c r="N432" i="562"/>
  <c r="K432" i="562" a="1"/>
  <c r="K432" i="562" s="1"/>
  <c r="M432" i="562" s="1"/>
  <c r="J432" i="562" a="1"/>
  <c r="J432" i="562" s="1"/>
  <c r="H432" i="562"/>
  <c r="V431" i="562"/>
  <c r="W431" i="562" s="1"/>
  <c r="N431" i="562"/>
  <c r="K431" i="562" a="1"/>
  <c r="K431" i="562" s="1"/>
  <c r="M431" i="562" s="1"/>
  <c r="J431" i="562" a="1"/>
  <c r="J431" i="562" s="1"/>
  <c r="H431" i="562"/>
  <c r="V430" i="562"/>
  <c r="W430" i="562" s="1"/>
  <c r="N430" i="562"/>
  <c r="K430" i="562"/>
  <c r="M430" i="562" s="1"/>
  <c r="K430" i="562" a="1"/>
  <c r="J430" i="562"/>
  <c r="J430" i="562" a="1"/>
  <c r="H430" i="562"/>
  <c r="V429" i="562"/>
  <c r="N429" i="562"/>
  <c r="K429" i="562" a="1"/>
  <c r="K429" i="562" s="1"/>
  <c r="J429" i="562" a="1"/>
  <c r="J429" i="562" s="1"/>
  <c r="H429" i="562"/>
  <c r="AA428" i="562"/>
  <c r="Z428" i="562"/>
  <c r="Y428" i="562"/>
  <c r="X428" i="562"/>
  <c r="U428" i="562"/>
  <c r="T428" i="562"/>
  <c r="S428" i="562"/>
  <c r="R428" i="562"/>
  <c r="Q428" i="562"/>
  <c r="P428" i="562"/>
  <c r="O428" i="562"/>
  <c r="R510" i="562" s="1"/>
  <c r="I428" i="562"/>
  <c r="G428" i="562"/>
  <c r="J428" i="562" s="1" a="1"/>
  <c r="J428" i="562" s="1"/>
  <c r="K427" i="562" a="1"/>
  <c r="K427" i="562" s="1"/>
  <c r="M427" i="562" s="1"/>
  <c r="H427" i="562"/>
  <c r="K426" i="562" a="1"/>
  <c r="K426" i="562" s="1"/>
  <c r="M426" i="562" s="1"/>
  <c r="H426" i="562"/>
  <c r="K425" i="562" a="1"/>
  <c r="K425" i="562" s="1"/>
  <c r="M425" i="562" s="1"/>
  <c r="H425" i="562"/>
  <c r="K424" i="562"/>
  <c r="M424" i="562" s="1"/>
  <c r="K424" i="562" a="1"/>
  <c r="H424" i="562"/>
  <c r="K423" i="562" a="1"/>
  <c r="K423" i="562" s="1"/>
  <c r="M423" i="562" s="1"/>
  <c r="H423" i="562"/>
  <c r="K422" i="562" a="1"/>
  <c r="K422" i="562" s="1"/>
  <c r="M422" i="562" s="1"/>
  <c r="H422" i="562"/>
  <c r="K421" i="562" a="1"/>
  <c r="K421" i="562" s="1"/>
  <c r="M421" i="562" s="1"/>
  <c r="H421" i="562"/>
  <c r="K420" i="562"/>
  <c r="M420" i="562" s="1"/>
  <c r="K420" i="562" a="1"/>
  <c r="H420" i="562"/>
  <c r="K419" i="562" a="1"/>
  <c r="K419" i="562" s="1"/>
  <c r="M419" i="562" s="1"/>
  <c r="H419" i="562"/>
  <c r="K418" i="562" a="1"/>
  <c r="K418" i="562" s="1"/>
  <c r="M418" i="562" s="1"/>
  <c r="H418" i="562"/>
  <c r="V417" i="562"/>
  <c r="W417" i="562" s="1"/>
  <c r="N417" i="562"/>
  <c r="K417" i="562" a="1"/>
  <c r="K417" i="562" s="1"/>
  <c r="M417" i="562" s="1"/>
  <c r="J417" i="562" a="1"/>
  <c r="J417" i="562" s="1"/>
  <c r="H417" i="562"/>
  <c r="V416" i="562"/>
  <c r="W416" i="562" s="1"/>
  <c r="N416" i="562"/>
  <c r="K416" i="562" a="1"/>
  <c r="K416" i="562" s="1"/>
  <c r="M416" i="562" s="1"/>
  <c r="J416" i="562" a="1"/>
  <c r="J416" i="562" s="1"/>
  <c r="H416" i="562"/>
  <c r="V415" i="562"/>
  <c r="W415" i="562" s="1"/>
  <c r="N415" i="562"/>
  <c r="K415" i="562" a="1"/>
  <c r="K415" i="562" s="1"/>
  <c r="M415" i="562" s="1"/>
  <c r="J415" i="562" a="1"/>
  <c r="J415" i="562" s="1"/>
  <c r="H415" i="562"/>
  <c r="V414" i="562"/>
  <c r="W414" i="562" s="1"/>
  <c r="N414" i="562"/>
  <c r="K414" i="562"/>
  <c r="M414" i="562" s="1"/>
  <c r="K414" i="562" a="1"/>
  <c r="J414" i="562"/>
  <c r="J414" i="562" a="1"/>
  <c r="H414" i="562"/>
  <c r="H413" i="562"/>
  <c r="W412" i="562"/>
  <c r="V412" i="562"/>
  <c r="N412" i="562"/>
  <c r="K412" i="562" a="1"/>
  <c r="K412" i="562" s="1"/>
  <c r="M412" i="562" s="1"/>
  <c r="J412" i="562" a="1"/>
  <c r="J412" i="562" s="1"/>
  <c r="H412" i="562"/>
  <c r="V411" i="562"/>
  <c r="W411" i="562" s="1"/>
  <c r="N411" i="562"/>
  <c r="K411" i="562" a="1"/>
  <c r="K411" i="562" s="1"/>
  <c r="M411" i="562" s="1"/>
  <c r="J411" i="562" a="1"/>
  <c r="J411" i="562" s="1"/>
  <c r="H411" i="562"/>
  <c r="H410" i="562"/>
  <c r="K409" i="562" a="1"/>
  <c r="K409" i="562" s="1"/>
  <c r="H409" i="562"/>
  <c r="W408" i="562"/>
  <c r="V408" i="562"/>
  <c r="N408" i="562"/>
  <c r="K408" i="562" a="1"/>
  <c r="K408" i="562" s="1"/>
  <c r="M408" i="562" s="1"/>
  <c r="J408" i="562" a="1"/>
  <c r="J408" i="562" s="1"/>
  <c r="H408" i="562"/>
  <c r="V407" i="562"/>
  <c r="W407" i="562" s="1"/>
  <c r="N407" i="562"/>
  <c r="K407" i="562" a="1"/>
  <c r="K407" i="562" s="1"/>
  <c r="M407" i="562" s="1"/>
  <c r="J407" i="562" a="1"/>
  <c r="J407" i="562" s="1"/>
  <c r="H407" i="562"/>
  <c r="V406" i="562"/>
  <c r="W406" i="562" s="1"/>
  <c r="N406" i="562"/>
  <c r="K406" i="562" a="1"/>
  <c r="K406" i="562" s="1"/>
  <c r="M406" i="562" s="1"/>
  <c r="J406" i="562" a="1"/>
  <c r="J406" i="562" s="1"/>
  <c r="H406" i="562"/>
  <c r="V405" i="562"/>
  <c r="W405" i="562" s="1"/>
  <c r="N405" i="562"/>
  <c r="K405" i="562" a="1"/>
  <c r="K405" i="562" s="1"/>
  <c r="M405" i="562" s="1"/>
  <c r="J405" i="562" a="1"/>
  <c r="J405" i="562" s="1"/>
  <c r="H405" i="562"/>
  <c r="V404" i="562"/>
  <c r="W404" i="562" s="1"/>
  <c r="N404" i="562"/>
  <c r="K404" i="562" a="1"/>
  <c r="K404" i="562" s="1"/>
  <c r="M404" i="562" s="1"/>
  <c r="J404" i="562" a="1"/>
  <c r="J404" i="562" s="1"/>
  <c r="H404" i="562"/>
  <c r="V403" i="562"/>
  <c r="W403" i="562" s="1"/>
  <c r="N403" i="562"/>
  <c r="K403" i="562" a="1"/>
  <c r="K403" i="562" s="1"/>
  <c r="M403" i="562" s="1"/>
  <c r="J403" i="562" a="1"/>
  <c r="J403" i="562" s="1"/>
  <c r="H403" i="562"/>
  <c r="V402" i="562"/>
  <c r="W402" i="562" s="1"/>
  <c r="N402" i="562"/>
  <c r="K402" i="562"/>
  <c r="M402" i="562" s="1"/>
  <c r="K402" i="562" a="1"/>
  <c r="J402" i="562"/>
  <c r="J402" i="562" a="1"/>
  <c r="H402" i="562"/>
  <c r="V401" i="562"/>
  <c r="W401" i="562" s="1"/>
  <c r="N401" i="562"/>
  <c r="K401" i="562" a="1"/>
  <c r="K401" i="562" s="1"/>
  <c r="M401" i="562" s="1"/>
  <c r="J401" i="562" a="1"/>
  <c r="J401" i="562" s="1"/>
  <c r="H401" i="562"/>
  <c r="W400" i="562"/>
  <c r="V400" i="562"/>
  <c r="N400" i="562"/>
  <c r="K400" i="562" a="1"/>
  <c r="K400" i="562" s="1"/>
  <c r="M400" i="562" s="1"/>
  <c r="J400" i="562" a="1"/>
  <c r="J400" i="562" s="1"/>
  <c r="H400" i="562"/>
  <c r="V399" i="562"/>
  <c r="W399" i="562" s="1"/>
  <c r="N399" i="562"/>
  <c r="K399" i="562" a="1"/>
  <c r="K399" i="562" s="1"/>
  <c r="M399" i="562" s="1"/>
  <c r="J399" i="562" a="1"/>
  <c r="J399" i="562" s="1"/>
  <c r="H399" i="562"/>
  <c r="K398" i="562" a="1"/>
  <c r="K398" i="562" s="1"/>
  <c r="M398" i="562" s="1"/>
  <c r="H398" i="562"/>
  <c r="K397" i="562" a="1"/>
  <c r="K397" i="562" s="1"/>
  <c r="M397" i="562" s="1"/>
  <c r="H397" i="562"/>
  <c r="K396" i="562" a="1"/>
  <c r="K396" i="562" s="1"/>
  <c r="M396" i="562" s="1"/>
  <c r="H396" i="562"/>
  <c r="K395" i="562" a="1"/>
  <c r="K395" i="562" s="1"/>
  <c r="M395" i="562" s="1"/>
  <c r="H395" i="562"/>
  <c r="N394" i="562"/>
  <c r="K394" i="562" a="1"/>
  <c r="K394" i="562" s="1"/>
  <c r="M394" i="562" s="1"/>
  <c r="H394" i="562"/>
  <c r="N393" i="562"/>
  <c r="K393" i="562" a="1"/>
  <c r="K393" i="562" s="1"/>
  <c r="M393" i="562" s="1"/>
  <c r="H393" i="562"/>
  <c r="N392" i="562"/>
  <c r="K392" i="562" a="1"/>
  <c r="K392" i="562" s="1"/>
  <c r="M392" i="562" s="1"/>
  <c r="H392" i="562"/>
  <c r="N391" i="562"/>
  <c r="K391" i="562" a="1"/>
  <c r="K391" i="562" s="1"/>
  <c r="M391" i="562" s="1"/>
  <c r="H391" i="562"/>
  <c r="V390" i="562"/>
  <c r="W390" i="562" s="1"/>
  <c r="N390" i="562"/>
  <c r="K390" i="562"/>
  <c r="M390" i="562" s="1"/>
  <c r="K390" i="562" a="1"/>
  <c r="J390" i="562"/>
  <c r="J390" i="562" a="1"/>
  <c r="H390" i="562"/>
  <c r="V389" i="562"/>
  <c r="W389" i="562" s="1"/>
  <c r="N389" i="562"/>
  <c r="K389" i="562" a="1"/>
  <c r="K389" i="562" s="1"/>
  <c r="M389" i="562" s="1"/>
  <c r="J389" i="562" a="1"/>
  <c r="J389" i="562" s="1"/>
  <c r="H389" i="562"/>
  <c r="V388" i="562"/>
  <c r="W388" i="562" s="1"/>
  <c r="N388" i="562"/>
  <c r="K388" i="562" a="1"/>
  <c r="K388" i="562" s="1"/>
  <c r="M388" i="562" s="1"/>
  <c r="J388" i="562" a="1"/>
  <c r="J388" i="562" s="1"/>
  <c r="H388" i="562"/>
  <c r="V387" i="562"/>
  <c r="W387" i="562" s="1"/>
  <c r="N387" i="562"/>
  <c r="K387" i="562" a="1"/>
  <c r="K387" i="562" s="1"/>
  <c r="M387" i="562" s="1"/>
  <c r="J387" i="562" a="1"/>
  <c r="J387" i="562" s="1"/>
  <c r="H387" i="562"/>
  <c r="V386" i="562"/>
  <c r="W386" i="562" s="1"/>
  <c r="N386" i="562"/>
  <c r="K386" i="562" a="1"/>
  <c r="K386" i="562" s="1"/>
  <c r="M386" i="562" s="1"/>
  <c r="J386" i="562" a="1"/>
  <c r="J386" i="562" s="1"/>
  <c r="H386" i="562"/>
  <c r="V385" i="562"/>
  <c r="W385" i="562" s="1"/>
  <c r="N385" i="562"/>
  <c r="K385" i="562" a="1"/>
  <c r="K385" i="562" s="1"/>
  <c r="M385" i="562" s="1"/>
  <c r="J385" i="562" a="1"/>
  <c r="J385" i="562" s="1"/>
  <c r="H385" i="562"/>
  <c r="V384" i="562"/>
  <c r="W384" i="562" s="1"/>
  <c r="N384" i="562"/>
  <c r="K384" i="562" a="1"/>
  <c r="K384" i="562" s="1"/>
  <c r="M384" i="562" s="1"/>
  <c r="J384" i="562" a="1"/>
  <c r="J384" i="562" s="1"/>
  <c r="H384" i="562"/>
  <c r="V383" i="562"/>
  <c r="W383" i="562" s="1"/>
  <c r="N383" i="562"/>
  <c r="K383" i="562" a="1"/>
  <c r="K383" i="562" s="1"/>
  <c r="M383" i="562" s="1"/>
  <c r="J383" i="562" a="1"/>
  <c r="J383" i="562" s="1"/>
  <c r="H383" i="562"/>
  <c r="V382" i="562"/>
  <c r="W382" i="562" s="1"/>
  <c r="N382" i="562"/>
  <c r="K382" i="562"/>
  <c r="M382" i="562" s="1"/>
  <c r="K382" i="562" a="1"/>
  <c r="J382" i="562"/>
  <c r="J382" i="562" a="1"/>
  <c r="H382" i="562"/>
  <c r="V381" i="562"/>
  <c r="W381" i="562" s="1"/>
  <c r="N381" i="562"/>
  <c r="K381" i="562" a="1"/>
  <c r="K381" i="562" s="1"/>
  <c r="M381" i="562" s="1"/>
  <c r="J381" i="562" a="1"/>
  <c r="J381" i="562" s="1"/>
  <c r="H381" i="562"/>
  <c r="V380" i="562"/>
  <c r="W380" i="562" s="1"/>
  <c r="N380" i="562"/>
  <c r="K380" i="562" a="1"/>
  <c r="K380" i="562" s="1"/>
  <c r="M380" i="562" s="1"/>
  <c r="J380" i="562" a="1"/>
  <c r="J380" i="562" s="1"/>
  <c r="H380" i="562"/>
  <c r="V379" i="562"/>
  <c r="W379" i="562" s="1"/>
  <c r="N379" i="562"/>
  <c r="K379" i="562" a="1"/>
  <c r="K379" i="562" s="1"/>
  <c r="M379" i="562" s="1"/>
  <c r="J379" i="562" a="1"/>
  <c r="J379" i="562" s="1"/>
  <c r="H379" i="562"/>
  <c r="K378" i="562" a="1"/>
  <c r="K378" i="562" s="1"/>
  <c r="M378" i="562" s="1"/>
  <c r="H378" i="562"/>
  <c r="K377" i="562" a="1"/>
  <c r="K377" i="562" s="1"/>
  <c r="M377" i="562" s="1"/>
  <c r="H377" i="562"/>
  <c r="K376" i="562" a="1"/>
  <c r="K376" i="562" s="1"/>
  <c r="M376" i="562" s="1"/>
  <c r="H376" i="562"/>
  <c r="V375" i="562"/>
  <c r="W375" i="562" s="1"/>
  <c r="N375" i="562"/>
  <c r="K375" i="562"/>
  <c r="M375" i="562" s="1"/>
  <c r="K375" i="562" a="1"/>
  <c r="J375" i="562"/>
  <c r="J375" i="562" a="1"/>
  <c r="H375" i="562"/>
  <c r="V374" i="562"/>
  <c r="W374" i="562" s="1"/>
  <c r="N374" i="562"/>
  <c r="K374" i="562" a="1"/>
  <c r="K374" i="562" s="1"/>
  <c r="M374" i="562" s="1"/>
  <c r="J374" i="562" a="1"/>
  <c r="J374" i="562" s="1"/>
  <c r="H374" i="562"/>
  <c r="W373" i="562"/>
  <c r="V373" i="562"/>
  <c r="N373" i="562"/>
  <c r="K373" i="562" a="1"/>
  <c r="K373" i="562" s="1"/>
  <c r="M373" i="562" s="1"/>
  <c r="J373" i="562" a="1"/>
  <c r="J373" i="562" s="1"/>
  <c r="H373" i="562"/>
  <c r="K372" i="562" a="1"/>
  <c r="K372" i="562" s="1"/>
  <c r="H372" i="562"/>
  <c r="W371" i="562"/>
  <c r="V371" i="562"/>
  <c r="V428" i="562" s="1"/>
  <c r="W428" i="562" s="1"/>
  <c r="N371" i="562"/>
  <c r="N428" i="562" s="1"/>
  <c r="K371" i="562" a="1"/>
  <c r="K371" i="562" s="1"/>
  <c r="J371" i="562" a="1"/>
  <c r="J371" i="562" s="1"/>
  <c r="H371" i="562"/>
  <c r="H428" i="562" s="1"/>
  <c r="AA370" i="562"/>
  <c r="AA507" i="562" s="1"/>
  <c r="Z370" i="562"/>
  <c r="Z507" i="562" s="1"/>
  <c r="Y370" i="562"/>
  <c r="Y507" i="562" s="1"/>
  <c r="X370" i="562"/>
  <c r="X507" i="562" s="1"/>
  <c r="U370" i="562"/>
  <c r="U507" i="562" s="1"/>
  <c r="T370" i="562"/>
  <c r="T507" i="562" s="1"/>
  <c r="S370" i="562"/>
  <c r="S507" i="562" s="1"/>
  <c r="R370" i="562"/>
  <c r="R507" i="562" s="1"/>
  <c r="Q370" i="562"/>
  <c r="Q507" i="562" s="1"/>
  <c r="P370" i="562"/>
  <c r="P507" i="562" s="1"/>
  <c r="O370" i="562"/>
  <c r="I370" i="562"/>
  <c r="I507" i="562" s="1"/>
  <c r="B515" i="562" s="1"/>
  <c r="G370" i="562"/>
  <c r="G507" i="562" s="1"/>
  <c r="V369" i="562"/>
  <c r="W369" i="562" s="1"/>
  <c r="N369" i="562"/>
  <c r="K369" i="562" a="1"/>
  <c r="K369" i="562" s="1"/>
  <c r="M369" i="562" s="1"/>
  <c r="J369" i="562" a="1"/>
  <c r="J369" i="562" s="1"/>
  <c r="H369" i="562"/>
  <c r="V368" i="562"/>
  <c r="W368" i="562" s="1"/>
  <c r="N368" i="562"/>
  <c r="K368" i="562" a="1"/>
  <c r="K368" i="562" s="1"/>
  <c r="M368" i="562" s="1"/>
  <c r="J368" i="562" a="1"/>
  <c r="J368" i="562" s="1"/>
  <c r="H368" i="562"/>
  <c r="K367" i="562" a="1"/>
  <c r="K367" i="562" s="1"/>
  <c r="M367" i="562" s="1"/>
  <c r="H367" i="562"/>
  <c r="K366" i="562" a="1"/>
  <c r="K366" i="562" s="1"/>
  <c r="M366" i="562" s="1"/>
  <c r="H366" i="562"/>
  <c r="K365" i="562" a="1"/>
  <c r="K365" i="562" s="1"/>
  <c r="M365" i="562" s="1"/>
  <c r="H365" i="562"/>
  <c r="K364" i="562" a="1"/>
  <c r="K364" i="562" s="1"/>
  <c r="M364" i="562" s="1"/>
  <c r="H364" i="562"/>
  <c r="W363" i="562"/>
  <c r="V363" i="562"/>
  <c r="N363" i="562"/>
  <c r="K363" i="562" a="1"/>
  <c r="K363" i="562" s="1"/>
  <c r="M363" i="562" s="1"/>
  <c r="J363" i="562" a="1"/>
  <c r="J363" i="562" s="1"/>
  <c r="H363" i="562"/>
  <c r="W362" i="562"/>
  <c r="V362" i="562"/>
  <c r="N362" i="562"/>
  <c r="K362" i="562" a="1"/>
  <c r="K362" i="562" s="1"/>
  <c r="M362" i="562" s="1"/>
  <c r="J362" i="562" a="1"/>
  <c r="J362" i="562" s="1"/>
  <c r="H362" i="562"/>
  <c r="V361" i="562"/>
  <c r="W361" i="562" s="1"/>
  <c r="N361" i="562"/>
  <c r="K361" i="562"/>
  <c r="M361" i="562" s="1"/>
  <c r="K361" i="562" a="1"/>
  <c r="J361" i="562" a="1"/>
  <c r="J361" i="562" s="1"/>
  <c r="H361" i="562"/>
  <c r="H360" i="562"/>
  <c r="H359" i="562"/>
  <c r="W358" i="562"/>
  <c r="V358" i="562"/>
  <c r="N358" i="562"/>
  <c r="K358" i="562" a="1"/>
  <c r="K358" i="562" s="1"/>
  <c r="M358" i="562" s="1"/>
  <c r="J358" i="562" a="1"/>
  <c r="J358" i="562" s="1"/>
  <c r="H358" i="562"/>
  <c r="V357" i="562"/>
  <c r="W357" i="562" s="1"/>
  <c r="N357" i="562"/>
  <c r="K357" i="562"/>
  <c r="M357" i="562" s="1"/>
  <c r="K357" i="562" a="1"/>
  <c r="J357" i="562" a="1"/>
  <c r="J357" i="562" s="1"/>
  <c r="H357" i="562"/>
  <c r="K356" i="562" a="1"/>
  <c r="K356" i="562" s="1"/>
  <c r="M356" i="562" s="1"/>
  <c r="H356" i="562"/>
  <c r="K355" i="562" a="1"/>
  <c r="K355" i="562" s="1"/>
  <c r="M355" i="562" s="1"/>
  <c r="H355" i="562"/>
  <c r="W354" i="562"/>
  <c r="V354" i="562"/>
  <c r="N354" i="562"/>
  <c r="K354" i="562" a="1"/>
  <c r="K354" i="562" s="1"/>
  <c r="M354" i="562" s="1"/>
  <c r="J354" i="562" a="1"/>
  <c r="J354" i="562" s="1"/>
  <c r="H354" i="562"/>
  <c r="V353" i="562"/>
  <c r="W353" i="562" s="1"/>
  <c r="N353" i="562"/>
  <c r="K353" i="562" a="1"/>
  <c r="K353" i="562" s="1"/>
  <c r="M353" i="562" s="1"/>
  <c r="J353" i="562" a="1"/>
  <c r="J353" i="562" s="1"/>
  <c r="H353" i="562"/>
  <c r="V352" i="562"/>
  <c r="W352" i="562" s="1"/>
  <c r="N352" i="562"/>
  <c r="K352" i="562" a="1"/>
  <c r="K352" i="562" s="1"/>
  <c r="M352" i="562" s="1"/>
  <c r="J352" i="562" a="1"/>
  <c r="J352" i="562" s="1"/>
  <c r="H352" i="562"/>
  <c r="V351" i="562"/>
  <c r="W351" i="562" s="1"/>
  <c r="N351" i="562"/>
  <c r="K351" i="562" a="1"/>
  <c r="K351" i="562" s="1"/>
  <c r="M351" i="562" s="1"/>
  <c r="J351" i="562" a="1"/>
  <c r="J351" i="562" s="1"/>
  <c r="H351" i="562"/>
  <c r="V350" i="562"/>
  <c r="W350" i="562" s="1"/>
  <c r="N350" i="562"/>
  <c r="K350" i="562" a="1"/>
  <c r="K350" i="562" s="1"/>
  <c r="M350" i="562" s="1"/>
  <c r="J350" i="562" a="1"/>
  <c r="J350" i="562" s="1"/>
  <c r="H350" i="562"/>
  <c r="V349" i="562"/>
  <c r="N349" i="562"/>
  <c r="K349" i="562" a="1"/>
  <c r="K349" i="562" s="1"/>
  <c r="J349" i="562" a="1"/>
  <c r="J349" i="562" s="1"/>
  <c r="H349" i="562"/>
  <c r="X343" i="562"/>
  <c r="X342" i="562"/>
  <c r="X341" i="562"/>
  <c r="G341" i="562"/>
  <c r="C341" i="562"/>
  <c r="X340" i="562"/>
  <c r="I340" i="562"/>
  <c r="E340" i="562"/>
  <c r="K340" i="562" s="1"/>
  <c r="M340" i="562" s="1"/>
  <c r="I339" i="562"/>
  <c r="E339" i="562"/>
  <c r="K339" i="562" s="1"/>
  <c r="M339" i="562" s="1"/>
  <c r="I338" i="562"/>
  <c r="E338" i="562"/>
  <c r="K338" i="562" s="1"/>
  <c r="M338" i="562" s="1"/>
  <c r="X337" i="562"/>
  <c r="I337" i="562"/>
  <c r="I341" i="562" s="1"/>
  <c r="E337" i="562"/>
  <c r="AA334" i="562"/>
  <c r="Z334" i="562"/>
  <c r="Y334" i="562"/>
  <c r="X334" i="562"/>
  <c r="U334" i="562"/>
  <c r="T334" i="562"/>
  <c r="S334" i="562"/>
  <c r="R334" i="562"/>
  <c r="Q334" i="562"/>
  <c r="P334" i="562"/>
  <c r="O334" i="562"/>
  <c r="R342" i="562" s="1"/>
  <c r="I334" i="562"/>
  <c r="G334" i="562"/>
  <c r="K333" i="562" a="1"/>
  <c r="K333" i="562" s="1"/>
  <c r="H333" i="562"/>
  <c r="K332" i="562" a="1"/>
  <c r="K332" i="562" s="1"/>
  <c r="H332" i="562"/>
  <c r="K331" i="562" a="1"/>
  <c r="K331" i="562" s="1"/>
  <c r="H331" i="562"/>
  <c r="W330" i="562"/>
  <c r="V330" i="562"/>
  <c r="N330" i="562"/>
  <c r="K330" i="562" a="1"/>
  <c r="K330" i="562" s="1"/>
  <c r="D330" i="562"/>
  <c r="H330" i="562" s="1"/>
  <c r="H329" i="562"/>
  <c r="K328" i="562" a="1"/>
  <c r="K328" i="562" s="1"/>
  <c r="H328" i="562"/>
  <c r="H327" i="562"/>
  <c r="V326" i="562"/>
  <c r="W326" i="562" s="1"/>
  <c r="N326" i="562"/>
  <c r="K326" i="562" a="1"/>
  <c r="K326" i="562" s="1"/>
  <c r="M326" i="562" s="1"/>
  <c r="J326" i="562" a="1"/>
  <c r="J326" i="562" s="1"/>
  <c r="H326" i="562"/>
  <c r="V325" i="562"/>
  <c r="W325" i="562" s="1"/>
  <c r="N325" i="562"/>
  <c r="K325" i="562"/>
  <c r="M325" i="562" s="1"/>
  <c r="K325" i="562" a="1"/>
  <c r="J325" i="562" a="1"/>
  <c r="J325" i="562" s="1"/>
  <c r="H325" i="562"/>
  <c r="H324" i="562"/>
  <c r="V323" i="562"/>
  <c r="W323" i="562" s="1"/>
  <c r="N323" i="562"/>
  <c r="K323" i="562" a="1"/>
  <c r="K323" i="562" s="1"/>
  <c r="M323" i="562" s="1"/>
  <c r="J323" i="562" a="1"/>
  <c r="J323" i="562" s="1"/>
  <c r="H323" i="562"/>
  <c r="V322" i="562"/>
  <c r="W322" i="562" s="1"/>
  <c r="N322" i="562"/>
  <c r="K322" i="562" a="1"/>
  <c r="K322" i="562" s="1"/>
  <c r="M322" i="562" s="1"/>
  <c r="J322" i="562" a="1"/>
  <c r="J322" i="562" s="1"/>
  <c r="H322" i="562"/>
  <c r="V321" i="562"/>
  <c r="W321" i="562" s="1"/>
  <c r="N321" i="562"/>
  <c r="K321" i="562" a="1"/>
  <c r="K321" i="562" s="1"/>
  <c r="M321" i="562" s="1"/>
  <c r="J321" i="562" a="1"/>
  <c r="J321" i="562" s="1"/>
  <c r="H321" i="562"/>
  <c r="V320" i="562"/>
  <c r="V334" i="562" s="1"/>
  <c r="N320" i="562"/>
  <c r="N334" i="562" s="1"/>
  <c r="K320" i="562" a="1"/>
  <c r="K320" i="562" s="1"/>
  <c r="J320" i="562" a="1"/>
  <c r="J320" i="562" s="1"/>
  <c r="H320" i="562"/>
  <c r="H334" i="562" s="1"/>
  <c r="AA319" i="562"/>
  <c r="Z319" i="562"/>
  <c r="Y319" i="562"/>
  <c r="X319" i="562"/>
  <c r="U319" i="562"/>
  <c r="T319" i="562"/>
  <c r="S319" i="562"/>
  <c r="Q319" i="562"/>
  <c r="P319" i="562"/>
  <c r="O319" i="562"/>
  <c r="R341" i="562" s="1"/>
  <c r="I319" i="562"/>
  <c r="G319" i="562"/>
  <c r="J319" i="562" s="1" a="1"/>
  <c r="J319" i="562" s="1"/>
  <c r="V318" i="562"/>
  <c r="W318" i="562" s="1"/>
  <c r="N318" i="562"/>
  <c r="K318" i="562" a="1"/>
  <c r="K318" i="562" s="1"/>
  <c r="M318" i="562" s="1"/>
  <c r="J318" i="562" a="1"/>
  <c r="J318" i="562" s="1"/>
  <c r="H318" i="562"/>
  <c r="H317" i="562"/>
  <c r="H316" i="562"/>
  <c r="H315" i="562"/>
  <c r="H314" i="562"/>
  <c r="W313" i="562"/>
  <c r="V313" i="562"/>
  <c r="N313" i="562"/>
  <c r="K313" i="562" a="1"/>
  <c r="K313" i="562" s="1"/>
  <c r="M313" i="562" s="1"/>
  <c r="J313" i="562" a="1"/>
  <c r="J313" i="562" s="1"/>
  <c r="H313" i="562"/>
  <c r="V312" i="562"/>
  <c r="W312" i="562" s="1"/>
  <c r="N312" i="562"/>
  <c r="K312" i="562" a="1"/>
  <c r="K312" i="562" s="1"/>
  <c r="M312" i="562" s="1"/>
  <c r="J312" i="562" a="1"/>
  <c r="J312" i="562" s="1"/>
  <c r="H312" i="562"/>
  <c r="V311" i="562"/>
  <c r="W311" i="562" s="1"/>
  <c r="N311" i="562"/>
  <c r="K311" i="562" a="1"/>
  <c r="K311" i="562" s="1"/>
  <c r="M311" i="562" s="1"/>
  <c r="J311" i="562" a="1"/>
  <c r="J311" i="562" s="1"/>
  <c r="H311" i="562"/>
  <c r="V310" i="562"/>
  <c r="W310" i="562" s="1"/>
  <c r="N310" i="562"/>
  <c r="K310" i="562" a="1"/>
  <c r="K310" i="562" s="1"/>
  <c r="M310" i="562" s="1"/>
  <c r="J310" i="562" a="1"/>
  <c r="J310" i="562" s="1"/>
  <c r="H310" i="562"/>
  <c r="V309" i="562"/>
  <c r="V319" i="562" s="1"/>
  <c r="W319" i="562" s="1"/>
  <c r="N309" i="562"/>
  <c r="N319" i="562" s="1"/>
  <c r="K309" i="562" a="1"/>
  <c r="K309" i="562" s="1"/>
  <c r="J309" i="562" a="1"/>
  <c r="J309" i="562" s="1"/>
  <c r="H309" i="562"/>
  <c r="H319" i="562" s="1"/>
  <c r="AA308" i="562"/>
  <c r="Z308" i="562"/>
  <c r="Y308" i="562"/>
  <c r="X308" i="562"/>
  <c r="U308" i="562"/>
  <c r="T308" i="562"/>
  <c r="S308" i="562"/>
  <c r="Q308" i="562"/>
  <c r="P308" i="562"/>
  <c r="O308" i="562"/>
  <c r="R340" i="562" s="1"/>
  <c r="I308" i="562"/>
  <c r="G308" i="562"/>
  <c r="V307" i="562"/>
  <c r="W307" i="562" s="1"/>
  <c r="N307" i="562"/>
  <c r="K307" i="562" a="1"/>
  <c r="K307" i="562" s="1"/>
  <c r="M307" i="562" s="1"/>
  <c r="J307" i="562" a="1"/>
  <c r="J307" i="562" s="1"/>
  <c r="H307" i="562"/>
  <c r="W306" i="562"/>
  <c r="V306" i="562"/>
  <c r="N306" i="562"/>
  <c r="K306" i="562" a="1"/>
  <c r="K306" i="562" s="1"/>
  <c r="M306" i="562" s="1"/>
  <c r="J306" i="562" a="1"/>
  <c r="J306" i="562" s="1"/>
  <c r="H306" i="562"/>
  <c r="V305" i="562"/>
  <c r="W305" i="562" s="1"/>
  <c r="N305" i="562"/>
  <c r="K305" i="562" a="1"/>
  <c r="K305" i="562" s="1"/>
  <c r="M305" i="562" s="1"/>
  <c r="J305" i="562" a="1"/>
  <c r="J305" i="562" s="1"/>
  <c r="H305" i="562"/>
  <c r="V304" i="562"/>
  <c r="W304" i="562" s="1"/>
  <c r="N304" i="562"/>
  <c r="K304" i="562" a="1"/>
  <c r="K304" i="562" s="1"/>
  <c r="M304" i="562" s="1"/>
  <c r="J304" i="562" a="1"/>
  <c r="J304" i="562" s="1"/>
  <c r="H304" i="562"/>
  <c r="V303" i="562"/>
  <c r="W303" i="562" s="1"/>
  <c r="N303" i="562"/>
  <c r="K303" i="562" a="1"/>
  <c r="K303" i="562" s="1"/>
  <c r="M303" i="562" s="1"/>
  <c r="J303" i="562" a="1"/>
  <c r="J303" i="562" s="1"/>
  <c r="H303" i="562"/>
  <c r="V302" i="562"/>
  <c r="W302" i="562" s="1"/>
  <c r="N302" i="562"/>
  <c r="K302" i="562" a="1"/>
  <c r="K302" i="562" s="1"/>
  <c r="M302" i="562" s="1"/>
  <c r="J302" i="562" a="1"/>
  <c r="J302" i="562" s="1"/>
  <c r="H302" i="562"/>
  <c r="V301" i="562"/>
  <c r="W301" i="562" s="1"/>
  <c r="N301" i="562"/>
  <c r="K301" i="562" a="1"/>
  <c r="K301" i="562" s="1"/>
  <c r="M301" i="562" s="1"/>
  <c r="J301" i="562" a="1"/>
  <c r="J301" i="562" s="1"/>
  <c r="H301" i="562"/>
  <c r="V300" i="562"/>
  <c r="W300" i="562" s="1"/>
  <c r="N300" i="562"/>
  <c r="K300" i="562"/>
  <c r="M300" i="562" s="1"/>
  <c r="K300" i="562" a="1"/>
  <c r="J300" i="562"/>
  <c r="J300" i="562" a="1"/>
  <c r="H300" i="562"/>
  <c r="V299" i="562"/>
  <c r="W299" i="562" s="1"/>
  <c r="N299" i="562"/>
  <c r="K299" i="562" a="1"/>
  <c r="K299" i="562" s="1"/>
  <c r="M299" i="562" s="1"/>
  <c r="J299" i="562" a="1"/>
  <c r="J299" i="562" s="1"/>
  <c r="H299" i="562"/>
  <c r="W298" i="562"/>
  <c r="V298" i="562"/>
  <c r="N298" i="562"/>
  <c r="K298" i="562" a="1"/>
  <c r="K298" i="562" s="1"/>
  <c r="M298" i="562" s="1"/>
  <c r="J298" i="562" a="1"/>
  <c r="J298" i="562" s="1"/>
  <c r="H298" i="562"/>
  <c r="V297" i="562"/>
  <c r="W297" i="562" s="1"/>
  <c r="N297" i="562"/>
  <c r="K297" i="562" a="1"/>
  <c r="K297" i="562" s="1"/>
  <c r="M297" i="562" s="1"/>
  <c r="J297" i="562" a="1"/>
  <c r="J297" i="562" s="1"/>
  <c r="H297" i="562"/>
  <c r="V296" i="562"/>
  <c r="W296" i="562" s="1"/>
  <c r="N296" i="562"/>
  <c r="K296" i="562" a="1"/>
  <c r="K296" i="562" s="1"/>
  <c r="M296" i="562" s="1"/>
  <c r="J296" i="562" a="1"/>
  <c r="J296" i="562" s="1"/>
  <c r="H296" i="562"/>
  <c r="V295" i="562"/>
  <c r="W295" i="562" s="1"/>
  <c r="N295" i="562"/>
  <c r="K295" i="562" a="1"/>
  <c r="K295" i="562" s="1"/>
  <c r="M295" i="562" s="1"/>
  <c r="J295" i="562" a="1"/>
  <c r="J295" i="562" s="1"/>
  <c r="H295" i="562"/>
  <c r="V294" i="562"/>
  <c r="W294" i="562" s="1"/>
  <c r="N294" i="562"/>
  <c r="K294" i="562" a="1"/>
  <c r="K294" i="562" s="1"/>
  <c r="M294" i="562" s="1"/>
  <c r="J294" i="562" a="1"/>
  <c r="J294" i="562" s="1"/>
  <c r="H294" i="562"/>
  <c r="V293" i="562"/>
  <c r="W293" i="562" s="1"/>
  <c r="N293" i="562"/>
  <c r="K293" i="562" a="1"/>
  <c r="K293" i="562" s="1"/>
  <c r="J293" i="562" a="1"/>
  <c r="J293" i="562" s="1"/>
  <c r="H293" i="562"/>
  <c r="AA292" i="562"/>
  <c r="Z292" i="562"/>
  <c r="Y292" i="562"/>
  <c r="X292" i="562"/>
  <c r="U292" i="562"/>
  <c r="T292" i="562"/>
  <c r="S292" i="562"/>
  <c r="R292" i="562"/>
  <c r="Q292" i="562"/>
  <c r="P292" i="562"/>
  <c r="O292" i="562"/>
  <c r="I292" i="562"/>
  <c r="G292" i="562"/>
  <c r="V291" i="562"/>
  <c r="W291" i="562" s="1"/>
  <c r="N291" i="562"/>
  <c r="K291" i="562" a="1"/>
  <c r="K291" i="562" s="1"/>
  <c r="M291" i="562" s="1"/>
  <c r="J291" i="562" a="1"/>
  <c r="J291" i="562" s="1"/>
  <c r="H291" i="562"/>
  <c r="V290" i="562"/>
  <c r="W290" i="562" s="1"/>
  <c r="N290" i="562"/>
  <c r="K290" i="562"/>
  <c r="M290" i="562" s="1"/>
  <c r="K290" i="562" a="1"/>
  <c r="J290" i="562"/>
  <c r="J290" i="562" a="1"/>
  <c r="H290" i="562"/>
  <c r="V289" i="562"/>
  <c r="W289" i="562" s="1"/>
  <c r="N289" i="562"/>
  <c r="K289" i="562" a="1"/>
  <c r="K289" i="562" s="1"/>
  <c r="M289" i="562" s="1"/>
  <c r="J289" i="562" a="1"/>
  <c r="J289" i="562" s="1"/>
  <c r="H289" i="562"/>
  <c r="H288" i="562"/>
  <c r="H287" i="562"/>
  <c r="H286" i="562"/>
  <c r="V285" i="562"/>
  <c r="W285" i="562" s="1"/>
  <c r="N285" i="562"/>
  <c r="K285" i="562" a="1"/>
  <c r="K285" i="562" s="1"/>
  <c r="M285" i="562" s="1"/>
  <c r="J285" i="562" a="1"/>
  <c r="J285" i="562" s="1"/>
  <c r="H285" i="562"/>
  <c r="W284" i="562"/>
  <c r="V284" i="562"/>
  <c r="N284" i="562"/>
  <c r="K284" i="562" a="1"/>
  <c r="K284" i="562" s="1"/>
  <c r="M284" i="562" s="1"/>
  <c r="J284" i="562" a="1"/>
  <c r="J284" i="562" s="1"/>
  <c r="H284" i="562"/>
  <c r="N283" i="562"/>
  <c r="K283" i="562" a="1"/>
  <c r="K283" i="562" s="1"/>
  <c r="M283" i="562" s="1"/>
  <c r="H283" i="562"/>
  <c r="N282" i="562"/>
  <c r="K282" i="562"/>
  <c r="M282" i="562" s="1"/>
  <c r="K282" i="562" a="1"/>
  <c r="H282" i="562"/>
  <c r="N281" i="562"/>
  <c r="K281" i="562" a="1"/>
  <c r="K281" i="562" s="1"/>
  <c r="M281" i="562" s="1"/>
  <c r="H281" i="562"/>
  <c r="N280" i="562"/>
  <c r="K280" i="562" a="1"/>
  <c r="K280" i="562" s="1"/>
  <c r="M280" i="562" s="1"/>
  <c r="H280" i="562"/>
  <c r="N279" i="562"/>
  <c r="K279" i="562" a="1"/>
  <c r="K279" i="562" s="1"/>
  <c r="M279" i="562" s="1"/>
  <c r="H279" i="562"/>
  <c r="N278" i="562"/>
  <c r="K278" i="562" a="1"/>
  <c r="K278" i="562" s="1"/>
  <c r="M278" i="562" s="1"/>
  <c r="H278" i="562"/>
  <c r="V277" i="562"/>
  <c r="W277" i="562" s="1"/>
  <c r="N277" i="562"/>
  <c r="K277" i="562" a="1"/>
  <c r="K277" i="562" s="1"/>
  <c r="M277" i="562" s="1"/>
  <c r="J277" i="562" a="1"/>
  <c r="J277" i="562" s="1"/>
  <c r="H277" i="562"/>
  <c r="V276" i="562"/>
  <c r="W276" i="562" s="1"/>
  <c r="N276" i="562"/>
  <c r="K276" i="562" a="1"/>
  <c r="K276" i="562" s="1"/>
  <c r="M276" i="562" s="1"/>
  <c r="J276" i="562" a="1"/>
  <c r="J276" i="562" s="1"/>
  <c r="H276" i="562"/>
  <c r="V275" i="562"/>
  <c r="W275" i="562" s="1"/>
  <c r="N275" i="562"/>
  <c r="K275" i="562" a="1"/>
  <c r="K275" i="562" s="1"/>
  <c r="M275" i="562" s="1"/>
  <c r="J275" i="562" a="1"/>
  <c r="J275" i="562" s="1"/>
  <c r="H275" i="562"/>
  <c r="V274" i="562"/>
  <c r="W274" i="562" s="1"/>
  <c r="N274" i="562"/>
  <c r="K274" i="562"/>
  <c r="M274" i="562" s="1"/>
  <c r="K274" i="562" a="1"/>
  <c r="J274" i="562"/>
  <c r="J274" i="562" a="1"/>
  <c r="H274" i="562"/>
  <c r="V273" i="562"/>
  <c r="W273" i="562" s="1"/>
  <c r="N273" i="562"/>
  <c r="K273" i="562" a="1"/>
  <c r="K273" i="562" s="1"/>
  <c r="M273" i="562" s="1"/>
  <c r="J273" i="562" a="1"/>
  <c r="J273" i="562" s="1"/>
  <c r="H273" i="562"/>
  <c r="V272" i="562"/>
  <c r="W272" i="562" s="1"/>
  <c r="N272" i="562"/>
  <c r="K272" i="562" a="1"/>
  <c r="K272" i="562" s="1"/>
  <c r="M272" i="562" s="1"/>
  <c r="J272" i="562" a="1"/>
  <c r="J272" i="562" s="1"/>
  <c r="H272" i="562"/>
  <c r="V271" i="562"/>
  <c r="W271" i="562" s="1"/>
  <c r="N271" i="562"/>
  <c r="K271" i="562" a="1"/>
  <c r="K271" i="562" s="1"/>
  <c r="M271" i="562" s="1"/>
  <c r="J271" i="562" a="1"/>
  <c r="J271" i="562" s="1"/>
  <c r="H271" i="562"/>
  <c r="V270" i="562"/>
  <c r="W270" i="562" s="1"/>
  <c r="N270" i="562"/>
  <c r="K270" i="562" a="1"/>
  <c r="K270" i="562" s="1"/>
  <c r="M270" i="562" s="1"/>
  <c r="J270" i="562" a="1"/>
  <c r="J270" i="562" s="1"/>
  <c r="H270" i="562"/>
  <c r="V269" i="562"/>
  <c r="W269" i="562" s="1"/>
  <c r="N269" i="562"/>
  <c r="K269" i="562" a="1"/>
  <c r="K269" i="562" s="1"/>
  <c r="M269" i="562" s="1"/>
  <c r="J269" i="562" a="1"/>
  <c r="J269" i="562" s="1"/>
  <c r="H269" i="562"/>
  <c r="V268" i="562"/>
  <c r="W268" i="562" s="1"/>
  <c r="N268" i="562"/>
  <c r="K268" i="562" a="1"/>
  <c r="K268" i="562" s="1"/>
  <c r="M268" i="562" s="1"/>
  <c r="J268" i="562" a="1"/>
  <c r="J268" i="562" s="1"/>
  <c r="H268" i="562"/>
  <c r="V267" i="562"/>
  <c r="W267" i="562" s="1"/>
  <c r="N267" i="562"/>
  <c r="K267" i="562" a="1"/>
  <c r="K267" i="562" s="1"/>
  <c r="M267" i="562" s="1"/>
  <c r="J267" i="562" a="1"/>
  <c r="J267" i="562" s="1"/>
  <c r="H267" i="562"/>
  <c r="V266" i="562"/>
  <c r="W266" i="562" s="1"/>
  <c r="N266" i="562"/>
  <c r="K266" i="562"/>
  <c r="M266" i="562" s="1"/>
  <c r="K266" i="562" a="1"/>
  <c r="J266" i="562"/>
  <c r="J266" i="562" a="1"/>
  <c r="H266" i="562"/>
  <c r="N265" i="562"/>
  <c r="K265" i="562" a="1"/>
  <c r="K265" i="562" s="1"/>
  <c r="M265" i="562" s="1"/>
  <c r="H265" i="562"/>
  <c r="W264" i="562"/>
  <c r="V264" i="562"/>
  <c r="N264" i="562"/>
  <c r="K264" i="562" a="1"/>
  <c r="K264" i="562" s="1"/>
  <c r="M264" i="562" s="1"/>
  <c r="J264" i="562" a="1"/>
  <c r="J264" i="562" s="1"/>
  <c r="H264" i="562"/>
  <c r="V263" i="562"/>
  <c r="W263" i="562" s="1"/>
  <c r="N263" i="562"/>
  <c r="K263" i="562" a="1"/>
  <c r="K263" i="562" s="1"/>
  <c r="M263" i="562" s="1"/>
  <c r="J263" i="562" a="1"/>
  <c r="J263" i="562" s="1"/>
  <c r="H263" i="562"/>
  <c r="V262" i="562"/>
  <c r="W262" i="562" s="1"/>
  <c r="N262" i="562"/>
  <c r="K262" i="562" a="1"/>
  <c r="K262" i="562" s="1"/>
  <c r="M262" i="562" s="1"/>
  <c r="J262" i="562" a="1"/>
  <c r="J262" i="562" s="1"/>
  <c r="H262" i="562"/>
  <c r="V261" i="562"/>
  <c r="W261" i="562" s="1"/>
  <c r="N261" i="562"/>
  <c r="K261" i="562" a="1"/>
  <c r="K261" i="562" s="1"/>
  <c r="M261" i="562" s="1"/>
  <c r="J261" i="562" a="1"/>
  <c r="J261" i="562" s="1"/>
  <c r="H261" i="562"/>
  <c r="V260" i="562"/>
  <c r="W260" i="562" s="1"/>
  <c r="N260" i="562"/>
  <c r="K260" i="562" a="1"/>
  <c r="K260" i="562" s="1"/>
  <c r="M260" i="562" s="1"/>
  <c r="J260" i="562" a="1"/>
  <c r="J260" i="562" s="1"/>
  <c r="H260" i="562"/>
  <c r="V259" i="562"/>
  <c r="W259" i="562" s="1"/>
  <c r="N259" i="562"/>
  <c r="K259" i="562" a="1"/>
  <c r="K259" i="562" s="1"/>
  <c r="M259" i="562" s="1"/>
  <c r="J259" i="562" a="1"/>
  <c r="J259" i="562" s="1"/>
  <c r="H259" i="562"/>
  <c r="V258" i="562"/>
  <c r="V292" i="562" s="1"/>
  <c r="W292" i="562" s="1"/>
  <c r="N258" i="562"/>
  <c r="K258" i="562"/>
  <c r="K258" i="562" a="1"/>
  <c r="J258" i="562"/>
  <c r="J258" i="562" a="1"/>
  <c r="H258" i="562"/>
  <c r="H292" i="562" s="1"/>
  <c r="AA257" i="562"/>
  <c r="Z257" i="562"/>
  <c r="Y257" i="562"/>
  <c r="X257" i="562"/>
  <c r="U257" i="562"/>
  <c r="T257" i="562"/>
  <c r="S257" i="562"/>
  <c r="R257" i="562"/>
  <c r="Q257" i="562"/>
  <c r="P257" i="562"/>
  <c r="O257" i="562"/>
  <c r="R338" i="562" s="1"/>
  <c r="I257" i="562"/>
  <c r="G257" i="562"/>
  <c r="H256" i="562"/>
  <c r="H255" i="562"/>
  <c r="H254" i="562"/>
  <c r="H253" i="562"/>
  <c r="H252" i="562"/>
  <c r="H251" i="562"/>
  <c r="K250" i="562" a="1"/>
  <c r="K250" i="562" s="1"/>
  <c r="M250" i="562" s="1"/>
  <c r="H250" i="562"/>
  <c r="K249" i="562" a="1"/>
  <c r="K249" i="562" s="1"/>
  <c r="M249" i="562" s="1"/>
  <c r="H249" i="562"/>
  <c r="K248" i="562" a="1"/>
  <c r="K248" i="562" s="1"/>
  <c r="M248" i="562" s="1"/>
  <c r="H248" i="562"/>
  <c r="K247" i="562" a="1"/>
  <c r="K247" i="562" s="1"/>
  <c r="M247" i="562" s="1"/>
  <c r="H247" i="562"/>
  <c r="V246" i="562"/>
  <c r="W246" i="562" s="1"/>
  <c r="N246" i="562"/>
  <c r="K246" i="562" a="1"/>
  <c r="K246" i="562" s="1"/>
  <c r="M246" i="562" s="1"/>
  <c r="J246" i="562" a="1"/>
  <c r="J246" i="562" s="1"/>
  <c r="H246" i="562"/>
  <c r="V245" i="562"/>
  <c r="W245" i="562" s="1"/>
  <c r="N245" i="562"/>
  <c r="K245" i="562" a="1"/>
  <c r="K245" i="562" s="1"/>
  <c r="M245" i="562" s="1"/>
  <c r="J245" i="562" a="1"/>
  <c r="J245" i="562" s="1"/>
  <c r="H245" i="562"/>
  <c r="V244" i="562"/>
  <c r="W244" i="562" s="1"/>
  <c r="N244" i="562"/>
  <c r="K244" i="562"/>
  <c r="M244" i="562" s="1"/>
  <c r="K244" i="562" a="1"/>
  <c r="J244" i="562"/>
  <c r="J244" i="562" a="1"/>
  <c r="H244" i="562"/>
  <c r="V243" i="562"/>
  <c r="W243" i="562" s="1"/>
  <c r="N243" i="562"/>
  <c r="K243" i="562" a="1"/>
  <c r="K243" i="562" s="1"/>
  <c r="M243" i="562" s="1"/>
  <c r="J243" i="562" a="1"/>
  <c r="J243" i="562" s="1"/>
  <c r="H243" i="562"/>
  <c r="M242" i="562"/>
  <c r="H242" i="562"/>
  <c r="V241" i="562"/>
  <c r="W241" i="562" s="1"/>
  <c r="N241" i="562"/>
  <c r="K241" i="562" a="1"/>
  <c r="K241" i="562" s="1"/>
  <c r="M241" i="562" s="1"/>
  <c r="J241" i="562" a="1"/>
  <c r="J241" i="562" s="1"/>
  <c r="H241" i="562"/>
  <c r="V240" i="562"/>
  <c r="W240" i="562" s="1"/>
  <c r="N240" i="562"/>
  <c r="K240" i="562" a="1"/>
  <c r="K240" i="562" s="1"/>
  <c r="M240" i="562" s="1"/>
  <c r="J240" i="562" a="1"/>
  <c r="J240" i="562" s="1"/>
  <c r="H240" i="562"/>
  <c r="K239" i="562" a="1"/>
  <c r="K239" i="562" s="1"/>
  <c r="M239" i="562" s="1"/>
  <c r="H239" i="562"/>
  <c r="H238" i="562"/>
  <c r="V237" i="562"/>
  <c r="W237" i="562" s="1"/>
  <c r="N237" i="562"/>
  <c r="K237" i="562" a="1"/>
  <c r="K237" i="562" s="1"/>
  <c r="M237" i="562" s="1"/>
  <c r="J237" i="562" a="1"/>
  <c r="J237" i="562" s="1"/>
  <c r="H237" i="562"/>
  <c r="V236" i="562"/>
  <c r="W236" i="562" s="1"/>
  <c r="N236" i="562"/>
  <c r="K236" i="562" a="1"/>
  <c r="K236" i="562" s="1"/>
  <c r="M236" i="562" s="1"/>
  <c r="J236" i="562" a="1"/>
  <c r="J236" i="562" s="1"/>
  <c r="H236" i="562"/>
  <c r="V235" i="562"/>
  <c r="W235" i="562" s="1"/>
  <c r="N235" i="562"/>
  <c r="K235" i="562" a="1"/>
  <c r="K235" i="562" s="1"/>
  <c r="M235" i="562" s="1"/>
  <c r="J235" i="562" a="1"/>
  <c r="J235" i="562" s="1"/>
  <c r="H235" i="562"/>
  <c r="V234" i="562"/>
  <c r="W234" i="562" s="1"/>
  <c r="N234" i="562"/>
  <c r="K234" i="562" a="1"/>
  <c r="K234" i="562" s="1"/>
  <c r="M234" i="562" s="1"/>
  <c r="J234" i="562" a="1"/>
  <c r="J234" i="562" s="1"/>
  <c r="H234" i="562"/>
  <c r="V233" i="562"/>
  <c r="W233" i="562" s="1"/>
  <c r="N233" i="562"/>
  <c r="K233" i="562" a="1"/>
  <c r="K233" i="562" s="1"/>
  <c r="M233" i="562" s="1"/>
  <c r="J233" i="562" a="1"/>
  <c r="J233" i="562" s="1"/>
  <c r="H233" i="562"/>
  <c r="V232" i="562"/>
  <c r="W232" i="562" s="1"/>
  <c r="N232" i="562"/>
  <c r="K232" i="562"/>
  <c r="M232" i="562" s="1"/>
  <c r="K232" i="562" a="1"/>
  <c r="J232" i="562"/>
  <c r="J232" i="562" a="1"/>
  <c r="H232" i="562"/>
  <c r="V231" i="562"/>
  <c r="W231" i="562" s="1"/>
  <c r="N231" i="562"/>
  <c r="K231" i="562" a="1"/>
  <c r="K231" i="562" s="1"/>
  <c r="M231" i="562" s="1"/>
  <c r="J231" i="562" a="1"/>
  <c r="J231" i="562" s="1"/>
  <c r="H231" i="562"/>
  <c r="W230" i="562"/>
  <c r="V230" i="562"/>
  <c r="N230" i="562"/>
  <c r="K230" i="562" a="1"/>
  <c r="K230" i="562" s="1"/>
  <c r="M230" i="562" s="1"/>
  <c r="J230" i="562" a="1"/>
  <c r="J230" i="562" s="1"/>
  <c r="H230" i="562"/>
  <c r="V229" i="562"/>
  <c r="W229" i="562" s="1"/>
  <c r="N229" i="562"/>
  <c r="K229" i="562" a="1"/>
  <c r="K229" i="562" s="1"/>
  <c r="M229" i="562" s="1"/>
  <c r="J229" i="562" a="1"/>
  <c r="J229" i="562" s="1"/>
  <c r="H229" i="562"/>
  <c r="V228" i="562"/>
  <c r="W228" i="562" s="1"/>
  <c r="N228" i="562"/>
  <c r="K228" i="562" a="1"/>
  <c r="K228" i="562" s="1"/>
  <c r="M228" i="562" s="1"/>
  <c r="J228" i="562" a="1"/>
  <c r="J228" i="562" s="1"/>
  <c r="H228" i="562"/>
  <c r="N227" i="562"/>
  <c r="K227" i="562" a="1"/>
  <c r="K227" i="562" s="1"/>
  <c r="M227" i="562" s="1"/>
  <c r="H227" i="562"/>
  <c r="N226" i="562"/>
  <c r="K226" i="562" a="1"/>
  <c r="K226" i="562" s="1"/>
  <c r="M226" i="562" s="1"/>
  <c r="H226" i="562"/>
  <c r="N225" i="562"/>
  <c r="K225" i="562" a="1"/>
  <c r="K225" i="562" s="1"/>
  <c r="M225" i="562" s="1"/>
  <c r="H225" i="562"/>
  <c r="N224" i="562"/>
  <c r="K224" i="562"/>
  <c r="M224" i="562" s="1"/>
  <c r="K224" i="562" a="1"/>
  <c r="H224" i="562"/>
  <c r="N223" i="562"/>
  <c r="K223" i="562" a="1"/>
  <c r="K223" i="562" s="1"/>
  <c r="M223" i="562" s="1"/>
  <c r="H223" i="562"/>
  <c r="N222" i="562"/>
  <c r="K222" i="562" a="1"/>
  <c r="K222" i="562" s="1"/>
  <c r="M222" i="562" s="1"/>
  <c r="H222" i="562"/>
  <c r="N221" i="562"/>
  <c r="K221" i="562" a="1"/>
  <c r="K221" i="562" s="1"/>
  <c r="M221" i="562" s="1"/>
  <c r="H221" i="562"/>
  <c r="N220" i="562"/>
  <c r="K220" i="562" a="1"/>
  <c r="K220" i="562" s="1"/>
  <c r="M220" i="562" s="1"/>
  <c r="H220" i="562"/>
  <c r="V219" i="562"/>
  <c r="W219" i="562" s="1"/>
  <c r="N219" i="562"/>
  <c r="K219" i="562" a="1"/>
  <c r="K219" i="562" s="1"/>
  <c r="M219" i="562" s="1"/>
  <c r="J219" i="562" a="1"/>
  <c r="J219" i="562" s="1"/>
  <c r="H219" i="562"/>
  <c r="V218" i="562"/>
  <c r="W218" i="562" s="1"/>
  <c r="N218" i="562"/>
  <c r="K218" i="562" a="1"/>
  <c r="K218" i="562" s="1"/>
  <c r="M218" i="562" s="1"/>
  <c r="J218" i="562" a="1"/>
  <c r="J218" i="562" s="1"/>
  <c r="H218" i="562"/>
  <c r="V217" i="562"/>
  <c r="W217" i="562" s="1"/>
  <c r="N217" i="562"/>
  <c r="K217" i="562" a="1"/>
  <c r="K217" i="562" s="1"/>
  <c r="M217" i="562" s="1"/>
  <c r="J217" i="562" a="1"/>
  <c r="J217" i="562" s="1"/>
  <c r="H217" i="562"/>
  <c r="V216" i="562"/>
  <c r="W216" i="562" s="1"/>
  <c r="N216" i="562"/>
  <c r="K216" i="562"/>
  <c r="M216" i="562" s="1"/>
  <c r="K216" i="562" a="1"/>
  <c r="J216" i="562"/>
  <c r="J216" i="562" a="1"/>
  <c r="H216" i="562"/>
  <c r="V215" i="562"/>
  <c r="W215" i="562" s="1"/>
  <c r="N215" i="562"/>
  <c r="K215" i="562" a="1"/>
  <c r="K215" i="562" s="1"/>
  <c r="M215" i="562" s="1"/>
  <c r="J215" i="562" a="1"/>
  <c r="J215" i="562" s="1"/>
  <c r="H215" i="562"/>
  <c r="W214" i="562"/>
  <c r="V214" i="562"/>
  <c r="N214" i="562"/>
  <c r="K214" i="562" a="1"/>
  <c r="K214" i="562" s="1"/>
  <c r="M214" i="562" s="1"/>
  <c r="J214" i="562" a="1"/>
  <c r="J214" i="562" s="1"/>
  <c r="H214" i="562"/>
  <c r="V213" i="562"/>
  <c r="W213" i="562" s="1"/>
  <c r="N213" i="562"/>
  <c r="K213" i="562" a="1"/>
  <c r="K213" i="562" s="1"/>
  <c r="M213" i="562" s="1"/>
  <c r="J213" i="562" a="1"/>
  <c r="J213" i="562" s="1"/>
  <c r="H213" i="562"/>
  <c r="V212" i="562"/>
  <c r="W212" i="562" s="1"/>
  <c r="N212" i="562"/>
  <c r="K212" i="562" a="1"/>
  <c r="K212" i="562" s="1"/>
  <c r="M212" i="562" s="1"/>
  <c r="J212" i="562" a="1"/>
  <c r="J212" i="562" s="1"/>
  <c r="H212" i="562"/>
  <c r="V211" i="562"/>
  <c r="W211" i="562" s="1"/>
  <c r="N211" i="562"/>
  <c r="K211" i="562" a="1"/>
  <c r="K211" i="562" s="1"/>
  <c r="M211" i="562" s="1"/>
  <c r="J211" i="562" a="1"/>
  <c r="J211" i="562" s="1"/>
  <c r="H211" i="562"/>
  <c r="V210" i="562"/>
  <c r="W210" i="562" s="1"/>
  <c r="N210" i="562"/>
  <c r="K210" i="562" a="1"/>
  <c r="K210" i="562" s="1"/>
  <c r="M210" i="562" s="1"/>
  <c r="J210" i="562" a="1"/>
  <c r="J210" i="562" s="1"/>
  <c r="H210" i="562"/>
  <c r="V209" i="562"/>
  <c r="W209" i="562" s="1"/>
  <c r="N209" i="562"/>
  <c r="K209" i="562" a="1"/>
  <c r="K209" i="562" s="1"/>
  <c r="M209" i="562" s="1"/>
  <c r="J209" i="562" a="1"/>
  <c r="J209" i="562" s="1"/>
  <c r="H209" i="562"/>
  <c r="V208" i="562"/>
  <c r="W208" i="562" s="1"/>
  <c r="N208" i="562"/>
  <c r="K208" i="562"/>
  <c r="M208" i="562" s="1"/>
  <c r="K208" i="562" a="1"/>
  <c r="J208" i="562"/>
  <c r="J208" i="562" a="1"/>
  <c r="H208" i="562"/>
  <c r="H207" i="562"/>
  <c r="H206" i="562"/>
  <c r="H205" i="562"/>
  <c r="W204" i="562"/>
  <c r="V204" i="562"/>
  <c r="N204" i="562"/>
  <c r="K204" i="562" a="1"/>
  <c r="K204" i="562" s="1"/>
  <c r="M204" i="562" s="1"/>
  <c r="J204" i="562" a="1"/>
  <c r="J204" i="562" s="1"/>
  <c r="H204" i="562"/>
  <c r="V203" i="562"/>
  <c r="W203" i="562" s="1"/>
  <c r="N203" i="562"/>
  <c r="K203" i="562" a="1"/>
  <c r="K203" i="562" s="1"/>
  <c r="M203" i="562" s="1"/>
  <c r="J203" i="562" a="1"/>
  <c r="J203" i="562" s="1"/>
  <c r="H203" i="562"/>
  <c r="V202" i="562"/>
  <c r="W202" i="562" s="1"/>
  <c r="N202" i="562"/>
  <c r="K202" i="562" a="1"/>
  <c r="K202" i="562" s="1"/>
  <c r="M202" i="562" s="1"/>
  <c r="J202" i="562" a="1"/>
  <c r="J202" i="562" s="1"/>
  <c r="H202" i="562"/>
  <c r="H201" i="562"/>
  <c r="V200" i="562"/>
  <c r="W200" i="562" s="1"/>
  <c r="N200" i="562"/>
  <c r="N257" i="562" s="1"/>
  <c r="K200" i="562" a="1"/>
  <c r="K200" i="562" s="1"/>
  <c r="J200" i="562" a="1"/>
  <c r="J200" i="562" s="1"/>
  <c r="H200" i="562"/>
  <c r="AA199" i="562"/>
  <c r="AA335" i="562" s="1"/>
  <c r="Z199" i="562"/>
  <c r="Z335" i="562" s="1"/>
  <c r="Y199" i="562"/>
  <c r="Y335" i="562" s="1"/>
  <c r="X199" i="562"/>
  <c r="X335" i="562" s="1"/>
  <c r="U199" i="562"/>
  <c r="U335" i="562" s="1"/>
  <c r="T199" i="562"/>
  <c r="T335" i="562" s="1"/>
  <c r="S199" i="562"/>
  <c r="S335" i="562" s="1"/>
  <c r="R199" i="562"/>
  <c r="R335" i="562" s="1"/>
  <c r="Q199" i="562"/>
  <c r="Q335" i="562" s="1"/>
  <c r="P199" i="562"/>
  <c r="O199" i="562"/>
  <c r="I199" i="562"/>
  <c r="I335" i="562" s="1"/>
  <c r="B343" i="562" s="1"/>
  <c r="G199" i="562"/>
  <c r="G335" i="562" s="1"/>
  <c r="V198" i="562"/>
  <c r="W198" i="562" s="1"/>
  <c r="N198" i="562"/>
  <c r="K198" i="562" a="1"/>
  <c r="K198" i="562" s="1"/>
  <c r="M198" i="562" s="1"/>
  <c r="J198" i="562" a="1"/>
  <c r="J198" i="562" s="1"/>
  <c r="H198" i="562"/>
  <c r="V197" i="562"/>
  <c r="W197" i="562" s="1"/>
  <c r="N197" i="562"/>
  <c r="K197" i="562" a="1"/>
  <c r="K197" i="562" s="1"/>
  <c r="M197" i="562" s="1"/>
  <c r="J197" i="562" a="1"/>
  <c r="J197" i="562" s="1"/>
  <c r="H197" i="562"/>
  <c r="K196" i="562" a="1"/>
  <c r="K196" i="562" s="1"/>
  <c r="M196" i="562" s="1"/>
  <c r="H196" i="562"/>
  <c r="K195" i="562" a="1"/>
  <c r="K195" i="562" s="1"/>
  <c r="M195" i="562" s="1"/>
  <c r="H195" i="562"/>
  <c r="K194" i="562"/>
  <c r="M194" i="562" s="1"/>
  <c r="K194" i="562" a="1"/>
  <c r="H194" i="562"/>
  <c r="K193" i="562" a="1"/>
  <c r="K193" i="562" s="1"/>
  <c r="M193" i="562" s="1"/>
  <c r="H193" i="562"/>
  <c r="V192" i="562"/>
  <c r="W192" i="562" s="1"/>
  <c r="N192" i="562"/>
  <c r="K192" i="562" a="1"/>
  <c r="K192" i="562" s="1"/>
  <c r="M192" i="562" s="1"/>
  <c r="J192" i="562" a="1"/>
  <c r="J192" i="562" s="1"/>
  <c r="H192" i="562"/>
  <c r="V191" i="562"/>
  <c r="W191" i="562" s="1"/>
  <c r="N191" i="562"/>
  <c r="K191" i="562" a="1"/>
  <c r="K191" i="562" s="1"/>
  <c r="M191" i="562" s="1"/>
  <c r="J191" i="562" a="1"/>
  <c r="J191" i="562" s="1"/>
  <c r="H191" i="562"/>
  <c r="V190" i="562"/>
  <c r="W190" i="562" s="1"/>
  <c r="N190" i="562"/>
  <c r="K190" i="562" a="1"/>
  <c r="K190" i="562" s="1"/>
  <c r="M190" i="562" s="1"/>
  <c r="J190" i="562" a="1"/>
  <c r="J190" i="562" s="1"/>
  <c r="H190" i="562"/>
  <c r="N189" i="562"/>
  <c r="K189" i="562" a="1"/>
  <c r="K189" i="562" s="1"/>
  <c r="M189" i="562" s="1"/>
  <c r="J189" i="562" a="1"/>
  <c r="J189" i="562" s="1"/>
  <c r="H189" i="562"/>
  <c r="N188" i="562"/>
  <c r="K188" i="562" a="1"/>
  <c r="K188" i="562" s="1"/>
  <c r="M188" i="562" s="1"/>
  <c r="J188" i="562" a="1"/>
  <c r="J188" i="562" s="1"/>
  <c r="H188" i="562"/>
  <c r="V187" i="562"/>
  <c r="W187" i="562" s="1"/>
  <c r="N187" i="562"/>
  <c r="K187" i="562" a="1"/>
  <c r="K187" i="562" s="1"/>
  <c r="M187" i="562" s="1"/>
  <c r="J187" i="562" a="1"/>
  <c r="J187" i="562" s="1"/>
  <c r="H187" i="562"/>
  <c r="V186" i="562"/>
  <c r="W186" i="562" s="1"/>
  <c r="N186" i="562"/>
  <c r="K186" i="562" a="1"/>
  <c r="K186" i="562" s="1"/>
  <c r="M186" i="562" s="1"/>
  <c r="J186" i="562" a="1"/>
  <c r="J186" i="562" s="1"/>
  <c r="H186" i="562"/>
  <c r="N185" i="562"/>
  <c r="K185" i="562" a="1"/>
  <c r="K185" i="562" s="1"/>
  <c r="M185" i="562" s="1"/>
  <c r="H185" i="562"/>
  <c r="N184" i="562"/>
  <c r="K184" i="562" a="1"/>
  <c r="K184" i="562" s="1"/>
  <c r="M184" i="562" s="1"/>
  <c r="H184" i="562"/>
  <c r="V183" i="562"/>
  <c r="W183" i="562" s="1"/>
  <c r="N183" i="562"/>
  <c r="K183" i="562" a="1"/>
  <c r="K183" i="562" s="1"/>
  <c r="M183" i="562" s="1"/>
  <c r="J183" i="562" a="1"/>
  <c r="J183" i="562" s="1"/>
  <c r="H183" i="562"/>
  <c r="V182" i="562"/>
  <c r="W182" i="562" s="1"/>
  <c r="N182" i="562"/>
  <c r="K182" i="562" a="1"/>
  <c r="K182" i="562" s="1"/>
  <c r="M182" i="562" s="1"/>
  <c r="J182" i="562" a="1"/>
  <c r="J182" i="562" s="1"/>
  <c r="H182" i="562"/>
  <c r="V181" i="562"/>
  <c r="W181" i="562" s="1"/>
  <c r="N181" i="562"/>
  <c r="K181" i="562" a="1"/>
  <c r="K181" i="562" s="1"/>
  <c r="M181" i="562" s="1"/>
  <c r="J181" i="562" a="1"/>
  <c r="J181" i="562" s="1"/>
  <c r="H181" i="562"/>
  <c r="V180" i="562"/>
  <c r="W180" i="562" s="1"/>
  <c r="N180" i="562"/>
  <c r="K180" i="562" a="1"/>
  <c r="K180" i="562" s="1"/>
  <c r="M180" i="562" s="1"/>
  <c r="J180" i="562" a="1"/>
  <c r="J180" i="562" s="1"/>
  <c r="H180" i="562"/>
  <c r="V179" i="562"/>
  <c r="W179" i="562" s="1"/>
  <c r="N179" i="562"/>
  <c r="K179" i="562" a="1"/>
  <c r="K179" i="562" s="1"/>
  <c r="M179" i="562" s="1"/>
  <c r="J179" i="562" a="1"/>
  <c r="J179" i="562" s="1"/>
  <c r="H179" i="562"/>
  <c r="V178" i="562"/>
  <c r="V199" i="562" s="1"/>
  <c r="N178" i="562"/>
  <c r="K178" i="562" a="1"/>
  <c r="K178" i="562" s="1"/>
  <c r="J178" i="562" a="1"/>
  <c r="J178" i="562" s="1"/>
  <c r="H178" i="562"/>
  <c r="H199" i="562" s="1"/>
  <c r="X171" i="562"/>
  <c r="Q529" i="562" s="1"/>
  <c r="X170" i="562"/>
  <c r="Q528" i="562" s="1"/>
  <c r="G170" i="562"/>
  <c r="C170" i="562"/>
  <c r="X169" i="562"/>
  <c r="Q527" i="562" s="1"/>
  <c r="I169" i="562"/>
  <c r="E169" i="562"/>
  <c r="K169" i="562" s="1"/>
  <c r="M169" i="562" s="1"/>
  <c r="I168" i="562"/>
  <c r="E168" i="562"/>
  <c r="K168" i="562" s="1"/>
  <c r="M168" i="562" s="1"/>
  <c r="I167" i="562"/>
  <c r="E167" i="562"/>
  <c r="K167" i="562" s="1"/>
  <c r="M167" i="562" s="1"/>
  <c r="X166" i="562"/>
  <c r="Q524" i="562" s="1"/>
  <c r="I166" i="562"/>
  <c r="I170" i="562" s="1"/>
  <c r="E166" i="562"/>
  <c r="AA163" i="562"/>
  <c r="Z163" i="562"/>
  <c r="Y163" i="562"/>
  <c r="X163" i="562"/>
  <c r="U163" i="562"/>
  <c r="T163" i="562"/>
  <c r="S163" i="562"/>
  <c r="R163" i="562"/>
  <c r="Q163" i="562"/>
  <c r="P163" i="562"/>
  <c r="O163" i="562"/>
  <c r="R171" i="562" s="1"/>
  <c r="I163" i="562"/>
  <c r="G163" i="562"/>
  <c r="C529" i="562" s="1"/>
  <c r="H162" i="562"/>
  <c r="H161" i="562"/>
  <c r="H160" i="562"/>
  <c r="V159" i="562"/>
  <c r="W159" i="562" s="1"/>
  <c r="N159" i="562"/>
  <c r="K159" i="562" a="1"/>
  <c r="K159" i="562" s="1"/>
  <c r="J159" i="562" a="1"/>
  <c r="J159" i="562" s="1"/>
  <c r="H159" i="562"/>
  <c r="D159" i="562"/>
  <c r="V158" i="562"/>
  <c r="W158" i="562" s="1"/>
  <c r="N158" i="562"/>
  <c r="K158" i="562" a="1"/>
  <c r="K158" i="562" s="1"/>
  <c r="M158" i="562" s="1"/>
  <c r="J158" i="562" a="1"/>
  <c r="J158" i="562" s="1"/>
  <c r="H158" i="562"/>
  <c r="H157" i="562"/>
  <c r="H156" i="562"/>
  <c r="V155" i="562"/>
  <c r="W155" i="562" s="1"/>
  <c r="N155" i="562"/>
  <c r="K155" i="562" a="1"/>
  <c r="K155" i="562" s="1"/>
  <c r="M155" i="562" s="1"/>
  <c r="J155" i="562" a="1"/>
  <c r="J155" i="562" s="1"/>
  <c r="H155" i="562"/>
  <c r="V154" i="562"/>
  <c r="W154" i="562" s="1"/>
  <c r="N154" i="562"/>
  <c r="K154" i="562"/>
  <c r="M154" i="562" s="1"/>
  <c r="K154" i="562" a="1"/>
  <c r="J154" i="562"/>
  <c r="J154" i="562" a="1"/>
  <c r="H154" i="562"/>
  <c r="H153" i="562"/>
  <c r="W152" i="562"/>
  <c r="V152" i="562"/>
  <c r="N152" i="562"/>
  <c r="K152" i="562" a="1"/>
  <c r="K152" i="562" s="1"/>
  <c r="M152" i="562" s="1"/>
  <c r="J152" i="562" a="1"/>
  <c r="J152" i="562" s="1"/>
  <c r="H152" i="562"/>
  <c r="V151" i="562"/>
  <c r="W151" i="562" s="1"/>
  <c r="N151" i="562"/>
  <c r="K151" i="562" a="1"/>
  <c r="K151" i="562" s="1"/>
  <c r="M151" i="562" s="1"/>
  <c r="J151" i="562" a="1"/>
  <c r="J151" i="562" s="1"/>
  <c r="H151" i="562"/>
  <c r="V150" i="562"/>
  <c r="W150" i="562" s="1"/>
  <c r="N150" i="562"/>
  <c r="K150" i="562" a="1"/>
  <c r="K150" i="562" s="1"/>
  <c r="M150" i="562" s="1"/>
  <c r="J150" i="562" a="1"/>
  <c r="J150" i="562" s="1"/>
  <c r="H150" i="562"/>
  <c r="V149" i="562"/>
  <c r="W149" i="562" s="1"/>
  <c r="N149" i="562"/>
  <c r="K149" i="562" a="1"/>
  <c r="K149" i="562" s="1"/>
  <c r="J149" i="562" a="1"/>
  <c r="J149" i="562" s="1"/>
  <c r="H149" i="562"/>
  <c r="H163" i="562" s="1"/>
  <c r="AA148" i="562"/>
  <c r="Z148" i="562"/>
  <c r="Y148" i="562"/>
  <c r="X148" i="562"/>
  <c r="U148" i="562"/>
  <c r="T148" i="562"/>
  <c r="S148" i="562"/>
  <c r="Q148" i="562"/>
  <c r="P148" i="562"/>
  <c r="O148" i="562"/>
  <c r="I148" i="562"/>
  <c r="G148" i="562"/>
  <c r="C528" i="562" s="1"/>
  <c r="V147" i="562"/>
  <c r="W147" i="562" s="1"/>
  <c r="N147" i="562"/>
  <c r="K147" i="562" a="1"/>
  <c r="K147" i="562" s="1"/>
  <c r="M147" i="562" s="1"/>
  <c r="J147" i="562" a="1"/>
  <c r="J147" i="562" s="1"/>
  <c r="H147" i="562"/>
  <c r="K146" i="562" a="1"/>
  <c r="K146" i="562" s="1"/>
  <c r="H146" i="562"/>
  <c r="K145" i="562" a="1"/>
  <c r="K145" i="562" s="1"/>
  <c r="H145" i="562"/>
  <c r="K144" i="562" a="1"/>
  <c r="K144" i="562" s="1"/>
  <c r="H144" i="562"/>
  <c r="K143" i="562" a="1"/>
  <c r="K143" i="562" s="1"/>
  <c r="H143" i="562"/>
  <c r="V142" i="562"/>
  <c r="W142" i="562" s="1"/>
  <c r="N142" i="562"/>
  <c r="K142" i="562" a="1"/>
  <c r="K142" i="562" s="1"/>
  <c r="M142" i="562" s="1"/>
  <c r="J142" i="562" a="1"/>
  <c r="J142" i="562" s="1"/>
  <c r="H142" i="562"/>
  <c r="V141" i="562"/>
  <c r="W141" i="562" s="1"/>
  <c r="N141" i="562"/>
  <c r="K141" i="562" a="1"/>
  <c r="K141" i="562" s="1"/>
  <c r="M141" i="562" s="1"/>
  <c r="J141" i="562" a="1"/>
  <c r="J141" i="562" s="1"/>
  <c r="H141" i="562"/>
  <c r="V140" i="562"/>
  <c r="W140" i="562" s="1"/>
  <c r="N140" i="562"/>
  <c r="K140" i="562" a="1"/>
  <c r="K140" i="562" s="1"/>
  <c r="M140" i="562" s="1"/>
  <c r="J140" i="562" a="1"/>
  <c r="J140" i="562" s="1"/>
  <c r="H140" i="562"/>
  <c r="V139" i="562"/>
  <c r="W139" i="562" s="1"/>
  <c r="N139" i="562"/>
  <c r="K139" i="562" a="1"/>
  <c r="K139" i="562" s="1"/>
  <c r="M139" i="562" s="1"/>
  <c r="J139" i="562" a="1"/>
  <c r="J139" i="562" s="1"/>
  <c r="H139" i="562"/>
  <c r="V138" i="562"/>
  <c r="V148" i="562" s="1"/>
  <c r="W148" i="562" s="1"/>
  <c r="N138" i="562"/>
  <c r="K138" i="562" a="1"/>
  <c r="K138" i="562" s="1"/>
  <c r="J138" i="562" a="1"/>
  <c r="J138" i="562" s="1"/>
  <c r="H138" i="562"/>
  <c r="H148" i="562" s="1"/>
  <c r="AA137" i="562"/>
  <c r="Z137" i="562"/>
  <c r="Y137" i="562"/>
  <c r="X137" i="562"/>
  <c r="U137" i="562"/>
  <c r="T137" i="562"/>
  <c r="S137" i="562"/>
  <c r="Q137" i="562"/>
  <c r="P137" i="562"/>
  <c r="O137" i="562"/>
  <c r="R169" i="562" s="1"/>
  <c r="I137" i="562"/>
  <c r="G137" i="562"/>
  <c r="C527" i="562" s="1"/>
  <c r="V136" i="562"/>
  <c r="W136" i="562" s="1"/>
  <c r="N136" i="562"/>
  <c r="K136" i="562" a="1"/>
  <c r="K136" i="562" s="1"/>
  <c r="M136" i="562" s="1"/>
  <c r="J136" i="562" a="1"/>
  <c r="J136" i="562" s="1"/>
  <c r="H136" i="562"/>
  <c r="W135" i="562"/>
  <c r="V135" i="562"/>
  <c r="N135" i="562"/>
  <c r="K135" i="562" a="1"/>
  <c r="K135" i="562" s="1"/>
  <c r="M135" i="562" s="1"/>
  <c r="J135" i="562" a="1"/>
  <c r="J135" i="562" s="1"/>
  <c r="H135" i="562"/>
  <c r="V134" i="562"/>
  <c r="W134" i="562" s="1"/>
  <c r="N134" i="562"/>
  <c r="K134" i="562" a="1"/>
  <c r="K134" i="562" s="1"/>
  <c r="M134" i="562" s="1"/>
  <c r="J134" i="562" a="1"/>
  <c r="J134" i="562" s="1"/>
  <c r="H134" i="562"/>
  <c r="V133" i="562"/>
  <c r="W133" i="562" s="1"/>
  <c r="N133" i="562"/>
  <c r="K133" i="562" a="1"/>
  <c r="K133" i="562" s="1"/>
  <c r="M133" i="562" s="1"/>
  <c r="J133" i="562" a="1"/>
  <c r="J133" i="562" s="1"/>
  <c r="H133" i="562"/>
  <c r="V132" i="562"/>
  <c r="W132" i="562" s="1"/>
  <c r="N132" i="562"/>
  <c r="K132" i="562" a="1"/>
  <c r="K132" i="562" s="1"/>
  <c r="M132" i="562" s="1"/>
  <c r="J132" i="562" a="1"/>
  <c r="J132" i="562" s="1"/>
  <c r="H132" i="562"/>
  <c r="V131" i="562"/>
  <c r="W131" i="562" s="1"/>
  <c r="N131" i="562"/>
  <c r="K131" i="562" a="1"/>
  <c r="K131" i="562" s="1"/>
  <c r="M131" i="562" s="1"/>
  <c r="J131" i="562" a="1"/>
  <c r="J131" i="562" s="1"/>
  <c r="H131" i="562"/>
  <c r="V130" i="562"/>
  <c r="W130" i="562" s="1"/>
  <c r="N130" i="562"/>
  <c r="K130" i="562" a="1"/>
  <c r="K130" i="562" s="1"/>
  <c r="M130" i="562" s="1"/>
  <c r="J130" i="562" a="1"/>
  <c r="J130" i="562" s="1"/>
  <c r="H130" i="562"/>
  <c r="V129" i="562"/>
  <c r="W129" i="562" s="1"/>
  <c r="N129" i="562"/>
  <c r="K129" i="562"/>
  <c r="M129" i="562" s="1"/>
  <c r="K129" i="562" a="1"/>
  <c r="J129" i="562"/>
  <c r="J129" i="562" a="1"/>
  <c r="H129" i="562"/>
  <c r="V128" i="562"/>
  <c r="W128" i="562" s="1"/>
  <c r="N128" i="562"/>
  <c r="K128" i="562" a="1"/>
  <c r="K128" i="562" s="1"/>
  <c r="M128" i="562" s="1"/>
  <c r="J128" i="562" a="1"/>
  <c r="J128" i="562" s="1"/>
  <c r="H128" i="562"/>
  <c r="W127" i="562"/>
  <c r="V127" i="562"/>
  <c r="N127" i="562"/>
  <c r="K127" i="562" a="1"/>
  <c r="K127" i="562" s="1"/>
  <c r="M127" i="562" s="1"/>
  <c r="J127" i="562" a="1"/>
  <c r="J127" i="562" s="1"/>
  <c r="H127" i="562"/>
  <c r="V126" i="562"/>
  <c r="W126" i="562" s="1"/>
  <c r="N126" i="562"/>
  <c r="K126" i="562" a="1"/>
  <c r="K126" i="562" s="1"/>
  <c r="M126" i="562" s="1"/>
  <c r="J126" i="562" a="1"/>
  <c r="J126" i="562" s="1"/>
  <c r="H126" i="562"/>
  <c r="V125" i="562"/>
  <c r="W125" i="562" s="1"/>
  <c r="N125" i="562"/>
  <c r="K125" i="562" a="1"/>
  <c r="K125" i="562" s="1"/>
  <c r="M125" i="562" s="1"/>
  <c r="J125" i="562" a="1"/>
  <c r="J125" i="562" s="1"/>
  <c r="H125" i="562"/>
  <c r="V124" i="562"/>
  <c r="W124" i="562" s="1"/>
  <c r="N124" i="562"/>
  <c r="K124" i="562" a="1"/>
  <c r="K124" i="562" s="1"/>
  <c r="M124" i="562" s="1"/>
  <c r="J124" i="562" a="1"/>
  <c r="J124" i="562" s="1"/>
  <c r="H124" i="562"/>
  <c r="V123" i="562"/>
  <c r="W123" i="562" s="1"/>
  <c r="N123" i="562"/>
  <c r="K123" i="562" a="1"/>
  <c r="K123" i="562" s="1"/>
  <c r="M123" i="562" s="1"/>
  <c r="J123" i="562" a="1"/>
  <c r="J123" i="562" s="1"/>
  <c r="H123" i="562"/>
  <c r="V122" i="562"/>
  <c r="N122" i="562"/>
  <c r="K122" i="562" a="1"/>
  <c r="K122" i="562" s="1"/>
  <c r="J122" i="562" a="1"/>
  <c r="J122" i="562" s="1"/>
  <c r="H122" i="562"/>
  <c r="AA121" i="562"/>
  <c r="Z121" i="562"/>
  <c r="Y121" i="562"/>
  <c r="X121" i="562"/>
  <c r="U121" i="562"/>
  <c r="T121" i="562"/>
  <c r="S121" i="562"/>
  <c r="R121" i="562"/>
  <c r="Q121" i="562"/>
  <c r="P121" i="562"/>
  <c r="O121" i="562"/>
  <c r="I121" i="562"/>
  <c r="G121" i="562"/>
  <c r="C526" i="562" s="1"/>
  <c r="V120" i="562"/>
  <c r="W120" i="562" s="1"/>
  <c r="N120" i="562"/>
  <c r="K120" i="562" a="1"/>
  <c r="K120" i="562" s="1"/>
  <c r="M120" i="562" s="1"/>
  <c r="J120" i="562" a="1"/>
  <c r="J120" i="562" s="1"/>
  <c r="H120" i="562"/>
  <c r="V119" i="562"/>
  <c r="W119" i="562" s="1"/>
  <c r="N119" i="562"/>
  <c r="K119" i="562"/>
  <c r="M119" i="562" s="1"/>
  <c r="K119" i="562" a="1"/>
  <c r="J119" i="562"/>
  <c r="J119" i="562" a="1"/>
  <c r="H119" i="562"/>
  <c r="V118" i="562"/>
  <c r="W118" i="562" s="1"/>
  <c r="N118" i="562"/>
  <c r="K118" i="562" a="1"/>
  <c r="K118" i="562" s="1"/>
  <c r="M118" i="562" s="1"/>
  <c r="J118" i="562" a="1"/>
  <c r="J118" i="562" s="1"/>
  <c r="H118" i="562"/>
  <c r="K117" i="562"/>
  <c r="K117" i="562" a="1"/>
  <c r="H117" i="562"/>
  <c r="K116" i="562" a="1"/>
  <c r="K116" i="562" s="1"/>
  <c r="H116" i="562"/>
  <c r="K115" i="562" a="1"/>
  <c r="K115" i="562" s="1"/>
  <c r="H115" i="562"/>
  <c r="V114" i="562"/>
  <c r="W114" i="562" s="1"/>
  <c r="N114" i="562"/>
  <c r="K114" i="562" a="1"/>
  <c r="K114" i="562" s="1"/>
  <c r="M114" i="562" s="1"/>
  <c r="J114" i="562" a="1"/>
  <c r="J114" i="562" s="1"/>
  <c r="H114" i="562"/>
  <c r="V113" i="562"/>
  <c r="W113" i="562" s="1"/>
  <c r="N113" i="562"/>
  <c r="K113" i="562"/>
  <c r="M113" i="562" s="1"/>
  <c r="K113" i="562" a="1"/>
  <c r="J113" i="562"/>
  <c r="J113" i="562" a="1"/>
  <c r="H113" i="562"/>
  <c r="N112" i="562"/>
  <c r="K112" i="562" a="1"/>
  <c r="K112" i="562" s="1"/>
  <c r="M112" i="562" s="1"/>
  <c r="H112" i="562"/>
  <c r="N111" i="562"/>
  <c r="K111" i="562" a="1"/>
  <c r="K111" i="562" s="1"/>
  <c r="M111" i="562" s="1"/>
  <c r="H111" i="562"/>
  <c r="N110" i="562"/>
  <c r="K110" i="562" a="1"/>
  <c r="K110" i="562" s="1"/>
  <c r="M110" i="562" s="1"/>
  <c r="H110" i="562"/>
  <c r="N109" i="562"/>
  <c r="K109" i="562" a="1"/>
  <c r="K109" i="562" s="1"/>
  <c r="M109" i="562" s="1"/>
  <c r="H109" i="562"/>
  <c r="N108" i="562"/>
  <c r="K108" i="562" a="1"/>
  <c r="K108" i="562" s="1"/>
  <c r="M108" i="562" s="1"/>
  <c r="H108" i="562"/>
  <c r="N107" i="562"/>
  <c r="K107" i="562" a="1"/>
  <c r="K107" i="562" s="1"/>
  <c r="M107" i="562" s="1"/>
  <c r="H107" i="562"/>
  <c r="V106" i="562"/>
  <c r="W106" i="562" s="1"/>
  <c r="N106" i="562"/>
  <c r="K106" i="562" a="1"/>
  <c r="K106" i="562" s="1"/>
  <c r="M106" i="562" s="1"/>
  <c r="J106" i="562" a="1"/>
  <c r="J106" i="562" s="1"/>
  <c r="H106" i="562"/>
  <c r="V105" i="562"/>
  <c r="W105" i="562" s="1"/>
  <c r="N105" i="562"/>
  <c r="K105" i="562"/>
  <c r="M105" i="562" s="1"/>
  <c r="K105" i="562" a="1"/>
  <c r="J105" i="562"/>
  <c r="J105" i="562" a="1"/>
  <c r="H105" i="562"/>
  <c r="V104" i="562"/>
  <c r="W104" i="562" s="1"/>
  <c r="N104" i="562"/>
  <c r="K104" i="562" a="1"/>
  <c r="K104" i="562" s="1"/>
  <c r="M104" i="562" s="1"/>
  <c r="J104" i="562" a="1"/>
  <c r="J104" i="562" s="1"/>
  <c r="H104" i="562"/>
  <c r="V103" i="562"/>
  <c r="W103" i="562" s="1"/>
  <c r="N103" i="562"/>
  <c r="K103" i="562" a="1"/>
  <c r="K103" i="562" s="1"/>
  <c r="M103" i="562" s="1"/>
  <c r="J103" i="562" a="1"/>
  <c r="J103" i="562" s="1"/>
  <c r="H103" i="562"/>
  <c r="V102" i="562"/>
  <c r="W102" i="562" s="1"/>
  <c r="N102" i="562"/>
  <c r="K102" i="562" a="1"/>
  <c r="K102" i="562" s="1"/>
  <c r="M102" i="562" s="1"/>
  <c r="J102" i="562" a="1"/>
  <c r="J102" i="562" s="1"/>
  <c r="H102" i="562"/>
  <c r="V101" i="562"/>
  <c r="W101" i="562" s="1"/>
  <c r="N101" i="562"/>
  <c r="K101" i="562"/>
  <c r="M101" i="562" s="1"/>
  <c r="K101" i="562" a="1"/>
  <c r="J101" i="562"/>
  <c r="J101" i="562" a="1"/>
  <c r="H101" i="562"/>
  <c r="V100" i="562"/>
  <c r="W100" i="562" s="1"/>
  <c r="N100" i="562"/>
  <c r="K100" i="562" a="1"/>
  <c r="K100" i="562" s="1"/>
  <c r="M100" i="562" s="1"/>
  <c r="J100" i="562" a="1"/>
  <c r="J100" i="562" s="1"/>
  <c r="H100" i="562"/>
  <c r="V99" i="562"/>
  <c r="W99" i="562" s="1"/>
  <c r="N99" i="562"/>
  <c r="K99" i="562" a="1"/>
  <c r="K99" i="562" s="1"/>
  <c r="M99" i="562" s="1"/>
  <c r="J99" i="562" a="1"/>
  <c r="J99" i="562" s="1"/>
  <c r="H99" i="562"/>
  <c r="V98" i="562"/>
  <c r="W98" i="562" s="1"/>
  <c r="N98" i="562"/>
  <c r="K98" i="562" a="1"/>
  <c r="K98" i="562" s="1"/>
  <c r="M98" i="562" s="1"/>
  <c r="J98" i="562" a="1"/>
  <c r="J98" i="562" s="1"/>
  <c r="H98" i="562"/>
  <c r="V97" i="562"/>
  <c r="W97" i="562" s="1"/>
  <c r="N97" i="562"/>
  <c r="K97" i="562" a="1"/>
  <c r="K97" i="562" s="1"/>
  <c r="M97" i="562" s="1"/>
  <c r="J97" i="562" a="1"/>
  <c r="J97" i="562" s="1"/>
  <c r="H97" i="562"/>
  <c r="V96" i="562"/>
  <c r="W96" i="562" s="1"/>
  <c r="N96" i="562"/>
  <c r="K96" i="562" a="1"/>
  <c r="K96" i="562" s="1"/>
  <c r="M96" i="562" s="1"/>
  <c r="J96" i="562" a="1"/>
  <c r="J96" i="562" s="1"/>
  <c r="H96" i="562"/>
  <c r="V95" i="562"/>
  <c r="W95" i="562" s="1"/>
  <c r="N95" i="562"/>
  <c r="K95" i="562" a="1"/>
  <c r="K95" i="562" s="1"/>
  <c r="M95" i="562" s="1"/>
  <c r="J95" i="562" a="1"/>
  <c r="J95" i="562" s="1"/>
  <c r="H95" i="562"/>
  <c r="K94" i="562" a="1"/>
  <c r="K94" i="562" s="1"/>
  <c r="M94" i="562" s="1"/>
  <c r="H94" i="562"/>
  <c r="V93" i="562"/>
  <c r="W93" i="562" s="1"/>
  <c r="N93" i="562"/>
  <c r="K93" i="562" a="1"/>
  <c r="K93" i="562" s="1"/>
  <c r="M93" i="562" s="1"/>
  <c r="J93" i="562" a="1"/>
  <c r="J93" i="562" s="1"/>
  <c r="H93" i="562"/>
  <c r="V92" i="562"/>
  <c r="W92" i="562" s="1"/>
  <c r="N92" i="562"/>
  <c r="K92" i="562" a="1"/>
  <c r="K92" i="562" s="1"/>
  <c r="M92" i="562" s="1"/>
  <c r="J92" i="562" a="1"/>
  <c r="J92" i="562" s="1"/>
  <c r="H92" i="562"/>
  <c r="V91" i="562"/>
  <c r="W91" i="562" s="1"/>
  <c r="N91" i="562"/>
  <c r="K91" i="562" a="1"/>
  <c r="K91" i="562" s="1"/>
  <c r="M91" i="562" s="1"/>
  <c r="J91" i="562" a="1"/>
  <c r="J91" i="562" s="1"/>
  <c r="H91" i="562"/>
  <c r="V90" i="562"/>
  <c r="W90" i="562" s="1"/>
  <c r="N90" i="562"/>
  <c r="K90" i="562"/>
  <c r="M90" i="562" s="1"/>
  <c r="K90" i="562" a="1"/>
  <c r="J90" i="562"/>
  <c r="J90" i="562" a="1"/>
  <c r="H90" i="562"/>
  <c r="V89" i="562"/>
  <c r="W89" i="562" s="1"/>
  <c r="N89" i="562"/>
  <c r="K89" i="562" a="1"/>
  <c r="K89" i="562" s="1"/>
  <c r="M89" i="562" s="1"/>
  <c r="J89" i="562" a="1"/>
  <c r="J89" i="562" s="1"/>
  <c r="H89" i="562"/>
  <c r="W88" i="562"/>
  <c r="V88" i="562"/>
  <c r="N88" i="562"/>
  <c r="K88" i="562" a="1"/>
  <c r="K88" i="562" s="1"/>
  <c r="M88" i="562" s="1"/>
  <c r="J88" i="562" a="1"/>
  <c r="J88" i="562" s="1"/>
  <c r="H88" i="562"/>
  <c r="V87" i="562"/>
  <c r="V121" i="562" s="1"/>
  <c r="W121" i="562" s="1"/>
  <c r="N87" i="562"/>
  <c r="K87" i="562" a="1"/>
  <c r="K87" i="562" s="1"/>
  <c r="J87" i="562" a="1"/>
  <c r="J87" i="562" s="1"/>
  <c r="H87" i="562"/>
  <c r="H121" i="562" s="1"/>
  <c r="AA86" i="562"/>
  <c r="Z86" i="562"/>
  <c r="Y86" i="562"/>
  <c r="X86" i="562"/>
  <c r="U86" i="562"/>
  <c r="T86" i="562"/>
  <c r="S86" i="562"/>
  <c r="R86" i="562"/>
  <c r="Q86" i="562"/>
  <c r="P86" i="562"/>
  <c r="O86" i="562"/>
  <c r="G86" i="562"/>
  <c r="C525" i="562" s="1"/>
  <c r="K85" i="562" a="1"/>
  <c r="K85" i="562" s="1"/>
  <c r="H85" i="562"/>
  <c r="K84" i="562" a="1"/>
  <c r="K84" i="562" s="1"/>
  <c r="H84" i="562"/>
  <c r="K83" i="562" a="1"/>
  <c r="K83" i="562" s="1"/>
  <c r="H83" i="562"/>
  <c r="K82" i="562" a="1"/>
  <c r="K82" i="562" s="1"/>
  <c r="H82" i="562"/>
  <c r="K81" i="562" a="1"/>
  <c r="K81" i="562" s="1"/>
  <c r="H81" i="562"/>
  <c r="K80" i="562" a="1"/>
  <c r="K80" i="562" s="1"/>
  <c r="H80" i="562"/>
  <c r="K79" i="562" a="1"/>
  <c r="K79" i="562" s="1"/>
  <c r="M79" i="562" s="1"/>
  <c r="H79" i="562"/>
  <c r="K78" i="562" a="1"/>
  <c r="K78" i="562" s="1"/>
  <c r="M78" i="562" s="1"/>
  <c r="H78" i="562"/>
  <c r="K77" i="562" a="1"/>
  <c r="K77" i="562" s="1"/>
  <c r="M77" i="562" s="1"/>
  <c r="H77" i="562"/>
  <c r="K76" i="562" a="1"/>
  <c r="K76" i="562" s="1"/>
  <c r="M76" i="562" s="1"/>
  <c r="H76" i="562"/>
  <c r="W75" i="562"/>
  <c r="V75" i="562"/>
  <c r="N75" i="562"/>
  <c r="K75" i="562" a="1"/>
  <c r="K75" i="562" s="1"/>
  <c r="M75" i="562" s="1"/>
  <c r="J75" i="562" a="1"/>
  <c r="J75" i="562" s="1"/>
  <c r="H75" i="562"/>
  <c r="V74" i="562"/>
  <c r="W74" i="562" s="1"/>
  <c r="N74" i="562"/>
  <c r="K74" i="562" a="1"/>
  <c r="K74" i="562" s="1"/>
  <c r="M74" i="562" s="1"/>
  <c r="J74" i="562" a="1"/>
  <c r="J74" i="562" s="1"/>
  <c r="H74" i="562"/>
  <c r="V73" i="562"/>
  <c r="W73" i="562" s="1"/>
  <c r="N73" i="562"/>
  <c r="K73" i="562" a="1"/>
  <c r="K73" i="562" s="1"/>
  <c r="M73" i="562" s="1"/>
  <c r="J73" i="562" a="1"/>
  <c r="J73" i="562" s="1"/>
  <c r="H73" i="562"/>
  <c r="V72" i="562"/>
  <c r="W72" i="562" s="1"/>
  <c r="N72" i="562"/>
  <c r="K72" i="562" a="1"/>
  <c r="K72" i="562" s="1"/>
  <c r="M72" i="562" s="1"/>
  <c r="J72" i="562" a="1"/>
  <c r="J72" i="562" s="1"/>
  <c r="H72" i="562"/>
  <c r="H71" i="562"/>
  <c r="V70" i="562"/>
  <c r="W70" i="562" s="1"/>
  <c r="N70" i="562"/>
  <c r="K70" i="562" a="1"/>
  <c r="K70" i="562" s="1"/>
  <c r="M70" i="562" s="1"/>
  <c r="J70" i="562" a="1"/>
  <c r="J70" i="562" s="1"/>
  <c r="H70" i="562"/>
  <c r="V69" i="562"/>
  <c r="W69" i="562" s="1"/>
  <c r="N69" i="562"/>
  <c r="K69" i="562" a="1"/>
  <c r="K69" i="562" s="1"/>
  <c r="M69" i="562" s="1"/>
  <c r="J69" i="562" a="1"/>
  <c r="J69" i="562" s="1"/>
  <c r="H69" i="562"/>
  <c r="K68" i="562" a="1"/>
  <c r="K68" i="562" s="1"/>
  <c r="H68" i="562"/>
  <c r="K67" i="562" a="1"/>
  <c r="K67" i="562" s="1"/>
  <c r="H67" i="562"/>
  <c r="V66" i="562"/>
  <c r="W66" i="562" s="1"/>
  <c r="N66" i="562"/>
  <c r="K66" i="562" a="1"/>
  <c r="K66" i="562" s="1"/>
  <c r="M66" i="562" s="1"/>
  <c r="J66" i="562" a="1"/>
  <c r="J66" i="562" s="1"/>
  <c r="H66" i="562"/>
  <c r="V65" i="562"/>
  <c r="W65" i="562" s="1"/>
  <c r="N65" i="562"/>
  <c r="K65" i="562" a="1"/>
  <c r="K65" i="562" s="1"/>
  <c r="M65" i="562" s="1"/>
  <c r="J65" i="562" a="1"/>
  <c r="J65" i="562" s="1"/>
  <c r="H65" i="562"/>
  <c r="V64" i="562"/>
  <c r="W64" i="562" s="1"/>
  <c r="N64" i="562"/>
  <c r="K64" i="562" a="1"/>
  <c r="K64" i="562" s="1"/>
  <c r="M64" i="562" s="1"/>
  <c r="J64" i="562" a="1"/>
  <c r="J64" i="562" s="1"/>
  <c r="H64" i="562"/>
  <c r="V63" i="562"/>
  <c r="W63" i="562" s="1"/>
  <c r="N63" i="562"/>
  <c r="K63" i="562"/>
  <c r="M63" i="562" s="1"/>
  <c r="K63" i="562" a="1"/>
  <c r="J63" i="562"/>
  <c r="J63" i="562" a="1"/>
  <c r="H63" i="562"/>
  <c r="V62" i="562"/>
  <c r="W62" i="562" s="1"/>
  <c r="N62" i="562"/>
  <c r="K62" i="562" a="1"/>
  <c r="K62" i="562" s="1"/>
  <c r="M62" i="562" s="1"/>
  <c r="J62" i="562" a="1"/>
  <c r="J62" i="562" s="1"/>
  <c r="H62" i="562"/>
  <c r="W61" i="562"/>
  <c r="V61" i="562"/>
  <c r="N61" i="562"/>
  <c r="K61" i="562" a="1"/>
  <c r="K61" i="562" s="1"/>
  <c r="M61" i="562" s="1"/>
  <c r="J61" i="562" a="1"/>
  <c r="J61" i="562" s="1"/>
  <c r="H61" i="562"/>
  <c r="V60" i="562"/>
  <c r="W60" i="562" s="1"/>
  <c r="N60" i="562"/>
  <c r="K60" i="562" a="1"/>
  <c r="K60" i="562" s="1"/>
  <c r="M60" i="562" s="1"/>
  <c r="J60" i="562" a="1"/>
  <c r="J60" i="562" s="1"/>
  <c r="H60" i="562"/>
  <c r="V59" i="562"/>
  <c r="W59" i="562" s="1"/>
  <c r="N59" i="562"/>
  <c r="K59" i="562" a="1"/>
  <c r="K59" i="562" s="1"/>
  <c r="M59" i="562" s="1"/>
  <c r="J59" i="562" a="1"/>
  <c r="J59" i="562" s="1"/>
  <c r="H59" i="562"/>
  <c r="V58" i="562"/>
  <c r="W58" i="562" s="1"/>
  <c r="N58" i="562"/>
  <c r="K58" i="562" a="1"/>
  <c r="K58" i="562" s="1"/>
  <c r="M58" i="562" s="1"/>
  <c r="J58" i="562" a="1"/>
  <c r="J58" i="562" s="1"/>
  <c r="H58" i="562"/>
  <c r="V57" i="562"/>
  <c r="W57" i="562" s="1"/>
  <c r="N57" i="562"/>
  <c r="K57" i="562" a="1"/>
  <c r="K57" i="562" s="1"/>
  <c r="M57" i="562" s="1"/>
  <c r="J57" i="562" a="1"/>
  <c r="J57" i="562" s="1"/>
  <c r="H57" i="562"/>
  <c r="K56" i="562" a="1"/>
  <c r="K56" i="562" s="1"/>
  <c r="M56" i="562" s="1"/>
  <c r="H56" i="562"/>
  <c r="K55" i="562" a="1"/>
  <c r="K55" i="562" s="1"/>
  <c r="M55" i="562" s="1"/>
  <c r="H55" i="562"/>
  <c r="K54" i="562"/>
  <c r="M54" i="562" s="1"/>
  <c r="K54" i="562" a="1"/>
  <c r="H54" i="562"/>
  <c r="K53" i="562" a="1"/>
  <c r="K53" i="562" s="1"/>
  <c r="M53" i="562" s="1"/>
  <c r="H53" i="562"/>
  <c r="N52" i="562"/>
  <c r="K52" i="562" a="1"/>
  <c r="K52" i="562" s="1"/>
  <c r="M52" i="562" s="1"/>
  <c r="H52" i="562"/>
  <c r="N51" i="562"/>
  <c r="K51" i="562" a="1"/>
  <c r="K51" i="562" s="1"/>
  <c r="M51" i="562" s="1"/>
  <c r="H51" i="562"/>
  <c r="N50" i="562"/>
  <c r="K50" i="562" a="1"/>
  <c r="K50" i="562" s="1"/>
  <c r="M50" i="562" s="1"/>
  <c r="H50" i="562"/>
  <c r="N49" i="562"/>
  <c r="K49" i="562" a="1"/>
  <c r="K49" i="562" s="1"/>
  <c r="M49" i="562" s="1"/>
  <c r="H49" i="562"/>
  <c r="V48" i="562"/>
  <c r="W48" i="562" s="1"/>
  <c r="N48" i="562"/>
  <c r="K48" i="562" a="1"/>
  <c r="K48" i="562" s="1"/>
  <c r="M48" i="562" s="1"/>
  <c r="J48" i="562" a="1"/>
  <c r="J48" i="562" s="1"/>
  <c r="H48" i="562"/>
  <c r="V47" i="562"/>
  <c r="W47" i="562" s="1"/>
  <c r="N47" i="562"/>
  <c r="K47" i="562" a="1"/>
  <c r="K47" i="562" s="1"/>
  <c r="M47" i="562" s="1"/>
  <c r="J47" i="562" a="1"/>
  <c r="J47" i="562" s="1"/>
  <c r="H47" i="562"/>
  <c r="V46" i="562"/>
  <c r="W46" i="562" s="1"/>
  <c r="N46" i="562"/>
  <c r="K46" i="562" a="1"/>
  <c r="K46" i="562" s="1"/>
  <c r="M46" i="562" s="1"/>
  <c r="J46" i="562" a="1"/>
  <c r="J46" i="562" s="1"/>
  <c r="H46" i="562"/>
  <c r="V45" i="562"/>
  <c r="W45" i="562" s="1"/>
  <c r="N45" i="562"/>
  <c r="K45" i="562" a="1"/>
  <c r="K45" i="562" s="1"/>
  <c r="M45" i="562" s="1"/>
  <c r="J45" i="562" a="1"/>
  <c r="J45" i="562" s="1"/>
  <c r="H45" i="562"/>
  <c r="V44" i="562"/>
  <c r="W44" i="562" s="1"/>
  <c r="N44" i="562"/>
  <c r="K44" i="562" a="1"/>
  <c r="K44" i="562" s="1"/>
  <c r="M44" i="562" s="1"/>
  <c r="J44" i="562" a="1"/>
  <c r="J44" i="562" s="1"/>
  <c r="H44" i="562"/>
  <c r="V43" i="562"/>
  <c r="W43" i="562" s="1"/>
  <c r="N43" i="562"/>
  <c r="K43" i="562"/>
  <c r="M43" i="562" s="1"/>
  <c r="K43" i="562" a="1"/>
  <c r="J43" i="562"/>
  <c r="J43" i="562" a="1"/>
  <c r="H43" i="562"/>
  <c r="V42" i="562"/>
  <c r="W42" i="562" s="1"/>
  <c r="N42" i="562"/>
  <c r="K42" i="562" a="1"/>
  <c r="K42" i="562" s="1"/>
  <c r="M42" i="562" s="1"/>
  <c r="J42" i="562" a="1"/>
  <c r="J42" i="562" s="1"/>
  <c r="H42" i="562"/>
  <c r="W41" i="562"/>
  <c r="V41" i="562"/>
  <c r="N41" i="562"/>
  <c r="K41" i="562" a="1"/>
  <c r="K41" i="562" s="1"/>
  <c r="M41" i="562" s="1"/>
  <c r="J41" i="562" a="1"/>
  <c r="J41" i="562" s="1"/>
  <c r="H41" i="562"/>
  <c r="V40" i="562"/>
  <c r="W40" i="562" s="1"/>
  <c r="N40" i="562"/>
  <c r="K40" i="562" a="1"/>
  <c r="K40" i="562" s="1"/>
  <c r="M40" i="562" s="1"/>
  <c r="J40" i="562" a="1"/>
  <c r="J40" i="562" s="1"/>
  <c r="H40" i="562"/>
  <c r="V39" i="562"/>
  <c r="W39" i="562" s="1"/>
  <c r="N39" i="562"/>
  <c r="K39" i="562" a="1"/>
  <c r="K39" i="562" s="1"/>
  <c r="M39" i="562" s="1"/>
  <c r="J39" i="562" a="1"/>
  <c r="J39" i="562" s="1"/>
  <c r="H39" i="562"/>
  <c r="V38" i="562"/>
  <c r="W38" i="562" s="1"/>
  <c r="N38" i="562"/>
  <c r="K38" i="562" a="1"/>
  <c r="K38" i="562" s="1"/>
  <c r="M38" i="562" s="1"/>
  <c r="J38" i="562" a="1"/>
  <c r="J38" i="562" s="1"/>
  <c r="H38" i="562"/>
  <c r="W37" i="562"/>
  <c r="V37" i="562"/>
  <c r="N37" i="562"/>
  <c r="K37" i="562" a="1"/>
  <c r="K37" i="562" s="1"/>
  <c r="M37" i="562" s="1"/>
  <c r="J37" i="562" a="1"/>
  <c r="J37" i="562" s="1"/>
  <c r="H37" i="562"/>
  <c r="H36" i="562"/>
  <c r="H35" i="562"/>
  <c r="H34" i="562"/>
  <c r="V33" i="562"/>
  <c r="W33" i="562" s="1"/>
  <c r="N33" i="562"/>
  <c r="K33" i="562"/>
  <c r="M33" i="562" s="1"/>
  <c r="K33" i="562" a="1"/>
  <c r="J33" i="562" a="1"/>
  <c r="J33" i="562" s="1"/>
  <c r="H33" i="562"/>
  <c r="V32" i="562"/>
  <c r="W32" i="562" s="1"/>
  <c r="N32" i="562"/>
  <c r="K32" i="562" a="1"/>
  <c r="K32" i="562" s="1"/>
  <c r="M32" i="562" s="1"/>
  <c r="J32" i="562" a="1"/>
  <c r="J32" i="562" s="1"/>
  <c r="H32" i="562"/>
  <c r="V31" i="562"/>
  <c r="W31" i="562" s="1"/>
  <c r="N31" i="562"/>
  <c r="K31" i="562" a="1"/>
  <c r="K31" i="562" s="1"/>
  <c r="M31" i="562" s="1"/>
  <c r="J31" i="562" a="1"/>
  <c r="J31" i="562" s="1"/>
  <c r="H31" i="562"/>
  <c r="K30" i="562" a="1"/>
  <c r="K30" i="562" s="1"/>
  <c r="H30" i="562"/>
  <c r="W29" i="562"/>
  <c r="V29" i="562"/>
  <c r="N29" i="562"/>
  <c r="N86" i="562" s="1"/>
  <c r="K29" i="562" a="1"/>
  <c r="K29" i="562" s="1"/>
  <c r="M29" i="562" s="1"/>
  <c r="J29" i="562" a="1"/>
  <c r="J29" i="562" s="1"/>
  <c r="H29" i="562"/>
  <c r="AA28" i="562"/>
  <c r="AA164" i="562" s="1"/>
  <c r="Z28" i="562"/>
  <c r="Z164" i="562" s="1"/>
  <c r="Y28" i="562"/>
  <c r="Y164" i="562" s="1"/>
  <c r="X28" i="562"/>
  <c r="X164" i="562" s="1"/>
  <c r="U28" i="562"/>
  <c r="U164" i="562" s="1"/>
  <c r="T28" i="562"/>
  <c r="T164" i="562" s="1"/>
  <c r="S28" i="562"/>
  <c r="S164" i="562" s="1"/>
  <c r="R28" i="562"/>
  <c r="R164" i="562" s="1"/>
  <c r="Q28" i="562"/>
  <c r="Q164" i="562" s="1"/>
  <c r="P28" i="562"/>
  <c r="X167" i="562" s="1"/>
  <c r="O28" i="562"/>
  <c r="O164" i="562" s="1"/>
  <c r="I28" i="562"/>
  <c r="I164" i="562" s="1"/>
  <c r="B172" i="562" s="1"/>
  <c r="G28" i="562"/>
  <c r="C524" i="562" s="1"/>
  <c r="V27" i="562"/>
  <c r="W27" i="562" s="1"/>
  <c r="N27" i="562"/>
  <c r="K27" i="562" a="1"/>
  <c r="K27" i="562" s="1"/>
  <c r="M27" i="562" s="1"/>
  <c r="J27" i="562" a="1"/>
  <c r="J27" i="562" s="1"/>
  <c r="H27" i="562"/>
  <c r="V26" i="562"/>
  <c r="W26" i="562" s="1"/>
  <c r="N26" i="562"/>
  <c r="K26" i="562" a="1"/>
  <c r="K26" i="562" s="1"/>
  <c r="M26" i="562" s="1"/>
  <c r="J26" i="562" a="1"/>
  <c r="J26" i="562" s="1"/>
  <c r="H26" i="562"/>
  <c r="K25" i="562" a="1"/>
  <c r="K25" i="562" s="1"/>
  <c r="M25" i="562" s="1"/>
  <c r="J25" i="562" a="1"/>
  <c r="J25" i="562" s="1"/>
  <c r="H25" i="562"/>
  <c r="K24" i="562" a="1"/>
  <c r="K24" i="562" s="1"/>
  <c r="M24" i="562" s="1"/>
  <c r="J24" i="562" a="1"/>
  <c r="J24" i="562" s="1"/>
  <c r="H24" i="562"/>
  <c r="K23" i="562" a="1"/>
  <c r="K23" i="562" s="1"/>
  <c r="M23" i="562" s="1"/>
  <c r="J23" i="562" a="1"/>
  <c r="J23" i="562" s="1"/>
  <c r="H23" i="562"/>
  <c r="K22" i="562" a="1"/>
  <c r="K22" i="562" s="1"/>
  <c r="M22" i="562" s="1"/>
  <c r="J22" i="562" a="1"/>
  <c r="J22" i="562" s="1"/>
  <c r="H22" i="562"/>
  <c r="V21" i="562"/>
  <c r="W21" i="562" s="1"/>
  <c r="N21" i="562"/>
  <c r="K21" i="562"/>
  <c r="M21" i="562" s="1"/>
  <c r="K21" i="562" a="1"/>
  <c r="J21" i="562" a="1"/>
  <c r="J21" i="562" s="1"/>
  <c r="H21" i="562"/>
  <c r="V20" i="562"/>
  <c r="W20" i="562" s="1"/>
  <c r="N20" i="562"/>
  <c r="K20" i="562" a="1"/>
  <c r="K20" i="562" s="1"/>
  <c r="M20" i="562" s="1"/>
  <c r="J20" i="562" a="1"/>
  <c r="J20" i="562" s="1"/>
  <c r="H20" i="562"/>
  <c r="V19" i="562"/>
  <c r="W19" i="562" s="1"/>
  <c r="N19" i="562"/>
  <c r="K19" i="562" a="1"/>
  <c r="K19" i="562" s="1"/>
  <c r="M19" i="562" s="1"/>
  <c r="J19" i="562" a="1"/>
  <c r="J19" i="562" s="1"/>
  <c r="H19" i="562"/>
  <c r="N18" i="562"/>
  <c r="K18" i="562" a="1"/>
  <c r="K18" i="562" s="1"/>
  <c r="M18" i="562" s="1"/>
  <c r="J18" i="562" a="1"/>
  <c r="J18" i="562" s="1"/>
  <c r="H18" i="562"/>
  <c r="N17" i="562"/>
  <c r="K17" i="562" a="1"/>
  <c r="K17" i="562" s="1"/>
  <c r="M17" i="562" s="1"/>
  <c r="J17" i="562" a="1"/>
  <c r="J17" i="562" s="1"/>
  <c r="H17" i="562"/>
  <c r="V16" i="562"/>
  <c r="W16" i="562" s="1"/>
  <c r="N16" i="562"/>
  <c r="K16" i="562" a="1"/>
  <c r="K16" i="562" s="1"/>
  <c r="M16" i="562" s="1"/>
  <c r="J16" i="562" a="1"/>
  <c r="J16" i="562" s="1"/>
  <c r="H16" i="562"/>
  <c r="V15" i="562"/>
  <c r="W15" i="562" s="1"/>
  <c r="N15" i="562"/>
  <c r="K15" i="562"/>
  <c r="M15" i="562" s="1"/>
  <c r="K15" i="562" a="1"/>
  <c r="J15" i="562"/>
  <c r="J15" i="562" a="1"/>
  <c r="H15" i="562"/>
  <c r="N14" i="562"/>
  <c r="K14" i="562" a="1"/>
  <c r="K14" i="562" s="1"/>
  <c r="M14" i="562" s="1"/>
  <c r="H14" i="562"/>
  <c r="N13" i="562"/>
  <c r="K13" i="562" a="1"/>
  <c r="K13" i="562" s="1"/>
  <c r="M13" i="562" s="1"/>
  <c r="H13" i="562"/>
  <c r="V12" i="562"/>
  <c r="W12" i="562" s="1"/>
  <c r="N12" i="562"/>
  <c r="K12" i="562" a="1"/>
  <c r="K12" i="562" s="1"/>
  <c r="M12" i="562" s="1"/>
  <c r="J12" i="562" a="1"/>
  <c r="J12" i="562" s="1"/>
  <c r="H12" i="562"/>
  <c r="V11" i="562"/>
  <c r="W11" i="562" s="1"/>
  <c r="N11" i="562"/>
  <c r="K11" i="562"/>
  <c r="M11" i="562" s="1"/>
  <c r="K11" i="562" a="1"/>
  <c r="J11" i="562"/>
  <c r="J11" i="562" a="1"/>
  <c r="H11" i="562"/>
  <c r="V10" i="562"/>
  <c r="W10" i="562" s="1"/>
  <c r="N10" i="562"/>
  <c r="K10" i="562" a="1"/>
  <c r="K10" i="562" s="1"/>
  <c r="M10" i="562" s="1"/>
  <c r="J10" i="562" a="1"/>
  <c r="J10" i="562" s="1"/>
  <c r="H10" i="562"/>
  <c r="V9" i="562"/>
  <c r="W9" i="562" s="1"/>
  <c r="N9" i="562"/>
  <c r="K9" i="562" a="1"/>
  <c r="K9" i="562" s="1"/>
  <c r="M9" i="562" s="1"/>
  <c r="J9" i="562" a="1"/>
  <c r="J9" i="562" s="1"/>
  <c r="H9" i="562"/>
  <c r="V8" i="562"/>
  <c r="W8" i="562" s="1"/>
  <c r="N8" i="562"/>
  <c r="K8" i="562" a="1"/>
  <c r="K8" i="562" s="1"/>
  <c r="M8" i="562" s="1"/>
  <c r="J8" i="562" a="1"/>
  <c r="J8" i="562" s="1"/>
  <c r="H8" i="562"/>
  <c r="V7" i="562"/>
  <c r="V28" i="562" s="1"/>
  <c r="N7" i="562"/>
  <c r="N28" i="562" s="1"/>
  <c r="K7" i="562" a="1"/>
  <c r="K7" i="562" s="1"/>
  <c r="M7" i="562" s="1"/>
  <c r="J7" i="562" a="1"/>
  <c r="J7" i="562" s="1"/>
  <c r="H7" i="562"/>
  <c r="H28" i="562" s="1"/>
  <c r="J257" i="565" l="1" a="1"/>
  <c r="J257" i="565" s="1"/>
  <c r="J292" i="565" a="1"/>
  <c r="J292" i="565" s="1"/>
  <c r="J490" i="565" a="1"/>
  <c r="J490" i="565" s="1"/>
  <c r="K506" i="565"/>
  <c r="R513" i="565"/>
  <c r="N370" i="565"/>
  <c r="J370" i="565" a="1"/>
  <c r="J370" i="565" s="1"/>
  <c r="H428" i="565"/>
  <c r="V428" i="565"/>
  <c r="W428" i="565" s="1"/>
  <c r="K479" i="565"/>
  <c r="J479" i="565" a="1"/>
  <c r="J479" i="565" s="1"/>
  <c r="R512" i="565"/>
  <c r="R510" i="565"/>
  <c r="R511" i="565"/>
  <c r="M464" i="565"/>
  <c r="M479" i="565" s="1"/>
  <c r="K334" i="565"/>
  <c r="N308" i="565"/>
  <c r="W320" i="565"/>
  <c r="W334" i="565" s="1"/>
  <c r="K292" i="565"/>
  <c r="H292" i="565"/>
  <c r="V292" i="565"/>
  <c r="W292" i="565" s="1"/>
  <c r="H257" i="565"/>
  <c r="V257" i="565"/>
  <c r="W257" i="565" s="1"/>
  <c r="N257" i="565"/>
  <c r="W200" i="565"/>
  <c r="N335" i="565"/>
  <c r="B344" i="565" s="1"/>
  <c r="E344" i="565" s="1"/>
  <c r="W199" i="565"/>
  <c r="H199" i="565"/>
  <c r="V199" i="565"/>
  <c r="H490" i="565"/>
  <c r="K163" i="565"/>
  <c r="H148" i="565"/>
  <c r="V148" i="565"/>
  <c r="W148" i="565" s="1"/>
  <c r="N163" i="565"/>
  <c r="W149" i="565"/>
  <c r="N137" i="565"/>
  <c r="R169" i="565"/>
  <c r="N121" i="565"/>
  <c r="N164" i="565" s="1"/>
  <c r="B173" i="565" s="1"/>
  <c r="E173" i="565" s="1"/>
  <c r="H28" i="565"/>
  <c r="V28" i="565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J535" i="563"/>
  <c r="Q535" i="563" s="1"/>
  <c r="J534" i="563"/>
  <c r="Q534" i="563" s="1"/>
  <c r="J308" i="563" a="1"/>
  <c r="J308" i="563" s="1"/>
  <c r="J257" i="563" a="1"/>
  <c r="J257" i="563" s="1"/>
  <c r="N319" i="563"/>
  <c r="N335" i="563"/>
  <c r="B344" i="563" s="1"/>
  <c r="E344" i="563" s="1"/>
  <c r="W334" i="563"/>
  <c r="V292" i="563"/>
  <c r="W292" i="563" s="1"/>
  <c r="H308" i="563"/>
  <c r="V308" i="563"/>
  <c r="W308" i="563" s="1"/>
  <c r="H257" i="563"/>
  <c r="H335" i="563" s="1"/>
  <c r="E342" i="563" s="1"/>
  <c r="V257" i="563"/>
  <c r="W257" i="563" s="1"/>
  <c r="V199" i="563"/>
  <c r="R169" i="563"/>
  <c r="H148" i="563"/>
  <c r="N148" i="563"/>
  <c r="W138" i="563"/>
  <c r="R170" i="563"/>
  <c r="H163" i="563"/>
  <c r="V163" i="563"/>
  <c r="W163" i="563" s="1"/>
  <c r="N121" i="563"/>
  <c r="N164" i="563" s="1"/>
  <c r="B173" i="563" s="1"/>
  <c r="E173" i="563" s="1"/>
  <c r="R168" i="563"/>
  <c r="N137" i="563"/>
  <c r="K148" i="563"/>
  <c r="J148" i="563" a="1"/>
  <c r="J148" i="563" s="1"/>
  <c r="J163" i="563" a="1"/>
  <c r="J163" i="563" s="1"/>
  <c r="H86" i="563"/>
  <c r="V86" i="563"/>
  <c r="W86" i="563" s="1"/>
  <c r="H164" i="563"/>
  <c r="E171" i="563" s="1"/>
  <c r="V28" i="563"/>
  <c r="M479" i="563"/>
  <c r="J479" i="563" a="1"/>
  <c r="J479" i="563" s="1"/>
  <c r="R512" i="563"/>
  <c r="W491" i="563"/>
  <c r="K510" i="563"/>
  <c r="M510" i="563" s="1"/>
  <c r="K511" i="563"/>
  <c r="M511" i="563" s="1"/>
  <c r="J428" i="563" a="1"/>
  <c r="J428" i="563" s="1"/>
  <c r="K479" i="563"/>
  <c r="K506" i="563"/>
  <c r="H428" i="563"/>
  <c r="V428" i="563"/>
  <c r="W428" i="563" s="1"/>
  <c r="K428" i="563"/>
  <c r="R510" i="563"/>
  <c r="H370" i="563"/>
  <c r="V370" i="563"/>
  <c r="K28" i="563"/>
  <c r="J257" i="562" a="1"/>
  <c r="J257" i="562" s="1"/>
  <c r="J308" i="562" a="1"/>
  <c r="J308" i="562" s="1"/>
  <c r="H86" i="562"/>
  <c r="M86" i="562"/>
  <c r="V86" i="562"/>
  <c r="W86" i="562" s="1"/>
  <c r="H164" i="562"/>
  <c r="E171" i="562" s="1"/>
  <c r="H137" i="562"/>
  <c r="V137" i="562"/>
  <c r="W137" i="562" s="1"/>
  <c r="N148" i="562"/>
  <c r="N163" i="562"/>
  <c r="N199" i="562"/>
  <c r="K257" i="562"/>
  <c r="H308" i="562"/>
  <c r="N292" i="562"/>
  <c r="W309" i="562"/>
  <c r="H370" i="562"/>
  <c r="V370" i="562"/>
  <c r="K428" i="562"/>
  <c r="H479" i="562"/>
  <c r="K490" i="562"/>
  <c r="W7" i="562"/>
  <c r="R167" i="562"/>
  <c r="N121" i="562"/>
  <c r="R168" i="562"/>
  <c r="N137" i="562"/>
  <c r="J148" i="562" a="1"/>
  <c r="J148" i="562" s="1"/>
  <c r="J163" i="562" a="1"/>
  <c r="J163" i="562" s="1"/>
  <c r="E170" i="562"/>
  <c r="H257" i="562"/>
  <c r="H335" i="562" s="1"/>
  <c r="E342" i="562" s="1"/>
  <c r="V257" i="562"/>
  <c r="W257" i="562" s="1"/>
  <c r="R170" i="562"/>
  <c r="W258" i="562"/>
  <c r="W320" i="562"/>
  <c r="K337" i="562"/>
  <c r="N370" i="562"/>
  <c r="V463" i="562"/>
  <c r="W463" i="562" s="1"/>
  <c r="K479" i="562"/>
  <c r="K506" i="562"/>
  <c r="J292" i="562" a="1"/>
  <c r="J292" i="562" s="1"/>
  <c r="R339" i="562"/>
  <c r="N308" i="562"/>
  <c r="N335" i="562" s="1"/>
  <c r="B344" i="562" s="1"/>
  <c r="E344" i="562" s="1"/>
  <c r="K334" i="562"/>
  <c r="M479" i="562"/>
  <c r="J479" i="562" a="1"/>
  <c r="J479" i="562" s="1"/>
  <c r="R512" i="562"/>
  <c r="H490" i="562"/>
  <c r="N506" i="562"/>
  <c r="E513" i="562"/>
  <c r="K510" i="562"/>
  <c r="M510" i="562" s="1"/>
  <c r="K511" i="562"/>
  <c r="M511" i="562" s="1"/>
  <c r="H164" i="565"/>
  <c r="E171" i="565" s="1"/>
  <c r="M7" i="565"/>
  <c r="M28" i="565" s="1"/>
  <c r="K28" i="565"/>
  <c r="W28" i="565"/>
  <c r="W164" i="565" s="1"/>
  <c r="V164" i="565"/>
  <c r="I173" i="565" s="1"/>
  <c r="M87" i="565"/>
  <c r="M121" i="565" s="1"/>
  <c r="K121" i="565"/>
  <c r="M122" i="565"/>
  <c r="M137" i="565" s="1"/>
  <c r="K137" i="565"/>
  <c r="K527" i="565"/>
  <c r="K148" i="565"/>
  <c r="C520" i="565"/>
  <c r="Q525" i="565"/>
  <c r="M29" i="565"/>
  <c r="M86" i="565" s="1"/>
  <c r="K86" i="565"/>
  <c r="K525" i="565"/>
  <c r="K526" i="565"/>
  <c r="W7" i="565"/>
  <c r="J28" i="565" a="1"/>
  <c r="J28" i="565" s="1"/>
  <c r="W29" i="565"/>
  <c r="J86" i="565" a="1"/>
  <c r="J86" i="565" s="1"/>
  <c r="W87" i="565"/>
  <c r="J121" i="565" a="1"/>
  <c r="J121" i="565" s="1"/>
  <c r="W122" i="565"/>
  <c r="J137" i="565" a="1"/>
  <c r="J137" i="565" s="1"/>
  <c r="M138" i="565"/>
  <c r="M148" i="565" s="1"/>
  <c r="W139" i="565"/>
  <c r="J148" i="565" a="1"/>
  <c r="J148" i="565" s="1"/>
  <c r="M149" i="565"/>
  <c r="M163" i="565" s="1"/>
  <c r="J163" i="565" a="1"/>
  <c r="J163" i="565" s="1"/>
  <c r="G164" i="565"/>
  <c r="P164" i="565"/>
  <c r="X168" i="565" s="1"/>
  <c r="E170" i="565"/>
  <c r="K166" i="565"/>
  <c r="R166" i="565"/>
  <c r="H335" i="565"/>
  <c r="E342" i="565" s="1"/>
  <c r="M199" i="565"/>
  <c r="M257" i="565"/>
  <c r="K370" i="565"/>
  <c r="M349" i="565"/>
  <c r="M370" i="565" s="1"/>
  <c r="C530" i="565"/>
  <c r="E524" i="565" s="1"/>
  <c r="K528" i="565"/>
  <c r="K529" i="565"/>
  <c r="Q524" i="565"/>
  <c r="X173" i="565"/>
  <c r="Z172" i="565" s="1"/>
  <c r="Q527" i="565"/>
  <c r="Z169" i="565"/>
  <c r="B342" i="565"/>
  <c r="J335" i="565" a="1"/>
  <c r="J335" i="565" s="1"/>
  <c r="M342" i="565" s="1"/>
  <c r="R344" i="565"/>
  <c r="T343" i="565" s="1"/>
  <c r="K308" i="565"/>
  <c r="M293" i="565"/>
  <c r="M308" i="565" s="1"/>
  <c r="K319" i="565"/>
  <c r="K341" i="565"/>
  <c r="M337" i="565"/>
  <c r="J199" i="565" a="1"/>
  <c r="J199" i="565" s="1"/>
  <c r="K199" i="565"/>
  <c r="K257" i="565"/>
  <c r="V308" i="565"/>
  <c r="W308" i="565" s="1"/>
  <c r="W335" i="565" s="1"/>
  <c r="O335" i="565"/>
  <c r="E341" i="565"/>
  <c r="M258" i="565"/>
  <c r="M292" i="565" s="1"/>
  <c r="M309" i="565"/>
  <c r="M319" i="565" s="1"/>
  <c r="M320" i="565"/>
  <c r="M334" i="565" s="1"/>
  <c r="P335" i="565"/>
  <c r="X339" i="565" s="1"/>
  <c r="X344" i="565" s="1"/>
  <c r="W349" i="565"/>
  <c r="W370" i="565" s="1"/>
  <c r="K428" i="565"/>
  <c r="K463" i="565"/>
  <c r="M429" i="565"/>
  <c r="M463" i="565" s="1"/>
  <c r="W464" i="565"/>
  <c r="V479" i="565"/>
  <c r="W479" i="565" s="1"/>
  <c r="B514" i="565"/>
  <c r="J507" i="565" a="1"/>
  <c r="J507" i="565" s="1"/>
  <c r="M514" i="565" s="1"/>
  <c r="R509" i="565"/>
  <c r="X509" i="565"/>
  <c r="O507" i="565"/>
  <c r="X510" i="565" s="1"/>
  <c r="M371" i="565"/>
  <c r="M428" i="565" s="1"/>
  <c r="H463" i="565"/>
  <c r="H507" i="565" s="1"/>
  <c r="E514" i="565" s="1"/>
  <c r="N463" i="565"/>
  <c r="N507" i="565" s="1"/>
  <c r="B516" i="565" s="1"/>
  <c r="W429" i="565"/>
  <c r="J463" i="565" a="1"/>
  <c r="J463" i="565" s="1"/>
  <c r="N479" i="565"/>
  <c r="V490" i="565"/>
  <c r="W490" i="565" s="1"/>
  <c r="W506" i="565"/>
  <c r="V506" i="565"/>
  <c r="R534" i="565"/>
  <c r="S534" i="565" a="1"/>
  <c r="S534" i="565" s="1"/>
  <c r="M480" i="565"/>
  <c r="M490" i="565" s="1"/>
  <c r="M491" i="565"/>
  <c r="M506" i="565" s="1"/>
  <c r="R514" i="565"/>
  <c r="K513" i="565"/>
  <c r="M509" i="565"/>
  <c r="J536" i="565"/>
  <c r="Q533" i="565"/>
  <c r="R535" i="565"/>
  <c r="S535" i="565" a="1"/>
  <c r="S535" i="565" s="1"/>
  <c r="E513" i="565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E173" i="564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E529" i="564"/>
  <c r="W178" i="564"/>
  <c r="W199" i="564" s="1"/>
  <c r="J199" i="564" a="1"/>
  <c r="J199" i="564" s="1"/>
  <c r="X338" i="564"/>
  <c r="X344" i="564" s="1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R534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W28" i="563"/>
  <c r="K524" i="563"/>
  <c r="R173" i="563"/>
  <c r="T166" i="563" s="1" a="1"/>
  <c r="T166" i="563" s="1"/>
  <c r="K121" i="563"/>
  <c r="M87" i="563"/>
  <c r="M121" i="563" s="1"/>
  <c r="K137" i="563"/>
  <c r="M122" i="563"/>
  <c r="M137" i="563" s="1"/>
  <c r="K527" i="563"/>
  <c r="T169" i="563"/>
  <c r="K528" i="563"/>
  <c r="T170" i="563"/>
  <c r="K163" i="563"/>
  <c r="M149" i="563"/>
  <c r="M163" i="563" s="1"/>
  <c r="K529" i="563"/>
  <c r="T171" i="563"/>
  <c r="C520" i="563"/>
  <c r="Q525" i="563"/>
  <c r="K86" i="563"/>
  <c r="K164" i="563" s="1"/>
  <c r="E172" i="563" s="1"/>
  <c r="M29" i="563"/>
  <c r="M86" i="563" s="1"/>
  <c r="K525" i="563"/>
  <c r="T167" i="563"/>
  <c r="K526" i="563"/>
  <c r="T168" i="563"/>
  <c r="K170" i="563"/>
  <c r="M166" i="563"/>
  <c r="W199" i="563"/>
  <c r="W335" i="563" s="1"/>
  <c r="M7" i="563"/>
  <c r="M28" i="563" s="1"/>
  <c r="C530" i="563"/>
  <c r="E524" i="563" s="1"/>
  <c r="V137" i="563"/>
  <c r="W137" i="563" s="1"/>
  <c r="W149" i="563"/>
  <c r="O164" i="563"/>
  <c r="E170" i="563"/>
  <c r="J199" i="563" a="1"/>
  <c r="J199" i="563" s="1"/>
  <c r="K199" i="563"/>
  <c r="X338" i="563"/>
  <c r="P335" i="563"/>
  <c r="X339" i="563" s="1"/>
  <c r="X344" i="563" s="1"/>
  <c r="Z340" i="563" s="1"/>
  <c r="K257" i="563"/>
  <c r="M308" i="563"/>
  <c r="K319" i="563"/>
  <c r="M309" i="563"/>
  <c r="M319" i="563" s="1"/>
  <c r="K334" i="563"/>
  <c r="M320" i="563"/>
  <c r="M334" i="563" s="1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/>
  <c r="Z169" i="563" s="1"/>
  <c r="J335" i="563" a="1"/>
  <c r="J335" i="563" s="1"/>
  <c r="M342" i="563" s="1"/>
  <c r="B342" i="563"/>
  <c r="O335" i="563"/>
  <c r="R337" i="563"/>
  <c r="M200" i="563"/>
  <c r="M257" i="563" s="1"/>
  <c r="M258" i="563"/>
  <c r="M292" i="563" s="1"/>
  <c r="K308" i="563"/>
  <c r="V334" i="563"/>
  <c r="V335" i="563" s="1"/>
  <c r="I344" i="563" s="1"/>
  <c r="M344" i="563" s="1" a="1"/>
  <c r="M344" i="563" s="1"/>
  <c r="K337" i="563"/>
  <c r="K370" i="563"/>
  <c r="M349" i="563"/>
  <c r="M370" i="563" s="1"/>
  <c r="K463" i="563"/>
  <c r="M429" i="563"/>
  <c r="M463" i="563" s="1"/>
  <c r="W309" i="563"/>
  <c r="B514" i="563"/>
  <c r="J507" i="563" a="1"/>
  <c r="J507" i="563" s="1"/>
  <c r="M514" i="563" s="1"/>
  <c r="R509" i="563"/>
  <c r="X509" i="563"/>
  <c r="O507" i="563"/>
  <c r="X510" i="563" s="1"/>
  <c r="M371" i="563"/>
  <c r="M428" i="563" s="1"/>
  <c r="H463" i="563"/>
  <c r="H507" i="563" s="1"/>
  <c r="E514" i="563" s="1"/>
  <c r="N463" i="563"/>
  <c r="N507" i="563" s="1"/>
  <c r="B516" i="563" s="1"/>
  <c r="W429" i="563"/>
  <c r="J463" i="563" a="1"/>
  <c r="J463" i="563" s="1"/>
  <c r="N479" i="563"/>
  <c r="W349" i="563"/>
  <c r="W370" i="563" s="1"/>
  <c r="J370" i="563" a="1"/>
  <c r="J370" i="563" s="1"/>
  <c r="W464" i="563"/>
  <c r="V479" i="563"/>
  <c r="W479" i="563" s="1"/>
  <c r="V490" i="563"/>
  <c r="W490" i="563" s="1"/>
  <c r="W506" i="563"/>
  <c r="R534" i="563"/>
  <c r="S534" i="563" a="1"/>
  <c r="S534" i="563" s="1"/>
  <c r="M480" i="563"/>
  <c r="M490" i="563" s="1"/>
  <c r="M491" i="563"/>
  <c r="M506" i="563" s="1"/>
  <c r="R514" i="563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C520" i="562"/>
  <c r="Q525" i="562"/>
  <c r="K525" i="562"/>
  <c r="K526" i="562"/>
  <c r="K199" i="562"/>
  <c r="M178" i="562"/>
  <c r="M199" i="562" s="1"/>
  <c r="M28" i="562"/>
  <c r="W28" i="562"/>
  <c r="M87" i="562"/>
  <c r="M121" i="562" s="1"/>
  <c r="K121" i="562"/>
  <c r="M122" i="562"/>
  <c r="M137" i="562" s="1"/>
  <c r="K137" i="562"/>
  <c r="K527" i="562"/>
  <c r="K148" i="562"/>
  <c r="M138" i="562"/>
  <c r="M148" i="562" s="1"/>
  <c r="K528" i="562"/>
  <c r="K163" i="562"/>
  <c r="M149" i="562"/>
  <c r="M163" i="562" s="1"/>
  <c r="K529" i="562"/>
  <c r="J28" i="562" a="1"/>
  <c r="J28" i="562" s="1"/>
  <c r="K28" i="562"/>
  <c r="J86" i="562" a="1"/>
  <c r="J86" i="562" s="1"/>
  <c r="K86" i="562"/>
  <c r="W87" i="562"/>
  <c r="J121" i="562" a="1"/>
  <c r="J121" i="562" s="1"/>
  <c r="W122" i="562"/>
  <c r="J137" i="562" a="1"/>
  <c r="J137" i="562" s="1"/>
  <c r="V163" i="562"/>
  <c r="W163" i="562" s="1"/>
  <c r="G164" i="562"/>
  <c r="P164" i="562"/>
  <c r="X168" i="562" s="1"/>
  <c r="X173" i="562" s="1"/>
  <c r="K166" i="562"/>
  <c r="R166" i="562"/>
  <c r="B342" i="562"/>
  <c r="J335" i="562" a="1"/>
  <c r="J335" i="562" s="1"/>
  <c r="M342" i="562" s="1"/>
  <c r="R337" i="562"/>
  <c r="O335" i="562"/>
  <c r="M200" i="562"/>
  <c r="M257" i="562" s="1"/>
  <c r="K292" i="562"/>
  <c r="K308" i="562"/>
  <c r="M293" i="562"/>
  <c r="M308" i="562" s="1"/>
  <c r="K319" i="562"/>
  <c r="W334" i="562"/>
  <c r="K341" i="562"/>
  <c r="M337" i="562"/>
  <c r="C530" i="562"/>
  <c r="E524" i="562" s="1"/>
  <c r="W138" i="562"/>
  <c r="E528" i="562"/>
  <c r="W178" i="562"/>
  <c r="W199" i="562" s="1"/>
  <c r="J199" i="562" a="1"/>
  <c r="J199" i="562" s="1"/>
  <c r="X338" i="562"/>
  <c r="P335" i="562"/>
  <c r="X339" i="562" s="1"/>
  <c r="V308" i="562"/>
  <c r="W308" i="562" s="1"/>
  <c r="E341" i="562"/>
  <c r="K463" i="562"/>
  <c r="M429" i="562"/>
  <c r="M463" i="562" s="1"/>
  <c r="M258" i="562"/>
  <c r="M292" i="562" s="1"/>
  <c r="M309" i="562"/>
  <c r="M319" i="562" s="1"/>
  <c r="M320" i="562"/>
  <c r="M334" i="562" s="1"/>
  <c r="K370" i="562"/>
  <c r="K507" i="562" s="1"/>
  <c r="E515" i="562" s="1"/>
  <c r="M349" i="562"/>
  <c r="M370" i="562" s="1"/>
  <c r="B514" i="562"/>
  <c r="J507" i="562" a="1"/>
  <c r="J507" i="562" s="1"/>
  <c r="M514" i="562" s="1"/>
  <c r="L507" i="562"/>
  <c r="I514" i="562" s="1"/>
  <c r="I515" i="562"/>
  <c r="M515" i="562" s="1"/>
  <c r="R509" i="562"/>
  <c r="X509" i="562"/>
  <c r="O507" i="562"/>
  <c r="X510" i="562" s="1"/>
  <c r="M371" i="562"/>
  <c r="M428" i="562" s="1"/>
  <c r="H463" i="562"/>
  <c r="H507" i="562" s="1"/>
  <c r="E514" i="562" s="1"/>
  <c r="N463" i="562"/>
  <c r="N507" i="562" s="1"/>
  <c r="B516" i="562" s="1"/>
  <c r="W429" i="562"/>
  <c r="J463" i="562" a="1"/>
  <c r="J463" i="562" s="1"/>
  <c r="N479" i="562"/>
  <c r="W349" i="562"/>
  <c r="W370" i="562" s="1"/>
  <c r="J370" i="562" a="1"/>
  <c r="J370" i="562" s="1"/>
  <c r="W464" i="562"/>
  <c r="V479" i="562"/>
  <c r="W479" i="562" s="1"/>
  <c r="V490" i="562"/>
  <c r="W490" i="562" s="1"/>
  <c r="W506" i="562"/>
  <c r="V506" i="562"/>
  <c r="K509" i="562"/>
  <c r="R534" i="562"/>
  <c r="S534" i="562" a="1"/>
  <c r="S534" i="562" s="1"/>
  <c r="M480" i="562"/>
  <c r="M490" i="562" s="1"/>
  <c r="M491" i="562"/>
  <c r="M506" i="562" s="1"/>
  <c r="R514" i="562"/>
  <c r="J536" i="562"/>
  <c r="Q533" i="562"/>
  <c r="R535" i="562"/>
  <c r="S535" i="562" a="1"/>
  <c r="S535" i="562" s="1"/>
  <c r="T533" i="562" a="1"/>
  <c r="T533" i="562" s="1"/>
  <c r="T534" i="562" a="1"/>
  <c r="T534" i="562" s="1"/>
  <c r="T535" i="562" a="1"/>
  <c r="T535" i="562" s="1"/>
  <c r="C536" i="562"/>
  <c r="T536" i="562" s="1" a="1"/>
  <c r="T536" i="562" s="1"/>
  <c r="AC146" i="489"/>
  <c r="AC317" i="489"/>
  <c r="T340" i="565" l="1"/>
  <c r="T337" i="565" a="1"/>
  <c r="T337" i="565" s="1"/>
  <c r="Z171" i="565"/>
  <c r="Z170" i="565"/>
  <c r="E527" i="565"/>
  <c r="E529" i="565"/>
  <c r="E528" i="565"/>
  <c r="E525" i="565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M335" i="563"/>
  <c r="G519" i="563"/>
  <c r="E529" i="563"/>
  <c r="E528" i="563"/>
  <c r="E527" i="563"/>
  <c r="E525" i="563"/>
  <c r="E526" i="563"/>
  <c r="Z170" i="562"/>
  <c r="Z169" i="562"/>
  <c r="Z171" i="562"/>
  <c r="N164" i="562"/>
  <c r="B173" i="562" s="1"/>
  <c r="E173" i="562" s="1"/>
  <c r="E527" i="562"/>
  <c r="E525" i="562"/>
  <c r="G519" i="562"/>
  <c r="X344" i="562"/>
  <c r="E516" i="565"/>
  <c r="C521" i="565"/>
  <c r="G521" i="565" s="1"/>
  <c r="Z337" i="565" a="1"/>
  <c r="Z337" i="565" s="1"/>
  <c r="Z342" i="565"/>
  <c r="Z341" i="565"/>
  <c r="Z338" i="565"/>
  <c r="Z340" i="565"/>
  <c r="Z343" i="565"/>
  <c r="M513" i="565"/>
  <c r="X516" i="565"/>
  <c r="K335" i="565"/>
  <c r="M341" i="565"/>
  <c r="E526" i="565"/>
  <c r="E530" i="565" s="1"/>
  <c r="M507" i="565"/>
  <c r="T341" i="565"/>
  <c r="T338" i="565"/>
  <c r="V335" i="565"/>
  <c r="I344" i="565" s="1"/>
  <c r="M344" i="565" s="1" a="1"/>
  <c r="M344" i="565" s="1"/>
  <c r="K170" i="565"/>
  <c r="M170" i="565" s="1"/>
  <c r="M166" i="565"/>
  <c r="Q526" i="565"/>
  <c r="Z168" i="565"/>
  <c r="M164" i="565"/>
  <c r="R533" i="565"/>
  <c r="R536" i="565" s="1"/>
  <c r="Q536" i="565"/>
  <c r="S536" i="565" s="1" a="1"/>
  <c r="S536" i="565" s="1"/>
  <c r="S533" i="565" a="1"/>
  <c r="S533" i="565" s="1"/>
  <c r="Z510" i="565"/>
  <c r="R516" i="565"/>
  <c r="T509" i="565" s="1" a="1"/>
  <c r="T509" i="565" s="1"/>
  <c r="Z339" i="565"/>
  <c r="V507" i="565"/>
  <c r="K507" i="565"/>
  <c r="T342" i="565"/>
  <c r="T339" i="565"/>
  <c r="M335" i="565"/>
  <c r="K524" i="565"/>
  <c r="R173" i="565"/>
  <c r="T166" i="565" s="1" a="1"/>
  <c r="T166" i="565" s="1"/>
  <c r="B171" i="565"/>
  <c r="C519" i="565" s="1"/>
  <c r="J164" i="565" a="1"/>
  <c r="J164" i="565" s="1"/>
  <c r="M171" i="565" s="1"/>
  <c r="Z167" i="565"/>
  <c r="Z166" i="565" a="1"/>
  <c r="Z166" i="565" s="1"/>
  <c r="M173" i="565" a="1"/>
  <c r="M173" i="565" s="1"/>
  <c r="K164" i="565"/>
  <c r="E172" i="565" s="1"/>
  <c r="G519" i="565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a="1"/>
  <c r="T509" i="564" s="1"/>
  <c r="K507" i="564"/>
  <c r="Z338" i="564"/>
  <c r="W335" i="564"/>
  <c r="E530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E516" i="563"/>
  <c r="C521" i="563"/>
  <c r="G521" i="563" s="1"/>
  <c r="I172" i="563"/>
  <c r="M172" i="563" s="1"/>
  <c r="M513" i="563"/>
  <c r="X516" i="563"/>
  <c r="M507" i="563"/>
  <c r="M337" i="563"/>
  <c r="K341" i="563"/>
  <c r="M341" i="563" s="1"/>
  <c r="Z341" i="563"/>
  <c r="B171" i="563"/>
  <c r="C519" i="563" s="1"/>
  <c r="L164" i="563"/>
  <c r="I171" i="563" s="1"/>
  <c r="J164" i="563" a="1"/>
  <c r="J164" i="563" s="1"/>
  <c r="M171" i="563" s="1"/>
  <c r="Z338" i="563"/>
  <c r="Z170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R516" i="563"/>
  <c r="Z342" i="563"/>
  <c r="Z337" i="563" a="1"/>
  <c r="Z337" i="563" s="1"/>
  <c r="V507" i="563"/>
  <c r="K507" i="563"/>
  <c r="Z343" i="563"/>
  <c r="R344" i="563"/>
  <c r="T337" i="563" s="1" a="1"/>
  <c r="T337" i="563" s="1"/>
  <c r="Z166" i="563" a="1"/>
  <c r="Z166" i="563" s="1"/>
  <c r="Z172" i="563"/>
  <c r="Q526" i="563"/>
  <c r="Z168" i="563"/>
  <c r="Z339" i="563"/>
  <c r="K335" i="563"/>
  <c r="Z171" i="563"/>
  <c r="E530" i="563"/>
  <c r="M164" i="563"/>
  <c r="Z167" i="563"/>
  <c r="K530" i="563"/>
  <c r="M526" i="563" s="1"/>
  <c r="T172" i="563"/>
  <c r="W164" i="563"/>
  <c r="E516" i="562"/>
  <c r="C521" i="562"/>
  <c r="G521" i="562" s="1"/>
  <c r="Z337" i="562" a="1"/>
  <c r="Z337" i="562" s="1"/>
  <c r="Z342" i="562"/>
  <c r="Z341" i="562"/>
  <c r="Z343" i="562"/>
  <c r="Z340" i="562"/>
  <c r="R533" i="562"/>
  <c r="R536" i="562" s="1"/>
  <c r="Q536" i="562"/>
  <c r="S536" i="562" s="1" a="1"/>
  <c r="S536" i="562" s="1"/>
  <c r="S533" i="562" a="1"/>
  <c r="S533" i="562" s="1"/>
  <c r="K513" i="562"/>
  <c r="M513" i="562" s="1"/>
  <c r="M509" i="562"/>
  <c r="R516" i="562"/>
  <c r="T509" i="562" s="1" a="1"/>
  <c r="T509" i="562" s="1"/>
  <c r="M507" i="562"/>
  <c r="Z339" i="562"/>
  <c r="M341" i="562"/>
  <c r="Z172" i="562"/>
  <c r="Z166" i="562" a="1"/>
  <c r="Z166" i="562" s="1"/>
  <c r="K524" i="562"/>
  <c r="R173" i="562"/>
  <c r="T166" i="562" s="1" a="1"/>
  <c r="T166" i="562" s="1"/>
  <c r="Q526" i="562"/>
  <c r="Z168" i="562"/>
  <c r="W164" i="562"/>
  <c r="M335" i="562"/>
  <c r="Z167" i="562"/>
  <c r="X516" i="562"/>
  <c r="Z509" i="562" s="1" a="1"/>
  <c r="Z509" i="562" s="1"/>
  <c r="V507" i="562"/>
  <c r="Z338" i="562"/>
  <c r="W335" i="562"/>
  <c r="E529" i="562"/>
  <c r="E526" i="562"/>
  <c r="R344" i="562"/>
  <c r="T337" i="562" s="1" a="1"/>
  <c r="T337" i="562" s="1"/>
  <c r="M166" i="562"/>
  <c r="K170" i="562"/>
  <c r="M170" i="562" s="1"/>
  <c r="J164" i="562" a="1"/>
  <c r="J164" i="562" s="1"/>
  <c r="M171" i="562" s="1"/>
  <c r="B171" i="562"/>
  <c r="C519" i="562" s="1"/>
  <c r="K164" i="562"/>
  <c r="E172" i="562" s="1"/>
  <c r="V164" i="562"/>
  <c r="I173" i="562" s="1"/>
  <c r="M164" i="562"/>
  <c r="V335" i="562"/>
  <c r="I344" i="562" s="1"/>
  <c r="M344" i="562" s="1" a="1"/>
  <c r="M344" i="562" s="1"/>
  <c r="K335" i="562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l="1"/>
  <c r="E171" i="561" s="1"/>
  <c r="G519" i="561" s="1"/>
  <c r="E530" i="562"/>
  <c r="L164" i="562"/>
  <c r="I171" i="562" s="1"/>
  <c r="I172" i="565"/>
  <c r="M172" i="565" s="1"/>
  <c r="E515" i="565"/>
  <c r="I515" i="565" s="1"/>
  <c r="M515" i="565" s="1"/>
  <c r="L507" i="565"/>
  <c r="I514" i="565" s="1"/>
  <c r="I516" i="565"/>
  <c r="W507" i="565"/>
  <c r="Z515" i="565"/>
  <c r="Z514" i="565"/>
  <c r="Z513" i="565"/>
  <c r="Z512" i="565"/>
  <c r="Z511" i="565"/>
  <c r="L164" i="565"/>
  <c r="I171" i="565" s="1"/>
  <c r="O519" i="565" a="1"/>
  <c r="O519" i="565" s="1"/>
  <c r="K530" i="565"/>
  <c r="T172" i="565"/>
  <c r="T169" i="565"/>
  <c r="T167" i="565"/>
  <c r="T168" i="565"/>
  <c r="T171" i="565"/>
  <c r="T170" i="565"/>
  <c r="T515" i="565"/>
  <c r="T511" i="565"/>
  <c r="T512" i="565"/>
  <c r="T510" i="565"/>
  <c r="T513" i="565"/>
  <c r="T514" i="565"/>
  <c r="Q530" i="565"/>
  <c r="E343" i="565"/>
  <c r="I343" i="565" s="1"/>
  <c r="M343" i="565" s="1"/>
  <c r="L335" i="565"/>
  <c r="I342" i="565" s="1"/>
  <c r="Z509" i="565" a="1"/>
  <c r="Z509" i="565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M528" i="563"/>
  <c r="E343" i="563"/>
  <c r="L335" i="563"/>
  <c r="I342" i="563" s="1"/>
  <c r="I516" i="563"/>
  <c r="M516" i="563" s="1" a="1"/>
  <c r="M516" i="563" s="1"/>
  <c r="W507" i="563"/>
  <c r="T515" i="563"/>
  <c r="T511" i="563"/>
  <c r="T510" i="563"/>
  <c r="T513" i="563"/>
  <c r="T512" i="563"/>
  <c r="T514" i="563"/>
  <c r="K521" i="563"/>
  <c r="O521" i="563" s="1" a="1"/>
  <c r="O521" i="563" s="1"/>
  <c r="M173" i="563" a="1"/>
  <c r="M173" i="563" s="1"/>
  <c r="M525" i="563"/>
  <c r="Z515" i="563"/>
  <c r="Z514" i="563"/>
  <c r="Z513" i="563"/>
  <c r="Z512" i="563"/>
  <c r="Z511" i="563"/>
  <c r="M527" i="563"/>
  <c r="M529" i="563"/>
  <c r="Q530" i="563"/>
  <c r="S526" i="563" s="1"/>
  <c r="T343" i="563"/>
  <c r="T338" i="563"/>
  <c r="T340" i="563"/>
  <c r="T342" i="563"/>
  <c r="T339" i="563"/>
  <c r="T341" i="563"/>
  <c r="E515" i="563"/>
  <c r="I515" i="563" s="1"/>
  <c r="M515" i="563" s="1"/>
  <c r="L507" i="563"/>
  <c r="I514" i="563" s="1"/>
  <c r="T509" i="563" a="1"/>
  <c r="T509" i="563" s="1"/>
  <c r="Z510" i="563"/>
  <c r="M524" i="563" a="1"/>
  <c r="M524" i="563" s="1"/>
  <c r="O519" i="563" a="1"/>
  <c r="O519" i="563" s="1"/>
  <c r="Z509" i="563" a="1"/>
  <c r="Z509" i="563" s="1"/>
  <c r="E343" i="562"/>
  <c r="I343" i="562" s="1"/>
  <c r="M343" i="562" s="1"/>
  <c r="L335" i="562"/>
  <c r="I342" i="562" s="1"/>
  <c r="G520" i="562"/>
  <c r="K520" i="562" s="1"/>
  <c r="O520" i="562" s="1"/>
  <c r="I172" i="562"/>
  <c r="M172" i="562" s="1"/>
  <c r="K519" i="562"/>
  <c r="O519" i="562" a="1"/>
  <c r="O519" i="562" s="1"/>
  <c r="I516" i="562"/>
  <c r="M516" i="562" s="1" a="1"/>
  <c r="M516" i="562" s="1"/>
  <c r="W507" i="562"/>
  <c r="Q530" i="562"/>
  <c r="K530" i="562"/>
  <c r="T172" i="562"/>
  <c r="T169" i="562"/>
  <c r="T170" i="562"/>
  <c r="T171" i="562"/>
  <c r="T167" i="562"/>
  <c r="T168" i="562"/>
  <c r="T515" i="562"/>
  <c r="T512" i="562"/>
  <c r="T511" i="562"/>
  <c r="T510" i="562"/>
  <c r="T513" i="562"/>
  <c r="T514" i="562"/>
  <c r="K521" i="562"/>
  <c r="O521" i="562" s="1" a="1"/>
  <c r="O521" i="562" s="1"/>
  <c r="M173" i="562" a="1"/>
  <c r="M173" i="562" s="1"/>
  <c r="T343" i="562"/>
  <c r="T340" i="562"/>
  <c r="T338" i="562"/>
  <c r="T341" i="562"/>
  <c r="T339" i="562"/>
  <c r="T342" i="562"/>
  <c r="Z515" i="562"/>
  <c r="Z512" i="562"/>
  <c r="Z511" i="562"/>
  <c r="Z514" i="562"/>
  <c r="Z513" i="562"/>
  <c r="M524" i="562" a="1"/>
  <c r="M524" i="562" s="1"/>
  <c r="Z510" i="562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E525" i="561" l="1"/>
  <c r="K519" i="564"/>
  <c r="S529" i="565"/>
  <c r="S528" i="565"/>
  <c r="S527" i="565"/>
  <c r="S524" i="565" a="1"/>
  <c r="S524" i="565" s="1"/>
  <c r="S525" i="565"/>
  <c r="S526" i="565"/>
  <c r="M516" i="565" a="1"/>
  <c r="M516" i="565" s="1"/>
  <c r="K521" i="565"/>
  <c r="O521" i="565" s="1" a="1"/>
  <c r="O521" i="565" s="1"/>
  <c r="M525" i="565"/>
  <c r="M528" i="565"/>
  <c r="M529" i="565"/>
  <c r="M526" i="565"/>
  <c r="M527" i="565"/>
  <c r="M524" i="565" a="1"/>
  <c r="M524" i="565" s="1"/>
  <c r="G520" i="565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I343" i="563"/>
  <c r="M343" i="563" s="1"/>
  <c r="G520" i="563"/>
  <c r="S528" i="563"/>
  <c r="S524" i="563" a="1"/>
  <c r="S524" i="563" s="1"/>
  <c r="S527" i="563"/>
  <c r="S529" i="563"/>
  <c r="S525" i="563"/>
  <c r="S527" i="562"/>
  <c r="S529" i="562"/>
  <c r="S528" i="562"/>
  <c r="S524" i="562" a="1"/>
  <c r="S524" i="562" s="1"/>
  <c r="S525" i="562"/>
  <c r="M528" i="562"/>
  <c r="M526" i="562"/>
  <c r="M529" i="562"/>
  <c r="M527" i="562"/>
  <c r="M525" i="562"/>
  <c r="S526" i="562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S530" i="565" l="1"/>
  <c r="K520" i="565"/>
  <c r="O520" i="565" s="1"/>
  <c r="K519" i="565"/>
  <c r="S530" i="563"/>
  <c r="K520" i="563"/>
  <c r="O520" i="563" s="1"/>
  <c r="K519" i="563"/>
  <c r="S530" i="562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O33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V370" i="508"/>
  <c r="M350" i="508"/>
  <c r="M353" i="508"/>
  <c r="M355" i="508"/>
  <c r="M357" i="508"/>
  <c r="M361" i="508"/>
  <c r="M363" i="508"/>
  <c r="M365" i="508"/>
  <c r="M367" i="508"/>
  <c r="M369" i="508"/>
  <c r="K428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L565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G479" i="508"/>
  <c r="I479" i="508"/>
  <c r="O490" i="508"/>
  <c r="R513" i="508" s="1"/>
  <c r="J569" i="508"/>
  <c r="J506" i="508" a="1"/>
  <c r="J506" i="508" s="1"/>
  <c r="L569" i="508"/>
  <c r="L548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C525" i="508" l="1"/>
  <c r="R339" i="508"/>
  <c r="R344" i="508" s="1"/>
  <c r="M490" i="508"/>
  <c r="J544" i="508"/>
  <c r="J545" i="508"/>
  <c r="R509" i="508"/>
  <c r="J334" i="508" a="1"/>
  <c r="J334" i="508" s="1"/>
  <c r="V292" i="508"/>
  <c r="W292" i="508" s="1"/>
  <c r="R337" i="508"/>
  <c r="J559" i="508"/>
  <c r="M559" i="508" s="1"/>
  <c r="M149" i="508"/>
  <c r="N292" i="508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M163" i="508"/>
  <c r="C527" i="508"/>
  <c r="J549" i="508" l="1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6" i="508" s="1"/>
  <c r="Z513" i="508"/>
  <c r="Z515" i="508"/>
  <c r="Z512" i="508"/>
  <c r="Z514" i="508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G520" i="508" l="1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W192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304" i="489"/>
  <c r="K304" i="489" a="1"/>
  <c r="K304" i="489" s="1"/>
  <c r="H304" i="489"/>
  <c r="M332" i="489"/>
  <c r="V7" i="489"/>
  <c r="M47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40" i="489"/>
  <c r="M60" i="489"/>
  <c r="M69" i="489"/>
  <c r="R168" i="489"/>
  <c r="M105" i="489"/>
  <c r="M114" i="489"/>
  <c r="V163" i="489"/>
  <c r="M180" i="489"/>
  <c r="W19" i="489"/>
  <c r="M110" i="489"/>
  <c r="M120" i="489"/>
  <c r="M129" i="489"/>
  <c r="M149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1" i="489"/>
  <c r="M303" i="489"/>
  <c r="J523" i="489"/>
  <c r="M523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J292" i="489" l="1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Z337" i="489" l="1" a="1"/>
  <c r="Z337" i="489" s="1"/>
  <c r="Z344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<sst xmlns="http://schemas.openxmlformats.org/spreadsheetml/2006/main" count="25781" uniqueCount="531">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</sst>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829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0" fontId="22" fillId="3" borderId="2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3" fillId="4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3" borderId="4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/>
    <xf numFmtId="0" fontId="22" fillId="0" borderId="1" xfId="0" applyNumberFormat="1" applyFont="1" applyFill="1" applyBorder="1" applyAlignment="1">
      <alignment horizontal="center"/>
    </xf>
    <xf numFmtId="0" fontId="24" fillId="0" borderId="1" xfId="0" applyNumberFormat="1" applyFont="1" applyBorder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182" fontId="22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7" applyFont="1" applyFill="1" applyBorder="1" applyAlignment="1">
      <alignment horizontal="center" vertical="center"/>
    </xf>
    <xf numFmtId="0" fontId="22" fillId="8" borderId="1" xfId="6" applyFont="1" applyFill="1" applyBorder="1" applyAlignment="1">
      <alignment horizontal="center" vertical="center"/>
    </xf>
    <xf numFmtId="0" fontId="28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6" fontId="22" fillId="0" borderId="9" xfId="0" applyNumberFormat="1" applyFont="1" applyFill="1" applyBorder="1" applyAlignment="1">
      <alignment horizontal="center" vertical="center" wrapText="1"/>
    </xf>
    <xf numFmtId="176" fontId="22" fillId="0" borderId="10" xfId="0" applyNumberFormat="1" applyFont="1" applyFill="1" applyBorder="1" applyAlignment="1">
      <alignment horizontal="center" vertical="center" wrapText="1"/>
    </xf>
    <xf numFmtId="176" fontId="22" fillId="0" borderId="11" xfId="0" applyNumberFormat="1" applyFont="1" applyFill="1" applyBorder="1" applyAlignment="1">
      <alignment horizontal="center" vertical="center" wrapText="1"/>
    </xf>
    <xf numFmtId="176" fontId="20" fillId="0" borderId="9" xfId="0" applyNumberFormat="1" applyFont="1" applyFill="1" applyBorder="1" applyAlignment="1">
      <alignment horizontal="center" vertical="center" wrapText="1"/>
    </xf>
    <xf numFmtId="176" fontId="20" fillId="0" borderId="10" xfId="0" applyNumberFormat="1" applyFont="1" applyFill="1" applyBorder="1" applyAlignment="1">
      <alignment horizontal="center" vertical="center" wrapText="1"/>
    </xf>
    <xf numFmtId="176" fontId="20" fillId="0" borderId="1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0</xdr:col>
      <xdr:colOff>704850</xdr:colOff>
      <xdr:row>0</xdr:row>
      <xdr:rowOff>180974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6" name="图片 1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7" name="图片 1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8" name="图片 1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9" name="图片 1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0" name="图片 1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1" name="图片 1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2" name="图片 1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3" name="图片 1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4" name="图片 1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5" name="图片 1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6" name="图片 1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7" name="图片 1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8" name="图片 1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9" name="图片 1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0" name="图片 1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1" name="图片 1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2" name="图片 1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3" name="图片 1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4" name="图片 1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5" name="图片 1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6" name="图片 1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7" name="图片 1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8" name="图片 1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9" name="图片 1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0" name="图片 1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1" name="图片 1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2" name="图片 1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3" name="图片 1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4" name="图片 1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5" name="图片 1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6" name="图片 1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97" name="图片 1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8" name="图片 1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9" name="图片 1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0" name="图片 1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1" name="图片 2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2" name="图片 2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3" name="图片 2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4" name="图片 2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05" name="图片 2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6" name="图片 2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7" name="图片 2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8" name="图片 2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9" name="图片 2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0" name="图片 2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1" name="图片 2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2" name="图片 2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13" name="图片 2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4" name="图片 2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5" name="图片 2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6" name="图片 2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7" name="图片 2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8" name="图片 2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9" name="图片 2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0" name="图片 2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1" name="图片 2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2" name="图片 2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3" name="图片 2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4" name="图片 2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5" name="图片 2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6" name="图片 2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7" name="图片 2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8" name="图片 2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9" name="图片 2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0" name="图片 2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1" name="图片 2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2" name="图片 2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3" name="图片 2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4" name="图片 2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5" name="图片 2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6" name="图片 2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37" name="图片 2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8" name="图片 2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9" name="图片 2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0" name="图片 2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1" name="图片 2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2" name="图片 2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3" name="图片 2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4" name="图片 2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5" name="图片 2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6" name="图片 2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247" name="图片 2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8" name="图片 2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9" name="图片 2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0" name="图片 2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1" name="图片 2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2" name="图片 2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3" name="图片 2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4" name="图片 2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5" name="图片 2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6" name="图片 2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7" name="图片 2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8" name="图片 2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9" name="图片 2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0" name="图片 2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1" name="图片 2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2" name="图片 2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63" name="图片 2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4" name="图片 2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5" name="图片 2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6" name="图片 2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7" name="图片 2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8" name="图片 2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9" name="图片 2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0" name="图片 2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1" name="图片 2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2" name="图片 2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3" name="图片 2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4" name="图片 2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5" name="图片 2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6" name="图片 2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7" name="图片 2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8" name="图片 2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9" name="图片 2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0" name="图片 2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1" name="图片 2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2" name="图片 2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3" name="图片 2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4" name="图片 2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5" name="图片 2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6" name="图片 2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87" name="图片 2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8" name="图片 2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9" name="图片 2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0" name="图片 2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1" name="图片 2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2" name="图片 2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3" name="图片 2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4" name="图片 2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95" name="图片 2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6" name="图片 2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7" name="图片 2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8" name="图片 2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9" name="图片 2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0" name="图片 2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1" name="图片 3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2" name="图片 3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03" name="图片 3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4" name="图片 3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5" name="图片 3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6" name="图片 3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7" name="图片 3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8" name="图片 3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9" name="图片 3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0" name="图片 3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1" name="图片 3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2" name="图片 3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3" name="图片 3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4" name="图片 3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5" name="图片 3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6" name="图片 3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7" name="图片 3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8" name="图片 3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9" name="图片 3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0" name="图片 3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1" name="图片 3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2" name="图片 3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3" name="图片 3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4" name="图片 3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5" name="图片 3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6" name="图片 3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7" name="图片 3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8" name="图片 3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329" name="图片 3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0" name="图片 3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1" name="图片 3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2" name="图片 3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3" name="图片 3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4" name="图片 3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5" name="图片 3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6" name="图片 3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7" name="图片 3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8" name="图片 3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9" name="图片 3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0" name="图片 3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1" name="图片 3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2" name="图片 3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3" name="图片 3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4" name="图片 3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45" name="图片 34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6" name="图片 3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7" name="图片 3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8" name="图片 3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9" name="图片 3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0" name="图片 3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1" name="图片 3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2" name="图片 3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53" name="图片 35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4" name="图片 3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5" name="图片 3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6" name="图片 3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7" name="图片 3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8" name="图片 3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9" name="图片 3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0" name="图片 3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1" name="图片 36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2" name="图片 3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3" name="图片 3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4" name="图片 3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5" name="图片 3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6" name="图片 3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7" name="图片 3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8" name="图片 3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9" name="图片 36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0" name="图片 3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1" name="图片 3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2" name="图片 3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3" name="图片 3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4" name="图片 3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5" name="图片 3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6" name="图片 3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77" name="图片 37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8" name="图片 3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9" name="图片 3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0" name="图片 3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1" name="图片 3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2" name="图片 3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3" name="图片 3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4" name="图片 3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85" name="图片 3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6" name="图片 3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7" name="图片 3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8" name="图片 3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9" name="图片 3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0" name="图片 3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1" name="图片 3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2" name="图片 3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93" name="图片 3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4" name="图片 3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5" name="图片 3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6" name="图片 3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7" name="图片 3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8" name="图片 3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9" name="图片 3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0" name="图片 3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01" name="图片 4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2" name="图片 4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3" name="图片 4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4" name="图片 4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5" name="图片 4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6" name="图片 4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7" name="图片 4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8" name="图片 4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9" name="图片 4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0" name="图片 4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11" name="图片 4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2" name="图片 4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3" name="图片 4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4" name="图片 4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5" name="图片 4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6" name="图片 4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7" name="图片 4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8" name="图片 4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9" name="图片 4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0" name="图片 4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1" name="图片 4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2" name="图片 4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3" name="图片 4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4" name="图片 4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5" name="图片 4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6" name="图片 4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27" name="图片 42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8" name="图片 4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9" name="图片 4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0" name="图片 4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1" name="图片 4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2" name="图片 4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3" name="图片 4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4" name="图片 4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35" name="图片 43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6" name="图片 4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7" name="图片 4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8" name="图片 4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9" name="图片 4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0" name="图片 4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1" name="图片 4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2" name="图片 4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43" name="图片 44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4" name="图片 4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5" name="图片 4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6" name="图片 4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7" name="图片 4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8" name="图片 4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9" name="图片 4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0" name="图片 4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1" name="图片 45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2" name="图片 4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3" name="图片 4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4" name="图片 4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5" name="图片 4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6" name="图片 4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7" name="图片 4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8" name="图片 4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9" name="图片 45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0" name="图片 4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1" name="图片 4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2" name="图片 4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3" name="图片 4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4" name="图片 4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5" name="图片 4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6" name="图片 4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67" name="图片 46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8" name="图片 4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9" name="图片 4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0" name="图片 4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1" name="图片 4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2" name="图片 4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3" name="图片 4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4" name="图片 4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75" name="图片 4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6" name="图片 4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7" name="图片 4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8" name="图片 4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9" name="图片 4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0" name="图片 4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1" name="图片 4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2" name="图片 4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83" name="图片 4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4" name="图片 4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5" name="图片 4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6" name="图片 4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7" name="图片 4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8" name="图片 4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9" name="图片 4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0" name="图片 4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1" name="图片 4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2" name="图片 4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93" name="图片 4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4" name="图片 4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5" name="图片 4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6" name="图片 4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7" name="图片 4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8" name="图片 4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9" name="图片 4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0" name="图片 4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1" name="图片 5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2" name="图片 5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3" name="图片 5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4" name="图片 5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5" name="图片 5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6" name="图片 5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7" name="图片 5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8" name="图片 5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9" name="图片 50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0" name="图片 5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1" name="图片 5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2" name="图片 5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3" name="图片 5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4" name="图片 5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5" name="图片 5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6" name="图片 5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17" name="图片 5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8" name="图片 5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9" name="图片 5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0" name="图片 5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1" name="图片 5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2" name="图片 5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3" name="图片 5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4" name="图片 5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25" name="图片 5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6" name="图片 5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7" name="图片 5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8" name="图片 5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9" name="图片 5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0" name="图片 5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1" name="图片 5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2" name="图片 5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33" name="图片 5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4" name="图片 5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5" name="图片 5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6" name="图片 5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7" name="图片 5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8" name="图片 5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9" name="图片 5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0" name="图片 5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1" name="图片 5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2" name="图片 5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3" name="图片 5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4" name="图片 5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5" name="图片 5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6" name="图片 5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7" name="图片 5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8" name="图片 5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9" name="图片 5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0" name="图片 5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1" name="图片 5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2" name="图片 5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3" name="图片 5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4" name="图片 5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5" name="图片 5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6" name="图片 5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57" name="图片 5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8" name="图片 5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9" name="图片 5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0" name="图片 5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1" name="图片 5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2" name="图片 5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3" name="图片 5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4" name="图片 5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65" name="图片 5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6" name="图片 5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7" name="图片 5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8" name="图片 5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9" name="图片 5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0" name="图片 5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1" name="图片 5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2" name="图片 5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3" name="图片 5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4" name="图片 5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575" name="图片 5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6" name="图片 5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7" name="图片 5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8" name="图片 5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9" name="图片 5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0" name="图片 5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1" name="图片 5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2" name="图片 5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83" name="图片 5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4" name="图片 5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5" name="图片 5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6" name="图片 5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7" name="图片 5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8" name="图片 5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9" name="图片 5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0" name="图片 5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91" name="图片 5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2" name="图片 5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3" name="图片 5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4" name="图片 5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5" name="图片 5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6" name="图片 5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7" name="图片 5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8" name="图片 5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99" name="图片 5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0" name="图片 5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1" name="图片 6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2" name="图片 6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3" name="图片 6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4" name="图片 6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5" name="图片 6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6" name="图片 6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07" name="图片 6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8" name="图片 6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9" name="图片 6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0" name="图片 6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1" name="图片 6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2" name="图片 6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3" name="图片 6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4" name="图片 6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15" name="图片 6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6" name="图片 6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7" name="图片 6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8" name="图片 6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9" name="图片 6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0" name="图片 6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1" name="图片 6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2" name="图片 6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23" name="图片 6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4" name="图片 6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5" name="图片 6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6" name="图片 6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7" name="图片 6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8" name="图片 6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9" name="图片 6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0" name="图片 6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31" name="图片 6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2" name="图片 6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3" name="图片 6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4" name="图片 6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5" name="图片 6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6" name="图片 6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7" name="图片 6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8" name="图片 6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39" name="图片 6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0" name="图片 6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1" name="图片 6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2" name="图片 6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3" name="图片 6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4" name="图片 6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5" name="图片 6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6" name="图片 6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47" name="图片 6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8" name="图片 6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9" name="图片 6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0" name="图片 6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1" name="图片 6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2" name="图片 6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3" name="图片 6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4" name="图片 6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5" name="图片 6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6" name="图片 6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657" name="图片 6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8" name="图片 6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59" name="图片 6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0" name="图片 6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1" name="图片 6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2" name="图片 6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3" name="图片 6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4" name="图片 6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65" name="图片 6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6" name="图片 6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7" name="图片 6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8" name="图片 6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9" name="图片 6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0" name="图片 6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1" name="图片 6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2" name="图片 6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73" name="图片 6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4" name="图片 6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5" name="图片 6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6" name="图片 6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7" name="图片 6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8" name="图片 6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9" name="图片 6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0" name="图片 6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81" name="图片 6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2" name="图片 6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3" name="图片 6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4" name="图片 6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5" name="图片 6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6" name="图片 6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7" name="图片 6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8" name="图片 6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89" name="图片 6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0" name="图片 6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1" name="图片 6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2" name="图片 6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3" name="图片 6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4" name="图片 6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5" name="图片 6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6" name="图片 6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97" name="图片 6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8" name="图片 6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9" name="图片 6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0" name="图片 6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1" name="图片 7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2" name="图片 7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3" name="图片 7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4" name="图片 7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05" name="图片 7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6" name="图片 7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7" name="图片 7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8" name="图片 7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9" name="图片 7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0" name="图片 7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1" name="图片 7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2" name="图片 7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13" name="图片 7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4" name="图片 7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5" name="图片 7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6" name="图片 7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7" name="图片 7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8" name="图片 7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9" name="图片 7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0" name="图片 7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21" name="图片 7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2" name="图片 7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3" name="图片 7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4" name="图片 7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5" name="图片 7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6" name="图片 7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7" name="图片 7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8" name="图片 7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29" name="图片 7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0" name="图片 7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1" name="图片 7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2" name="图片 7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3" name="图片 7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4" name="图片 7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5" name="图片 7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6" name="图片 7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7" name="图片 7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38" name="图片 7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739" name="图片 7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0" name="图片 7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1" name="图片 7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2" name="图片 7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3" name="图片 7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4" name="图片 7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5" name="图片 7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6" name="图片 7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47" name="图片 7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8" name="图片 7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9" name="图片 7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0" name="图片 7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1" name="图片 7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2" name="图片 7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3" name="图片 7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4" name="图片 7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55" name="图片 7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6" name="图片 7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7" name="图片 7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8" name="图片 7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9" name="图片 7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0" name="图片 7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1" name="图片 7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2" name="图片 7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63" name="图片 7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4" name="图片 7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5" name="图片 7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6" name="图片 7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7" name="图片 7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8" name="图片 7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9" name="图片 7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0" name="图片 7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71" name="图片 7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2" name="图片 7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3" name="图片 7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4" name="图片 7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5" name="图片 7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6" name="图片 7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7" name="图片 7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8" name="图片 7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79" name="图片 7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0" name="图片 7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1" name="图片 7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2" name="图片 7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3" name="图片 7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4" name="图片 7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5" name="图片 7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6" name="图片 7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87" name="图片 7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8" name="图片 7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9" name="图片 7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0" name="图片 7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1" name="图片 7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2" name="图片 7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3" name="图片 7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4" name="图片 7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95" name="图片 7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6" name="图片 7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7" name="图片 7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8" name="图片 7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9" name="图片 7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0" name="图片 7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1" name="图片 8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2" name="图片 8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03" name="图片 8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4" name="图片 8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5" name="图片 8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6" name="图片 8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7" name="图片 8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8" name="图片 8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9" name="图片 8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0" name="图片 8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811" name="图片 8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2" name="图片 8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3" name="图片 8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4" name="图片 8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5" name="图片 8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6" name="图片 8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7" name="图片 8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8" name="图片 8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9" name="图片 8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0" name="图片 8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21" name="图片 8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0" activePane="bottomRight" state="frozen"/>
      <selection activeCell="E487" sqref="E487"/>
      <selection pane="topRight" activeCell="E487" sqref="E487"/>
      <selection pane="bottomLeft" activeCell="E487" sqref="E487"/>
      <selection pane="bottomRight" activeCell="A16" sqref="A16:XFD1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2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3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4"/>
      <c r="F6" s="717"/>
      <c r="G6" s="304" t="s">
        <v>50</v>
      </c>
      <c r="H6" s="352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107"/>
      <c r="F7" s="107"/>
      <c r="G7" s="127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>
        <v>20170228</v>
      </c>
      <c r="G16" s="127">
        <v>597</v>
      </c>
      <c r="H16" s="367">
        <f t="shared" si="0"/>
        <v>3008.88</v>
      </c>
      <c r="I16" s="367">
        <v>30</v>
      </c>
      <c r="J16" s="128">
        <f t="array" ref="J16">IF(ISERROR(G16/I16),"",G16/I16)</f>
        <v>19.899999999999999</v>
      </c>
      <c r="K16" s="130">
        <f t="array" ref="K16">IF(ISERROR(G16/L16),"",G16/L16)</f>
        <v>35.117647058823529</v>
      </c>
      <c r="L16" s="128">
        <v>17</v>
      </c>
      <c r="M16" s="108">
        <f t="shared" si="1"/>
        <v>-5.117647058823529</v>
      </c>
      <c r="N16" s="128">
        <f t="shared" si="4"/>
        <v>0</v>
      </c>
      <c r="O16" s="371"/>
      <c r="P16" s="371"/>
      <c r="Q16" s="371"/>
      <c r="R16" s="371"/>
      <c r="S16" s="371"/>
      <c r="T16" s="371"/>
      <c r="U16" s="371"/>
      <c r="V16" s="131">
        <f>SUM(X16:AA16)</f>
        <v>0</v>
      </c>
      <c r="W16" s="3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361" t="s">
        <v>202</v>
      </c>
      <c r="D28" s="138"/>
      <c r="E28" s="138"/>
      <c r="F28" s="138"/>
      <c r="G28" s="139">
        <f>SUM(G7:G27)</f>
        <v>597</v>
      </c>
      <c r="H28" s="140">
        <f>SUM(H7:H27)</f>
        <v>3008.88</v>
      </c>
      <c r="I28" s="140">
        <f>SUM(I7:I27)</f>
        <v>30</v>
      </c>
      <c r="J28" s="129">
        <f t="array" ref="J28">IF(ISERROR(G28/I28),"",G28/I28)</f>
        <v>19.899999999999999</v>
      </c>
      <c r="K28" s="140">
        <f>SUM(K7:K27)</f>
        <v>35.117647058823529</v>
      </c>
      <c r="L28" s="141"/>
      <c r="M28" s="140">
        <f t="shared" ref="M28:V28" si="5">SUM(M7:M27)</f>
        <v>-5.117647058823529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365" t="s">
        <v>425</v>
      </c>
      <c r="C30" s="177" t="s">
        <v>427</v>
      </c>
      <c r="D30" s="107">
        <v>5.03</v>
      </c>
      <c r="E30" s="107"/>
      <c r="F30" s="107">
        <v>20170228</v>
      </c>
      <c r="G30" s="127">
        <f>72+108</f>
        <v>180</v>
      </c>
      <c r="H30" s="367">
        <f t="shared" si="7"/>
        <v>905.40000000000009</v>
      </c>
      <c r="I30" s="128">
        <v>3</v>
      </c>
      <c r="J30" s="128"/>
      <c r="K30" s="130">
        <f t="array" ref="K30">IF(ISERROR(G30/L30),"",G30/L30)</f>
        <v>3.4615384615384617</v>
      </c>
      <c r="L30" s="128">
        <v>52</v>
      </c>
      <c r="M30" s="108"/>
      <c r="N30" s="128"/>
      <c r="O30" s="369"/>
      <c r="P30" s="369"/>
      <c r="Q30" s="369"/>
      <c r="R30" s="369"/>
      <c r="S30" s="369"/>
      <c r="T30" s="369"/>
      <c r="U30" s="369"/>
      <c r="V30" s="131"/>
      <c r="W30" s="368"/>
      <c r="X30" s="131"/>
      <c r="Y30" s="131"/>
      <c r="Z30" s="131"/>
      <c r="AA30" s="131"/>
    </row>
    <row r="31" spans="1:27" s="305" customFormat="1" ht="20.100000000000001" hidden="1" customHeight="1">
      <c r="A31" s="254">
        <v>30100010</v>
      </c>
      <c r="B31" s="365" t="s">
        <v>206</v>
      </c>
      <c r="C31" s="125" t="s">
        <v>186</v>
      </c>
      <c r="D31" s="107">
        <v>5.03</v>
      </c>
      <c r="E31" s="107"/>
      <c r="F31" s="107"/>
      <c r="G31" s="127"/>
      <c r="H31" s="367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69"/>
      <c r="P31" s="369"/>
      <c r="Q31" s="369"/>
      <c r="R31" s="369"/>
      <c r="S31" s="369"/>
      <c r="T31" s="369"/>
      <c r="U31" s="369"/>
      <c r="V31" s="131">
        <f>SUM(X31:AA31)</f>
        <v>0</v>
      </c>
      <c r="W31" s="368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365" t="s">
        <v>206</v>
      </c>
      <c r="C32" s="125" t="s">
        <v>203</v>
      </c>
      <c r="D32" s="107">
        <v>5.03</v>
      </c>
      <c r="E32" s="107"/>
      <c r="F32" s="107"/>
      <c r="G32" s="127"/>
      <c r="H32" s="367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69"/>
      <c r="P32" s="369"/>
      <c r="Q32" s="369"/>
      <c r="R32" s="369"/>
      <c r="S32" s="369"/>
      <c r="T32" s="369"/>
      <c r="U32" s="369"/>
      <c r="V32" s="131">
        <f>SUM(X32:AA32)</f>
        <v>0</v>
      </c>
      <c r="W32" s="368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365" t="s">
        <v>206</v>
      </c>
      <c r="C33" s="125" t="s">
        <v>207</v>
      </c>
      <c r="D33" s="107">
        <v>5.03</v>
      </c>
      <c r="E33" s="107"/>
      <c r="F33" s="107">
        <v>20170228</v>
      </c>
      <c r="G33" s="127">
        <v>1036</v>
      </c>
      <c r="H33" s="367">
        <f t="shared" si="7"/>
        <v>5211.08</v>
      </c>
      <c r="I33" s="128">
        <f>6.5*3</f>
        <v>19.5</v>
      </c>
      <c r="J33" s="128">
        <f t="array" ref="J33">IF(ISERROR(G33/I33),"",G33/I33)</f>
        <v>53.128205128205131</v>
      </c>
      <c r="K33" s="130">
        <f t="array" ref="K33">IF(ISERROR(G33/L33),"",G33/L33)</f>
        <v>19.923076923076923</v>
      </c>
      <c r="L33" s="128">
        <v>52</v>
      </c>
      <c r="M33" s="108">
        <f>IF(ISERROR(I33-K33),"",I33-K33)</f>
        <v>-0.42307692307692335</v>
      </c>
      <c r="N33" s="128">
        <f>SUM(O33:U33)</f>
        <v>0</v>
      </c>
      <c r="O33" s="369"/>
      <c r="P33" s="369"/>
      <c r="Q33" s="369"/>
      <c r="R33" s="369"/>
      <c r="S33" s="369"/>
      <c r="T33" s="369"/>
      <c r="U33" s="369"/>
      <c r="V33" s="131">
        <f>SUM(X33:AA33)</f>
        <v>0</v>
      </c>
      <c r="W33" s="368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365" t="s">
        <v>414</v>
      </c>
      <c r="C34" s="177" t="s">
        <v>415</v>
      </c>
      <c r="D34" s="107">
        <v>5.03</v>
      </c>
      <c r="E34" s="107"/>
      <c r="F34" s="107"/>
      <c r="G34" s="127"/>
      <c r="H34" s="367">
        <f t="shared" si="7"/>
        <v>0</v>
      </c>
      <c r="I34" s="128"/>
      <c r="J34" s="128"/>
      <c r="K34" s="130"/>
      <c r="L34" s="128">
        <v>52</v>
      </c>
      <c r="M34" s="108"/>
      <c r="N34" s="128"/>
      <c r="O34" s="369"/>
      <c r="P34" s="369"/>
      <c r="Q34" s="369"/>
      <c r="R34" s="369"/>
      <c r="S34" s="369"/>
      <c r="T34" s="369"/>
      <c r="U34" s="369"/>
      <c r="V34" s="131"/>
      <c r="W34" s="36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365" t="s">
        <v>414</v>
      </c>
      <c r="C35" s="177" t="s">
        <v>416</v>
      </c>
      <c r="D35" s="107">
        <v>5.03</v>
      </c>
      <c r="E35" s="107"/>
      <c r="F35" s="107"/>
      <c r="G35" s="127"/>
      <c r="H35" s="367">
        <f t="shared" si="7"/>
        <v>0</v>
      </c>
      <c r="I35" s="128"/>
      <c r="J35" s="128"/>
      <c r="K35" s="130"/>
      <c r="L35" s="128">
        <v>52</v>
      </c>
      <c r="M35" s="108"/>
      <c r="N35" s="128"/>
      <c r="O35" s="369"/>
      <c r="P35" s="369"/>
      <c r="Q35" s="369"/>
      <c r="R35" s="369"/>
      <c r="S35" s="369"/>
      <c r="T35" s="369"/>
      <c r="U35" s="369"/>
      <c r="V35" s="131"/>
      <c r="W35" s="36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365" t="s">
        <v>414</v>
      </c>
      <c r="C36" s="177" t="s">
        <v>61</v>
      </c>
      <c r="D36" s="107">
        <v>5.03</v>
      </c>
      <c r="E36" s="107"/>
      <c r="F36" s="107"/>
      <c r="G36" s="127"/>
      <c r="H36" s="367">
        <f t="shared" si="7"/>
        <v>0</v>
      </c>
      <c r="I36" s="128"/>
      <c r="J36" s="128"/>
      <c r="K36" s="130"/>
      <c r="L36" s="128">
        <v>52</v>
      </c>
      <c r="M36" s="108"/>
      <c r="N36" s="128"/>
      <c r="O36" s="369"/>
      <c r="P36" s="369"/>
      <c r="Q36" s="369"/>
      <c r="R36" s="369"/>
      <c r="S36" s="369"/>
      <c r="T36" s="369"/>
      <c r="U36" s="369"/>
      <c r="V36" s="131"/>
      <c r="W36" s="368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365" t="s">
        <v>208</v>
      </c>
      <c r="C37" s="125" t="s">
        <v>179</v>
      </c>
      <c r="D37" s="107">
        <v>5.08</v>
      </c>
      <c r="E37" s="107"/>
      <c r="F37" s="107">
        <v>20170228</v>
      </c>
      <c r="G37" s="127">
        <f>108+12</f>
        <v>120</v>
      </c>
      <c r="H37" s="367">
        <f t="shared" si="7"/>
        <v>609.6</v>
      </c>
      <c r="I37" s="128">
        <f>3*3</f>
        <v>9</v>
      </c>
      <c r="J37" s="128">
        <f t="array" ref="J37">IF(ISERROR(G37/I37),"",G37/I37)</f>
        <v>13.333333333333334</v>
      </c>
      <c r="K37" s="130">
        <f t="array" ref="K37">IF(ISERROR(G37/L37),"",G37/L37)</f>
        <v>5.7142857142857144</v>
      </c>
      <c r="L37" s="128">
        <v>21</v>
      </c>
      <c r="M37" s="108">
        <f t="shared" ref="M37:M66" si="9">IF(ISERROR(I37-K37),"",I37-K37)</f>
        <v>3.2857142857142856</v>
      </c>
      <c r="N37" s="128">
        <f t="shared" ref="N37:N52" si="10">SUM(O37:U37)</f>
        <v>0</v>
      </c>
      <c r="O37" s="369"/>
      <c r="P37" s="369"/>
      <c r="Q37" s="369"/>
      <c r="R37" s="369"/>
      <c r="S37" s="369"/>
      <c r="T37" s="369"/>
      <c r="U37" s="369"/>
      <c r="V37" s="131">
        <f t="shared" ref="V37:V48" si="11">SUM(X37:AA37)</f>
        <v>0</v>
      </c>
      <c r="W37" s="368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365" t="s">
        <v>208</v>
      </c>
      <c r="C38" s="125" t="s">
        <v>204</v>
      </c>
      <c r="D38" s="107">
        <v>5.08</v>
      </c>
      <c r="E38" s="107"/>
      <c r="F38" s="107">
        <v>20170228</v>
      </c>
      <c r="G38" s="127">
        <v>447</v>
      </c>
      <c r="H38" s="367">
        <f t="shared" si="7"/>
        <v>2270.7600000000002</v>
      </c>
      <c r="I38" s="128">
        <f>6.5*3</f>
        <v>19.5</v>
      </c>
      <c r="J38" s="128">
        <f t="array" ref="J38">IF(ISERROR(G38/I38),"",G38/I38)</f>
        <v>22.923076923076923</v>
      </c>
      <c r="K38" s="130">
        <f t="array" ref="K38">IF(ISERROR(G38/L38),"",G38/L38)</f>
        <v>21.285714285714285</v>
      </c>
      <c r="L38" s="128">
        <v>21</v>
      </c>
      <c r="M38" s="108">
        <f t="shared" si="9"/>
        <v>-1.7857142857142847</v>
      </c>
      <c r="N38" s="128">
        <f t="shared" si="10"/>
        <v>0</v>
      </c>
      <c r="O38" s="369"/>
      <c r="P38" s="369"/>
      <c r="Q38" s="369"/>
      <c r="R38" s="369"/>
      <c r="S38" s="369"/>
      <c r="T38" s="369"/>
      <c r="U38" s="369"/>
      <c r="V38" s="131">
        <f t="shared" si="11"/>
        <v>0</v>
      </c>
      <c r="W38" s="368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355" t="s">
        <v>208</v>
      </c>
      <c r="C41" s="125" t="s">
        <v>203</v>
      </c>
      <c r="D41" s="107">
        <v>5.08</v>
      </c>
      <c r="E41" s="107"/>
      <c r="F41" s="107"/>
      <c r="G41" s="127"/>
      <c r="H41" s="36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58"/>
      <c r="P41" s="358"/>
      <c r="Q41" s="358"/>
      <c r="R41" s="358"/>
      <c r="S41" s="358"/>
      <c r="T41" s="358"/>
      <c r="U41" s="3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107"/>
      <c r="F44" s="107"/>
      <c r="G44" s="127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361" t="s">
        <v>202</v>
      </c>
      <c r="D86" s="138"/>
      <c r="E86" s="138"/>
      <c r="F86" s="138"/>
      <c r="G86" s="139">
        <f>SUM(G29:G85)</f>
        <v>1783</v>
      </c>
      <c r="H86" s="140">
        <f>SUM(H29:H85)</f>
        <v>8996.84</v>
      </c>
      <c r="I86" s="140">
        <f>SUM(I29:I85)</f>
        <v>51</v>
      </c>
      <c r="J86" s="129">
        <f t="array" ref="J86">IF(ISERROR(G86/I86),"",G86/I86)</f>
        <v>34.96078431372549</v>
      </c>
      <c r="K86" s="140">
        <f>SUM(K29:K85)</f>
        <v>50.384615384615387</v>
      </c>
      <c r="L86" s="141"/>
      <c r="M86" s="144">
        <f t="shared" ref="M86:V86" si="17">SUM(M29:M85)</f>
        <v>1.0769230769230775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105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2380</v>
      </c>
      <c r="H164" s="147">
        <f>SUM(H28,H86,H121,H137,H148,H163)</f>
        <v>12005.720000000001</v>
      </c>
      <c r="I164" s="147">
        <f>SUM(I28,I86,I121,I137,I148,I163)</f>
        <v>81</v>
      </c>
      <c r="J164" s="148">
        <f t="array" ref="J164">IF(ISERROR(G164/I164),"",G164/I164)</f>
        <v>29.382716049382715</v>
      </c>
      <c r="K164" s="147">
        <f>SUM(K28,K86,K121,K137,K148,K163)</f>
        <v>85.502262443438923</v>
      </c>
      <c r="L164" s="148">
        <f>IF(ISERROR(G164/K164),"",G164/K164)</f>
        <v>27.835520745131241</v>
      </c>
      <c r="M164" s="147">
        <f t="shared" ref="M164:AA164" si="42">SUM(M28,M86,M121,M137,M148,M163)</f>
        <v>-4.0407239819004515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360" t="s">
        <v>247</v>
      </c>
      <c r="C165" s="658" t="s">
        <v>248</v>
      </c>
      <c r="D165" s="659"/>
      <c r="E165" s="666" t="s">
        <v>249</v>
      </c>
      <c r="F165" s="666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360" t="s">
        <v>258</v>
      </c>
      <c r="C166" s="658">
        <v>1</v>
      </c>
      <c r="D166" s="659"/>
      <c r="E166" s="669">
        <f>C166*11</f>
        <v>11</v>
      </c>
      <c r="F166" s="669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360" t="s">
        <v>260</v>
      </c>
      <c r="C167" s="658">
        <v>1</v>
      </c>
      <c r="D167" s="659"/>
      <c r="E167" s="669">
        <f>C167*11</f>
        <v>11</v>
      </c>
      <c r="F167" s="669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360" t="s">
        <v>262</v>
      </c>
      <c r="C168" s="658">
        <v>1</v>
      </c>
      <c r="D168" s="659"/>
      <c r="E168" s="669">
        <f>C168*8</f>
        <v>8</v>
      </c>
      <c r="F168" s="669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360" t="s">
        <v>264</v>
      </c>
      <c r="C169" s="658">
        <v>1</v>
      </c>
      <c r="D169" s="659"/>
      <c r="E169" s="669">
        <f>C169*11</f>
        <v>11</v>
      </c>
      <c r="F169" s="669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360" t="s">
        <v>266</v>
      </c>
      <c r="C170" s="668">
        <f>SUM(C166:D169)</f>
        <v>4</v>
      </c>
      <c r="D170" s="642"/>
      <c r="E170" s="669">
        <f>SUM(E166:F169)</f>
        <v>41</v>
      </c>
      <c r="F170" s="669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360">
        <f>G164</f>
        <v>2380</v>
      </c>
      <c r="C171" s="646" t="s">
        <v>269</v>
      </c>
      <c r="D171" s="645"/>
      <c r="E171" s="636">
        <f>H164</f>
        <v>12005.720000000001</v>
      </c>
      <c r="F171" s="636"/>
      <c r="G171" s="636" t="s">
        <v>270</v>
      </c>
      <c r="H171" s="636"/>
      <c r="I171" s="664">
        <f>L164</f>
        <v>27.835520745131241</v>
      </c>
      <c r="J171" s="664"/>
      <c r="K171" s="666" t="s">
        <v>271</v>
      </c>
      <c r="L171" s="666"/>
      <c r="M171" s="664">
        <f>J164</f>
        <v>29.382716049382715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360">
        <f>I164+C170</f>
        <v>85</v>
      </c>
      <c r="C172" s="643" t="s">
        <v>251</v>
      </c>
      <c r="D172" s="644"/>
      <c r="E172" s="661">
        <f>K164+I170</f>
        <v>126.50226244343892</v>
      </c>
      <c r="F172" s="661"/>
      <c r="G172" s="636" t="s">
        <v>274</v>
      </c>
      <c r="H172" s="636"/>
      <c r="I172" s="664">
        <f>B172-E172</f>
        <v>-41.502262443438923</v>
      </c>
      <c r="J172" s="664"/>
      <c r="K172" s="666" t="s">
        <v>275</v>
      </c>
      <c r="L172" s="666"/>
      <c r="M172" s="667">
        <f>IF(ISERROR(I172/E172),"",I172/E172)</f>
        <v>-0.32807525843259294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360">
        <f>N164</f>
        <v>0</v>
      </c>
      <c r="C173" s="643" t="s">
        <v>277</v>
      </c>
      <c r="D173" s="644"/>
      <c r="E173" s="660">
        <f>IF(ISERROR(B173/B172),"",B173/B172)</f>
        <v>0</v>
      </c>
      <c r="F173" s="660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92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93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94"/>
      <c r="F177" s="685"/>
      <c r="G177" s="302" t="s">
        <v>296</v>
      </c>
      <c r="H177" s="353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107"/>
      <c r="F200" s="107"/>
      <c r="G200" s="127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107"/>
      <c r="F203" s="107"/>
      <c r="G203" s="127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107"/>
      <c r="F220" s="107"/>
      <c r="G220" s="127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107"/>
      <c r="F221" s="107"/>
      <c r="G221" s="127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s="305" customFormat="1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20170228</v>
      </c>
      <c r="G240" s="127">
        <v>819</v>
      </c>
      <c r="H240" s="367">
        <f t="shared" si="51"/>
        <v>4119.5700000000006</v>
      </c>
      <c r="I240" s="128">
        <v>35</v>
      </c>
      <c r="J240" s="128">
        <f t="array" ref="J240">IF(ISERROR(G240/I240),"",G240/I240)</f>
        <v>23.4</v>
      </c>
      <c r="K240" s="130">
        <f t="array" ref="K240">IF(ISERROR(G240/L240),"",G240/L240)</f>
        <v>38.093023255813954</v>
      </c>
      <c r="L240" s="128">
        <v>21.5</v>
      </c>
      <c r="M240" s="108">
        <f t="shared" si="58"/>
        <v>-3.0930232558139537</v>
      </c>
      <c r="N240" s="128">
        <f>SUM(O240:U240)</f>
        <v>0</v>
      </c>
      <c r="O240" s="371"/>
      <c r="P240" s="371"/>
      <c r="Q240" s="371"/>
      <c r="R240" s="371"/>
      <c r="S240" s="371"/>
      <c r="T240" s="371"/>
      <c r="U240" s="371"/>
      <c r="V240" s="131">
        <f>SUM(X240:AA240)</f>
        <v>0</v>
      </c>
      <c r="W240" s="368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361" t="s">
        <v>202</v>
      </c>
      <c r="D257" s="138"/>
      <c r="E257" s="138"/>
      <c r="F257" s="138"/>
      <c r="G257" s="139">
        <f>SUM(G200:G256)</f>
        <v>819</v>
      </c>
      <c r="H257" s="140">
        <f>SUM(H200:H256)</f>
        <v>4119.5700000000006</v>
      </c>
      <c r="I257" s="140">
        <f>SUM(I200:I256)</f>
        <v>35</v>
      </c>
      <c r="J257" s="129">
        <f t="array" ref="J257">IF(ISERROR(G257/I257),"",G257/I257)</f>
        <v>23.4</v>
      </c>
      <c r="K257" s="140">
        <f>SUM(K200:K256)</f>
        <v>38.093023255813954</v>
      </c>
      <c r="L257" s="141"/>
      <c r="M257" s="144">
        <f t="shared" ref="M257:V257" si="59">SUM(M200:M256)</f>
        <v>-3.0930232558139537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>
        <v>20170228</v>
      </c>
      <c r="G306" s="127">
        <v>755</v>
      </c>
      <c r="H306" s="367">
        <f>D306*G306</f>
        <v>3820.2999999999997</v>
      </c>
      <c r="I306" s="128">
        <f>9*4</f>
        <v>36</v>
      </c>
      <c r="J306" s="128">
        <f t="array" ref="J306">IF(ISERROR(G306/I306),"",G306/I306)</f>
        <v>20.972222222222221</v>
      </c>
      <c r="K306" s="130">
        <f t="array" ref="K306">IF(ISERROR(G306/L306),"",G306/L306)</f>
        <v>30.2</v>
      </c>
      <c r="L306" s="128">
        <v>25</v>
      </c>
      <c r="M306" s="108">
        <f>IF(ISERROR(I306-K306),"",I306-K306)</f>
        <v>5.8000000000000007</v>
      </c>
      <c r="N306" s="128">
        <f>SUM(O306:U306)</f>
        <v>0</v>
      </c>
      <c r="O306" s="371"/>
      <c r="P306" s="371"/>
      <c r="Q306" s="371"/>
      <c r="R306" s="371"/>
      <c r="S306" s="371"/>
      <c r="T306" s="371"/>
      <c r="U306" s="371"/>
      <c r="V306" s="131">
        <f>SUM(X306:AA306)</f>
        <v>0</v>
      </c>
      <c r="W306" s="368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s="305" customFormat="1" ht="20.100000000000001" customHeight="1">
      <c r="A308" s="703" t="s">
        <v>231</v>
      </c>
      <c r="B308" s="704"/>
      <c r="C308" s="370" t="s">
        <v>202</v>
      </c>
      <c r="D308" s="107"/>
      <c r="E308" s="107"/>
      <c r="F308" s="107"/>
      <c r="G308" s="127">
        <f>SUM(G293:G307)</f>
        <v>755</v>
      </c>
      <c r="H308" s="367">
        <f>SUM(H293:H307)</f>
        <v>3820.2999999999997</v>
      </c>
      <c r="I308" s="367">
        <f>SUM(I293:I307)</f>
        <v>36</v>
      </c>
      <c r="J308" s="128">
        <f t="array" ref="J308">IF(ISERROR(G308/I308),"",G308/I308)</f>
        <v>20.972222222222221</v>
      </c>
      <c r="K308" s="367">
        <f>SUM(K293:K307)</f>
        <v>30.2</v>
      </c>
      <c r="L308" s="367"/>
      <c r="M308" s="366">
        <f>SUM(M293:M307)</f>
        <v>5.8000000000000007</v>
      </c>
      <c r="N308" s="367">
        <f>SUM(N293:N307)</f>
        <v>0</v>
      </c>
      <c r="O308" s="369">
        <f>SUM(O293:O307)</f>
        <v>0</v>
      </c>
      <c r="P308" s="369">
        <f>SUM(P293:P307)</f>
        <v>0</v>
      </c>
      <c r="Q308" s="369">
        <f>SUM(Q293:Q307)</f>
        <v>0</v>
      </c>
      <c r="R308" s="369"/>
      <c r="S308" s="369">
        <f>SUM(S293:S307)</f>
        <v>0</v>
      </c>
      <c r="T308" s="369">
        <f>SUM(T293:T307)</f>
        <v>0</v>
      </c>
      <c r="U308" s="369">
        <f>SUM(U293:U307)</f>
        <v>0</v>
      </c>
      <c r="V308" s="131">
        <f>SUM(V293:V307)</f>
        <v>0</v>
      </c>
      <c r="W308" s="368">
        <f t="shared" si="69"/>
        <v>0</v>
      </c>
      <c r="X308" s="131">
        <f>SUM(X293:X307)</f>
        <v>0</v>
      </c>
      <c r="Y308" s="131">
        <f>SUM(Y293:Y307)</f>
        <v>0</v>
      </c>
      <c r="Z308" s="131">
        <f>SUM(Z293:Z307)</f>
        <v>0</v>
      </c>
      <c r="AA308" s="131">
        <f>SUM(AA293:AA307)</f>
        <v>0</v>
      </c>
    </row>
    <row r="309" spans="1:27" s="305" customFormat="1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7">
        <f t="shared" ref="H309:H318" si="75">D309*G309</f>
        <v>0</v>
      </c>
      <c r="I309" s="128"/>
      <c r="J309" s="128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8">
        <f t="shared" ref="N309:N313" si="77">SUM(O309:U309)</f>
        <v>0</v>
      </c>
      <c r="O309" s="371"/>
      <c r="P309" s="371"/>
      <c r="Q309" s="371"/>
      <c r="R309" s="371"/>
      <c r="S309" s="371"/>
      <c r="T309" s="371"/>
      <c r="U309" s="371"/>
      <c r="V309" s="131">
        <f t="shared" ref="V309:V313" si="78">SUM(X309:AA309)</f>
        <v>0</v>
      </c>
      <c r="W309" s="368" t="str">
        <f t="shared" si="69"/>
        <v/>
      </c>
      <c r="X309" s="131"/>
      <c r="Y309" s="131"/>
      <c r="Z309" s="131"/>
      <c r="AA309" s="131"/>
    </row>
    <row r="310" spans="1:27" s="305" customFormat="1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7">
        <f t="shared" si="75"/>
        <v>0</v>
      </c>
      <c r="I310" s="128"/>
      <c r="J310" s="128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8">
        <f t="shared" si="77"/>
        <v>0</v>
      </c>
      <c r="O310" s="371"/>
      <c r="P310" s="371"/>
      <c r="Q310" s="371"/>
      <c r="R310" s="371"/>
      <c r="S310" s="371"/>
      <c r="T310" s="371"/>
      <c r="U310" s="371"/>
      <c r="V310" s="131">
        <f t="shared" si="78"/>
        <v>0</v>
      </c>
      <c r="W310" s="368" t="str">
        <f t="shared" si="69"/>
        <v/>
      </c>
      <c r="X310" s="131"/>
      <c r="Y310" s="131"/>
      <c r="Z310" s="131"/>
      <c r="AA310" s="131"/>
    </row>
    <row r="311" spans="1:27" s="305" customFormat="1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7">
        <f t="shared" si="75"/>
        <v>0</v>
      </c>
      <c r="I311" s="128"/>
      <c r="J311" s="128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8">
        <f t="shared" si="77"/>
        <v>0</v>
      </c>
      <c r="O311" s="371"/>
      <c r="P311" s="371"/>
      <c r="Q311" s="371"/>
      <c r="R311" s="371"/>
      <c r="S311" s="371"/>
      <c r="T311" s="371"/>
      <c r="U311" s="371"/>
      <c r="V311" s="131">
        <f t="shared" si="78"/>
        <v>0</v>
      </c>
      <c r="W311" s="368" t="str">
        <f t="shared" si="69"/>
        <v/>
      </c>
      <c r="X311" s="131"/>
      <c r="Y311" s="131"/>
      <c r="Z311" s="131"/>
      <c r="AA311" s="131"/>
    </row>
    <row r="312" spans="1:27" s="305" customFormat="1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7">
        <f t="shared" si="75"/>
        <v>0</v>
      </c>
      <c r="I312" s="128"/>
      <c r="J312" s="128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8">
        <f t="shared" si="77"/>
        <v>0</v>
      </c>
      <c r="O312" s="371"/>
      <c r="P312" s="371"/>
      <c r="Q312" s="371"/>
      <c r="R312" s="371"/>
      <c r="S312" s="371"/>
      <c r="T312" s="371"/>
      <c r="U312" s="371"/>
      <c r="V312" s="131">
        <f t="shared" si="78"/>
        <v>0</v>
      </c>
      <c r="W312" s="368" t="str">
        <f t="shared" si="69"/>
        <v/>
      </c>
      <c r="X312" s="131"/>
      <c r="Y312" s="131"/>
      <c r="Z312" s="131"/>
      <c r="AA312" s="131"/>
    </row>
    <row r="313" spans="1:27" s="305" customFormat="1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7">
        <f t="shared" si="75"/>
        <v>0</v>
      </c>
      <c r="I313" s="128"/>
      <c r="J313" s="128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8">
        <f t="shared" si="77"/>
        <v>0</v>
      </c>
      <c r="O313" s="371"/>
      <c r="P313" s="371"/>
      <c r="Q313" s="371"/>
      <c r="R313" s="371"/>
      <c r="S313" s="371"/>
      <c r="T313" s="371"/>
      <c r="U313" s="371"/>
      <c r="V313" s="131">
        <f t="shared" si="78"/>
        <v>0</v>
      </c>
      <c r="W313" s="368" t="str">
        <f t="shared" si="69"/>
        <v/>
      </c>
      <c r="X313" s="131"/>
      <c r="Y313" s="131"/>
      <c r="Z313" s="131"/>
      <c r="AA313" s="131"/>
    </row>
    <row r="314" spans="1:27" s="305" customFormat="1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7">
        <f t="shared" si="75"/>
        <v>0</v>
      </c>
      <c r="I314" s="128"/>
      <c r="J314" s="128"/>
      <c r="K314" s="130"/>
      <c r="L314" s="128">
        <v>13.5</v>
      </c>
      <c r="M314" s="108"/>
      <c r="N314" s="128"/>
      <c r="O314" s="371"/>
      <c r="P314" s="371"/>
      <c r="Q314" s="371"/>
      <c r="R314" s="371"/>
      <c r="S314" s="371"/>
      <c r="T314" s="371"/>
      <c r="U314" s="371"/>
      <c r="V314" s="131"/>
      <c r="W314" s="368"/>
      <c r="X314" s="131"/>
      <c r="Y314" s="131"/>
      <c r="Z314" s="131"/>
      <c r="AA314" s="131"/>
    </row>
    <row r="315" spans="1:27" s="305" customFormat="1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7">
        <f t="shared" si="75"/>
        <v>0</v>
      </c>
      <c r="I315" s="128"/>
      <c r="J315" s="128"/>
      <c r="K315" s="130"/>
      <c r="L315" s="128">
        <v>13.5</v>
      </c>
      <c r="M315" s="108"/>
      <c r="N315" s="128"/>
      <c r="O315" s="371"/>
      <c r="P315" s="371"/>
      <c r="Q315" s="371"/>
      <c r="R315" s="371"/>
      <c r="S315" s="371"/>
      <c r="T315" s="371"/>
      <c r="U315" s="371"/>
      <c r="V315" s="131"/>
      <c r="W315" s="368"/>
      <c r="X315" s="131"/>
      <c r="Y315" s="131"/>
      <c r="Z315" s="131"/>
      <c r="AA315" s="131"/>
    </row>
    <row r="316" spans="1:27" s="305" customFormat="1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7">
        <f t="shared" si="75"/>
        <v>0</v>
      </c>
      <c r="I316" s="128"/>
      <c r="J316" s="128"/>
      <c r="K316" s="130"/>
      <c r="L316" s="128">
        <v>13.5</v>
      </c>
      <c r="M316" s="108"/>
      <c r="N316" s="128"/>
      <c r="O316" s="371"/>
      <c r="P316" s="371"/>
      <c r="Q316" s="371"/>
      <c r="R316" s="371"/>
      <c r="S316" s="371"/>
      <c r="T316" s="371"/>
      <c r="U316" s="371"/>
      <c r="V316" s="131"/>
      <c r="W316" s="368"/>
      <c r="X316" s="131"/>
      <c r="Y316" s="131"/>
      <c r="Z316" s="131"/>
      <c r="AA316" s="131"/>
    </row>
    <row r="317" spans="1:27" s="305" customFormat="1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7">
        <f t="shared" si="75"/>
        <v>0</v>
      </c>
      <c r="I317" s="128"/>
      <c r="J317" s="128"/>
      <c r="K317" s="130"/>
      <c r="L317" s="128"/>
      <c r="M317" s="108"/>
      <c r="N317" s="128"/>
      <c r="O317" s="371"/>
      <c r="P317" s="371"/>
      <c r="Q317" s="371"/>
      <c r="R317" s="371"/>
      <c r="S317" s="371"/>
      <c r="T317" s="371"/>
      <c r="U317" s="371"/>
      <c r="V317" s="131"/>
      <c r="W317" s="368"/>
      <c r="X317" s="131"/>
      <c r="Y317" s="131"/>
      <c r="Z317" s="131"/>
      <c r="AA317" s="131"/>
    </row>
    <row r="318" spans="1:27" s="305" customFormat="1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7">
        <f t="shared" si="75"/>
        <v>0</v>
      </c>
      <c r="I318" s="128"/>
      <c r="J318" s="128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8">
        <f t="shared" ref="N318" si="80">SUM(O318:U318)</f>
        <v>0</v>
      </c>
      <c r="O318" s="371"/>
      <c r="P318" s="371"/>
      <c r="Q318" s="371"/>
      <c r="R318" s="371"/>
      <c r="S318" s="371"/>
      <c r="T318" s="371"/>
      <c r="U318" s="371"/>
      <c r="V318" s="131">
        <f t="shared" ref="V318" si="81">SUM(X318:AA318)</f>
        <v>0</v>
      </c>
      <c r="W318" s="368" t="str">
        <f t="shared" ref="W318:W323" si="82">IF(ISERROR(V318/G318),"",V318/G318)</f>
        <v/>
      </c>
      <c r="X318" s="131"/>
      <c r="Y318" s="131"/>
      <c r="Z318" s="131"/>
      <c r="AA318" s="131"/>
    </row>
    <row r="319" spans="1:27" s="305" customFormat="1" ht="20.100000000000001" hidden="1" customHeight="1">
      <c r="A319" s="703" t="s">
        <v>234</v>
      </c>
      <c r="B319" s="704"/>
      <c r="C319" s="370" t="s">
        <v>202</v>
      </c>
      <c r="D319" s="107"/>
      <c r="E319" s="107"/>
      <c r="F319" s="107"/>
      <c r="G319" s="127">
        <f>SUM(G309:G318)</f>
        <v>0</v>
      </c>
      <c r="H319" s="367">
        <f>SUM(H309:H318)</f>
        <v>0</v>
      </c>
      <c r="I319" s="367">
        <f>SUM(I309:I318)</f>
        <v>0</v>
      </c>
      <c r="J319" s="128" t="str">
        <f t="array" ref="J319">IF(ISERROR(G319/I319),"",G319/I319)</f>
        <v/>
      </c>
      <c r="K319" s="367">
        <f>SUM(K309:K318)</f>
        <v>0</v>
      </c>
      <c r="L319" s="367"/>
      <c r="M319" s="366">
        <f>SUM(M309:M318)</f>
        <v>0</v>
      </c>
      <c r="N319" s="367">
        <f>SUM(N309:N318)</f>
        <v>0</v>
      </c>
      <c r="O319" s="369">
        <f>SUM(O309:O318)</f>
        <v>0</v>
      </c>
      <c r="P319" s="369">
        <f>SUM(P309:P318)</f>
        <v>0</v>
      </c>
      <c r="Q319" s="369">
        <f>SUM(Q309:Q318)</f>
        <v>0</v>
      </c>
      <c r="R319" s="369"/>
      <c r="S319" s="369">
        <f>SUM(S309:S318)</f>
        <v>0</v>
      </c>
      <c r="T319" s="369">
        <f>SUM(T309:T318)</f>
        <v>0</v>
      </c>
      <c r="U319" s="369">
        <f>SUM(U309:U318)</f>
        <v>0</v>
      </c>
      <c r="V319" s="131">
        <f>SUM(V309:V318)</f>
        <v>0</v>
      </c>
      <c r="W319" s="368" t="str">
        <f t="shared" si="82"/>
        <v/>
      </c>
      <c r="X319" s="131">
        <f>SUM(X309:X318)</f>
        <v>0</v>
      </c>
      <c r="Y319" s="131">
        <f>SUM(Y309:Y318)</f>
        <v>0</v>
      </c>
      <c r="Z319" s="131">
        <f>SUM(Z309:Z318)</f>
        <v>0</v>
      </c>
      <c r="AA319" s="131">
        <f>SUM(AA309:AA318)</f>
        <v>0</v>
      </c>
    </row>
    <row r="320" spans="1:27" s="305" customFormat="1" ht="20.100000000000001" hidden="1" customHeight="1">
      <c r="A320" s="253">
        <v>30700013</v>
      </c>
      <c r="B320" s="137" t="s">
        <v>235</v>
      </c>
      <c r="C320" s="370"/>
      <c r="D320" s="107">
        <v>3.65</v>
      </c>
      <c r="E320" s="107"/>
      <c r="F320" s="105"/>
      <c r="G320" s="127"/>
      <c r="H320" s="367">
        <f t="shared" ref="H320:H329" si="83">D320*G320</f>
        <v>0</v>
      </c>
      <c r="I320" s="128"/>
      <c r="J320" s="128" t="str">
        <f t="array" ref="J320">IF(ISERROR(G320/I320),"",G320/I320)</f>
        <v/>
      </c>
      <c r="K320" s="36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8">
        <f>SUM(O320:U320)</f>
        <v>0</v>
      </c>
      <c r="O320" s="371"/>
      <c r="P320" s="371"/>
      <c r="Q320" s="371"/>
      <c r="R320" s="371"/>
      <c r="S320" s="371"/>
      <c r="T320" s="371"/>
      <c r="U320" s="371"/>
      <c r="V320" s="131">
        <f>SUM(X320:AA320)</f>
        <v>0</v>
      </c>
      <c r="W320" s="368" t="str">
        <f t="shared" si="82"/>
        <v/>
      </c>
      <c r="X320" s="131"/>
      <c r="Y320" s="131"/>
      <c r="Z320" s="131"/>
      <c r="AA320" s="131"/>
    </row>
    <row r="321" spans="1:27" s="305" customFormat="1" ht="20.100000000000001" hidden="1" customHeight="1">
      <c r="A321" s="253">
        <v>30700014</v>
      </c>
      <c r="B321" s="137" t="s">
        <v>236</v>
      </c>
      <c r="C321" s="370"/>
      <c r="D321" s="107">
        <v>6.58</v>
      </c>
      <c r="E321" s="107"/>
      <c r="F321" s="107"/>
      <c r="G321" s="127"/>
      <c r="H321" s="367">
        <f t="shared" si="83"/>
        <v>0</v>
      </c>
      <c r="I321" s="128"/>
      <c r="J321" s="128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8">
        <f>SUM(O321:U321)</f>
        <v>0</v>
      </c>
      <c r="O321" s="371"/>
      <c r="P321" s="371"/>
      <c r="Q321" s="371"/>
      <c r="R321" s="371"/>
      <c r="S321" s="371"/>
      <c r="T321" s="371"/>
      <c r="U321" s="371"/>
      <c r="V321" s="131">
        <f>SUM(X321:AA321)</f>
        <v>0</v>
      </c>
      <c r="W321" s="368" t="str">
        <f t="shared" si="82"/>
        <v/>
      </c>
      <c r="X321" s="131"/>
      <c r="Y321" s="131"/>
      <c r="Z321" s="131"/>
      <c r="AA321" s="131"/>
    </row>
    <row r="322" spans="1:27" s="305" customFormat="1" ht="20.100000000000001" hidden="1" customHeight="1">
      <c r="A322" s="253">
        <v>30700016</v>
      </c>
      <c r="B322" s="137" t="s">
        <v>237</v>
      </c>
      <c r="C322" s="370"/>
      <c r="D322" s="107">
        <v>7.8</v>
      </c>
      <c r="E322" s="107"/>
      <c r="F322" s="107"/>
      <c r="G322" s="127"/>
      <c r="H322" s="367">
        <f t="shared" si="83"/>
        <v>0</v>
      </c>
      <c r="I322" s="128"/>
      <c r="J322" s="128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8">
        <f>SUM(O322:U322)</f>
        <v>0</v>
      </c>
      <c r="O322" s="371"/>
      <c r="P322" s="371"/>
      <c r="Q322" s="371"/>
      <c r="R322" s="371"/>
      <c r="S322" s="371"/>
      <c r="T322" s="371"/>
      <c r="U322" s="371"/>
      <c r="V322" s="131">
        <f>SUM(X322:AA322)</f>
        <v>0</v>
      </c>
      <c r="W322" s="368" t="str">
        <f t="shared" si="82"/>
        <v/>
      </c>
      <c r="X322" s="131"/>
      <c r="Y322" s="131"/>
      <c r="Z322" s="131"/>
      <c r="AA322" s="131"/>
    </row>
    <row r="323" spans="1:27" s="305" customFormat="1" ht="20.100000000000001" hidden="1" customHeight="1">
      <c r="A323" s="253">
        <v>30700017</v>
      </c>
      <c r="B323" s="137" t="s">
        <v>238</v>
      </c>
      <c r="C323" s="370"/>
      <c r="D323" s="107">
        <v>4.4000000000000004</v>
      </c>
      <c r="E323" s="107"/>
      <c r="F323" s="107"/>
      <c r="G323" s="127"/>
      <c r="H323" s="367">
        <f t="shared" si="83"/>
        <v>0</v>
      </c>
      <c r="I323" s="128"/>
      <c r="J323" s="128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8">
        <f>SUM(O323:U323)</f>
        <v>0</v>
      </c>
      <c r="O323" s="371"/>
      <c r="P323" s="371"/>
      <c r="Q323" s="371"/>
      <c r="R323" s="371"/>
      <c r="S323" s="371"/>
      <c r="T323" s="371"/>
      <c r="U323" s="371"/>
      <c r="V323" s="131">
        <f>SUM(X323:AA323)</f>
        <v>0</v>
      </c>
      <c r="W323" s="368" t="str">
        <f t="shared" si="82"/>
        <v/>
      </c>
      <c r="X323" s="131"/>
      <c r="Y323" s="131"/>
      <c r="Z323" s="131"/>
      <c r="AA323" s="131"/>
    </row>
    <row r="324" spans="1:27" s="305" customFormat="1" ht="20.100000000000001" hidden="1" customHeight="1">
      <c r="A324" s="253">
        <v>30700001</v>
      </c>
      <c r="B324" s="126" t="s">
        <v>359</v>
      </c>
      <c r="C324" s="370"/>
      <c r="D324" s="107"/>
      <c r="E324" s="107"/>
      <c r="F324" s="107"/>
      <c r="G324" s="127"/>
      <c r="H324" s="367">
        <f t="shared" si="83"/>
        <v>0</v>
      </c>
      <c r="I324" s="128"/>
      <c r="J324" s="128"/>
      <c r="K324" s="130"/>
      <c r="L324" s="128">
        <v>6</v>
      </c>
      <c r="M324" s="108"/>
      <c r="N324" s="128"/>
      <c r="O324" s="371"/>
      <c r="P324" s="371"/>
      <c r="Q324" s="371"/>
      <c r="R324" s="371"/>
      <c r="S324" s="371"/>
      <c r="T324" s="371"/>
      <c r="U324" s="371"/>
      <c r="V324" s="131"/>
      <c r="W324" s="368"/>
      <c r="X324" s="131"/>
      <c r="Y324" s="131"/>
      <c r="Z324" s="131"/>
      <c r="AA324" s="131"/>
    </row>
    <row r="325" spans="1:27" s="305" customFormat="1" ht="20.100000000000001" hidden="1" customHeight="1">
      <c r="A325" s="259"/>
      <c r="B325" s="370" t="s">
        <v>239</v>
      </c>
      <c r="C325" s="370" t="s">
        <v>179</v>
      </c>
      <c r="D325" s="107">
        <v>6.04</v>
      </c>
      <c r="E325" s="107"/>
      <c r="F325" s="107"/>
      <c r="G325" s="127"/>
      <c r="H325" s="367">
        <f t="shared" si="83"/>
        <v>0</v>
      </c>
      <c r="I325" s="128"/>
      <c r="J325" s="128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8">
        <f>SUM(O325:U325)</f>
        <v>0</v>
      </c>
      <c r="O325" s="371"/>
      <c r="P325" s="371"/>
      <c r="Q325" s="371"/>
      <c r="R325" s="371"/>
      <c r="S325" s="371"/>
      <c r="T325" s="371"/>
      <c r="U325" s="371"/>
      <c r="V325" s="131">
        <f>SUM(X325:AA325)</f>
        <v>0</v>
      </c>
      <c r="W325" s="368" t="str">
        <f>IF(ISERROR(V325/G325),"",V325/G325)</f>
        <v/>
      </c>
      <c r="X325" s="131"/>
      <c r="Y325" s="131"/>
      <c r="Z325" s="131"/>
      <c r="AA325" s="131"/>
    </row>
    <row r="326" spans="1:27" s="305" customFormat="1" ht="20.100000000000001" hidden="1" customHeight="1">
      <c r="A326" s="259">
        <v>30700019</v>
      </c>
      <c r="B326" s="370" t="s">
        <v>239</v>
      </c>
      <c r="C326" s="370" t="s">
        <v>186</v>
      </c>
      <c r="D326" s="107">
        <v>6.04</v>
      </c>
      <c r="E326" s="107"/>
      <c r="F326" s="107"/>
      <c r="G326" s="127"/>
      <c r="H326" s="367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371"/>
      <c r="P326" s="371"/>
      <c r="Q326" s="371"/>
      <c r="R326" s="371"/>
      <c r="S326" s="371"/>
      <c r="T326" s="371"/>
      <c r="U326" s="371"/>
      <c r="V326" s="131">
        <f>SUM(X326:AA326)</f>
        <v>0</v>
      </c>
      <c r="W326" s="368" t="str">
        <f>IF(ISERROR(V326/G326),"",V326/G326)</f>
        <v/>
      </c>
      <c r="X326" s="131"/>
      <c r="Y326" s="131"/>
      <c r="Z326" s="131"/>
      <c r="AA326" s="131"/>
    </row>
    <row r="327" spans="1:27" s="305" customFormat="1" ht="20.100000000000001" hidden="1" customHeight="1">
      <c r="A327" s="259">
        <v>30601015</v>
      </c>
      <c r="B327" s="370" t="s">
        <v>440</v>
      </c>
      <c r="C327" s="370" t="s">
        <v>179</v>
      </c>
      <c r="D327" s="107">
        <v>6</v>
      </c>
      <c r="E327" s="107"/>
      <c r="F327" s="107"/>
      <c r="G327" s="127"/>
      <c r="H327" s="367">
        <f t="shared" si="83"/>
        <v>0</v>
      </c>
      <c r="I327" s="128"/>
      <c r="J327" s="128"/>
      <c r="K327" s="130"/>
      <c r="L327" s="128"/>
      <c r="M327" s="108"/>
      <c r="N327" s="128"/>
      <c r="O327" s="371"/>
      <c r="P327" s="371"/>
      <c r="Q327" s="371"/>
      <c r="R327" s="371"/>
      <c r="S327" s="371"/>
      <c r="T327" s="371"/>
      <c r="U327" s="371"/>
      <c r="V327" s="131"/>
      <c r="W327" s="368"/>
      <c r="X327" s="131"/>
      <c r="Y327" s="131"/>
      <c r="Z327" s="131"/>
      <c r="AA327" s="131"/>
    </row>
    <row r="328" spans="1:27" s="305" customFormat="1" ht="20.100000000000001" hidden="1" customHeight="1">
      <c r="A328" s="259">
        <v>30101016</v>
      </c>
      <c r="B328" s="370" t="s">
        <v>440</v>
      </c>
      <c r="C328" s="370" t="s">
        <v>60</v>
      </c>
      <c r="D328" s="107">
        <v>6</v>
      </c>
      <c r="E328" s="107"/>
      <c r="F328" s="107"/>
      <c r="G328" s="127"/>
      <c r="H328" s="367">
        <f t="shared" si="83"/>
        <v>0</v>
      </c>
      <c r="I328" s="128"/>
      <c r="J328" s="128"/>
      <c r="K328" s="130">
        <f t="array" ref="K328">IF(ISERROR(G328/L328),"",G328/L328)</f>
        <v>0</v>
      </c>
      <c r="L328" s="128">
        <v>6</v>
      </c>
      <c r="M328" s="108"/>
      <c r="N328" s="128"/>
      <c r="O328" s="371"/>
      <c r="P328" s="371"/>
      <c r="Q328" s="371"/>
      <c r="R328" s="371"/>
      <c r="S328" s="371"/>
      <c r="T328" s="371"/>
      <c r="U328" s="371"/>
      <c r="V328" s="131"/>
      <c r="W328" s="368"/>
      <c r="X328" s="131"/>
      <c r="Y328" s="131"/>
      <c r="Z328" s="131"/>
      <c r="AA328" s="131"/>
    </row>
    <row r="329" spans="1:27" s="305" customFormat="1" ht="20.100000000000001" hidden="1" customHeight="1">
      <c r="A329" s="253">
        <v>30700018</v>
      </c>
      <c r="B329" s="365" t="s">
        <v>240</v>
      </c>
      <c r="C329" s="125"/>
      <c r="D329" s="107">
        <v>7.3</v>
      </c>
      <c r="E329" s="107"/>
      <c r="F329" s="107"/>
      <c r="G329" s="127"/>
      <c r="H329" s="367">
        <f t="shared" si="83"/>
        <v>0</v>
      </c>
      <c r="I329" s="128"/>
      <c r="J329" s="128"/>
      <c r="K329" s="130"/>
      <c r="L329" s="128"/>
      <c r="M329" s="108"/>
      <c r="N329" s="128"/>
      <c r="O329" s="371"/>
      <c r="P329" s="371"/>
      <c r="Q329" s="371"/>
      <c r="R329" s="371"/>
      <c r="S329" s="371"/>
      <c r="T329" s="371"/>
      <c r="U329" s="371"/>
      <c r="V329" s="131"/>
      <c r="W329" s="368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365" t="s">
        <v>241</v>
      </c>
      <c r="C330" s="125"/>
      <c r="D330" s="107">
        <f>78*120/1000</f>
        <v>9.36</v>
      </c>
      <c r="E330" s="107"/>
      <c r="F330" s="107">
        <v>20170228</v>
      </c>
      <c r="G330" s="127">
        <v>162</v>
      </c>
      <c r="H330" s="367">
        <f>D330*G330</f>
        <v>1516.32</v>
      </c>
      <c r="I330" s="128">
        <v>15</v>
      </c>
      <c r="J330" s="128"/>
      <c r="K330" s="130">
        <f t="array" ref="K330">IF(ISERROR(G330/L330),"",G330/L330)</f>
        <v>21.6</v>
      </c>
      <c r="L330" s="128">
        <v>7.5</v>
      </c>
      <c r="M330" s="108"/>
      <c r="N330" s="128">
        <f>SUM(O330:U330)</f>
        <v>0</v>
      </c>
      <c r="O330" s="371"/>
      <c r="P330" s="371"/>
      <c r="Q330" s="371"/>
      <c r="R330" s="371"/>
      <c r="S330" s="371"/>
      <c r="T330" s="371"/>
      <c r="U330" s="371"/>
      <c r="V330" s="131">
        <f>SUM(X330:AA330)</f>
        <v>0</v>
      </c>
      <c r="W330" s="36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361" t="s">
        <v>202</v>
      </c>
      <c r="D334" s="138"/>
      <c r="E334" s="138"/>
      <c r="F334" s="138"/>
      <c r="G334" s="139">
        <f>SUM(G320:G333)</f>
        <v>162</v>
      </c>
      <c r="H334" s="140">
        <f>SUM(H320:H330)</f>
        <v>1516.32</v>
      </c>
      <c r="I334" s="140">
        <f>SUM(I320:I333)</f>
        <v>15</v>
      </c>
      <c r="J334" s="129"/>
      <c r="K334" s="140">
        <f>SUM(K320:K330)</f>
        <v>21.6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1736</v>
      </c>
      <c r="H335" s="147">
        <f>SUM(H199,H257,H292,H308,H319,H334)</f>
        <v>9456.19</v>
      </c>
      <c r="I335" s="147">
        <f>SUM(I199,I257,I292,I308,I319,I334)</f>
        <v>86</v>
      </c>
      <c r="J335" s="148">
        <f t="array" ref="J335">IF(ISERROR(G335/I335),"",G335/I335)</f>
        <v>20.186046511627907</v>
      </c>
      <c r="K335" s="147">
        <f>SUM(K199,K257,K292,K308,K319,K334)</f>
        <v>89.893023255813944</v>
      </c>
      <c r="L335" s="148">
        <f>IF(ISERROR(G335/K335),"",G335/K335)</f>
        <v>19.311843534951105</v>
      </c>
      <c r="M335" s="147">
        <f t="shared" ref="M335:AA335" si="85">SUM(M199,M257,M292,M308,M319,M334)</f>
        <v>2.7069767441860471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360" t="s">
        <v>247</v>
      </c>
      <c r="C336" s="658" t="s">
        <v>248</v>
      </c>
      <c r="D336" s="659"/>
      <c r="E336" s="666" t="s">
        <v>249</v>
      </c>
      <c r="F336" s="666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360" t="s">
        <v>258</v>
      </c>
      <c r="C337" s="701">
        <v>1</v>
      </c>
      <c r="D337" s="702"/>
      <c r="E337" s="669">
        <f>C337*11</f>
        <v>11</v>
      </c>
      <c r="F337" s="669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360" t="s">
        <v>260</v>
      </c>
      <c r="C338" s="658">
        <v>0</v>
      </c>
      <c r="D338" s="659"/>
      <c r="E338" s="669">
        <f>C338*11</f>
        <v>0</v>
      </c>
      <c r="F338" s="669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360" t="s">
        <v>262</v>
      </c>
      <c r="C339" s="658">
        <v>0</v>
      </c>
      <c r="D339" s="659"/>
      <c r="E339" s="669">
        <f>C339*8</f>
        <v>0</v>
      </c>
      <c r="F339" s="669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360" t="s">
        <v>264</v>
      </c>
      <c r="C340" s="658">
        <v>1</v>
      </c>
      <c r="D340" s="659"/>
      <c r="E340" s="669">
        <f>C340*11</f>
        <v>11</v>
      </c>
      <c r="F340" s="669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360" t="s">
        <v>266</v>
      </c>
      <c r="C341" s="668">
        <f>SUM(C337:D340)</f>
        <v>2</v>
      </c>
      <c r="D341" s="642"/>
      <c r="E341" s="669">
        <f>SUM(E337:F340)</f>
        <v>22</v>
      </c>
      <c r="F341" s="669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360">
        <f>G335</f>
        <v>1736</v>
      </c>
      <c r="C342" s="646" t="s">
        <v>269</v>
      </c>
      <c r="D342" s="645"/>
      <c r="E342" s="636">
        <f>H335</f>
        <v>9456.19</v>
      </c>
      <c r="F342" s="636"/>
      <c r="G342" s="636" t="s">
        <v>270</v>
      </c>
      <c r="H342" s="636"/>
      <c r="I342" s="664">
        <f>L335</f>
        <v>19.311843534951105</v>
      </c>
      <c r="J342" s="664"/>
      <c r="K342" s="666" t="s">
        <v>271</v>
      </c>
      <c r="L342" s="666"/>
      <c r="M342" s="664">
        <f>J335</f>
        <v>20.186046511627907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360">
        <f>I335+C341</f>
        <v>88</v>
      </c>
      <c r="C343" s="643" t="s">
        <v>251</v>
      </c>
      <c r="D343" s="644"/>
      <c r="E343" s="661">
        <f>K335+I341</f>
        <v>119.89302325581394</v>
      </c>
      <c r="F343" s="661"/>
      <c r="G343" s="636" t="s">
        <v>274</v>
      </c>
      <c r="H343" s="636"/>
      <c r="I343" s="664">
        <f>B343-E343</f>
        <v>-31.893023255813944</v>
      </c>
      <c r="J343" s="664"/>
      <c r="K343" s="666" t="s">
        <v>275</v>
      </c>
      <c r="L343" s="666"/>
      <c r="M343" s="667">
        <f>IF(ISERROR(I343/E343),"",I343/E343)</f>
        <v>-0.26601233657912088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360">
        <f>N335</f>
        <v>0</v>
      </c>
      <c r="C344" s="643" t="s">
        <v>277</v>
      </c>
      <c r="D344" s="644"/>
      <c r="E344" s="660">
        <f>IF(ISERROR(B344/B343),"",B344/B343)</f>
        <v>0</v>
      </c>
      <c r="F344" s="660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92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693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694"/>
      <c r="F348" s="685"/>
      <c r="G348" s="302" t="s">
        <v>296</v>
      </c>
      <c r="H348" s="353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105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75" t="s">
        <v>471</v>
      </c>
      <c r="B508" s="360" t="s">
        <v>247</v>
      </c>
      <c r="C508" s="658" t="s">
        <v>248</v>
      </c>
      <c r="D508" s="659"/>
      <c r="E508" s="666" t="s">
        <v>249</v>
      </c>
      <c r="F508" s="666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hidden="1" customHeight="1">
      <c r="A509" s="676"/>
      <c r="B509" s="360" t="s">
        <v>258</v>
      </c>
      <c r="C509" s="658">
        <v>0</v>
      </c>
      <c r="D509" s="659"/>
      <c r="E509" s="669">
        <f>C509*11</f>
        <v>0</v>
      </c>
      <c r="F509" s="669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hidden="1" customHeight="1">
      <c r="A510" s="676"/>
      <c r="B510" s="360" t="s">
        <v>260</v>
      </c>
      <c r="C510" s="658">
        <v>0</v>
      </c>
      <c r="D510" s="659"/>
      <c r="E510" s="669">
        <f>C510*11</f>
        <v>0</v>
      </c>
      <c r="F510" s="669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hidden="1" customHeight="1">
      <c r="A511" s="676"/>
      <c r="B511" s="360" t="s">
        <v>262</v>
      </c>
      <c r="C511" s="658">
        <v>0</v>
      </c>
      <c r="D511" s="659"/>
      <c r="E511" s="669">
        <f>C511*11</f>
        <v>0</v>
      </c>
      <c r="F511" s="669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hidden="1" customHeight="1">
      <c r="A512" s="676"/>
      <c r="B512" s="360" t="s">
        <v>264</v>
      </c>
      <c r="C512" s="658">
        <v>1</v>
      </c>
      <c r="D512" s="659"/>
      <c r="E512" s="669">
        <f>C512*11</f>
        <v>11</v>
      </c>
      <c r="F512" s="669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hidden="1" customHeight="1">
      <c r="A513" s="677"/>
      <c r="B513" s="360" t="s">
        <v>266</v>
      </c>
      <c r="C513" s="668">
        <f>SUM(C509:D512)</f>
        <v>1</v>
      </c>
      <c r="D513" s="642"/>
      <c r="E513" s="669">
        <f>SUM(E509:F512)</f>
        <v>11</v>
      </c>
      <c r="F513" s="669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hidden="1" customHeight="1">
      <c r="A514" s="261" t="s">
        <v>472</v>
      </c>
      <c r="B514" s="360">
        <f>G507</f>
        <v>0</v>
      </c>
      <c r="C514" s="646" t="s">
        <v>269</v>
      </c>
      <c r="D514" s="645"/>
      <c r="E514" s="636">
        <f>H507</f>
        <v>0</v>
      </c>
      <c r="F514" s="636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hidden="1" customHeight="1">
      <c r="A515" s="262" t="s">
        <v>473</v>
      </c>
      <c r="B515" s="360">
        <f>I507+C513</f>
        <v>1</v>
      </c>
      <c r="C515" s="643" t="s">
        <v>251</v>
      </c>
      <c r="D515" s="644"/>
      <c r="E515" s="661">
        <f>K507+I513</f>
        <v>11</v>
      </c>
      <c r="F515" s="661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hidden="1" customHeight="1">
      <c r="A516" s="262" t="s">
        <v>474</v>
      </c>
      <c r="B516" s="360">
        <f>N507</f>
        <v>0</v>
      </c>
      <c r="C516" s="643" t="s">
        <v>277</v>
      </c>
      <c r="D516" s="644"/>
      <c r="E516" s="660">
        <f>IF(ISERROR(B516/B515),"",B516/B515)</f>
        <v>0</v>
      </c>
      <c r="F516" s="660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4116</v>
      </c>
      <c r="D519" s="659"/>
      <c r="E519" s="649" t="s">
        <v>269</v>
      </c>
      <c r="F519" s="649"/>
      <c r="G519" s="661">
        <f>SUM(E171,E342,E514)</f>
        <v>21461.910000000003</v>
      </c>
      <c r="H519" s="661"/>
      <c r="I519" s="636" t="s">
        <v>270</v>
      </c>
      <c r="J519" s="649"/>
      <c r="K519" s="658">
        <f>IF(ISERROR(C519/G520),"",C519/G520)</f>
        <v>15.990968866497569</v>
      </c>
      <c r="L519" s="659"/>
      <c r="M519" s="636" t="s">
        <v>271</v>
      </c>
      <c r="N519" s="636"/>
      <c r="O519" s="637">
        <f t="array" ref="O519">IF(ISERROR(C519/C520),"",C519/C520)</f>
        <v>23.655172413793103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174</v>
      </c>
      <c r="D520" s="659"/>
      <c r="E520" s="636" t="s">
        <v>251</v>
      </c>
      <c r="F520" s="636"/>
      <c r="G520" s="661">
        <f>SUM(E172,E343,E515)</f>
        <v>257.3952856992529</v>
      </c>
      <c r="H520" s="661"/>
      <c r="I520" s="643" t="s">
        <v>274</v>
      </c>
      <c r="J520" s="644"/>
      <c r="K520" s="646">
        <f>C520-G520</f>
        <v>-83.395285699252895</v>
      </c>
      <c r="L520" s="645"/>
      <c r="M520" s="646" t="s">
        <v>275</v>
      </c>
      <c r="N520" s="645"/>
      <c r="O520" s="650">
        <f>IF(ISERROR(K520/C520),"",K520/C520)</f>
        <v>-0.47928325114513159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643" t="s">
        <v>277</v>
      </c>
      <c r="F521" s="644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643" t="s">
        <v>256</v>
      </c>
      <c r="F523" s="644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597</v>
      </c>
      <c r="D524" s="644"/>
      <c r="E524" s="639">
        <f>IF(ISERROR(C524/C530),"",C524/C530)</f>
        <v>0.14504373177842567</v>
      </c>
      <c r="F524" s="640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2602</v>
      </c>
      <c r="D525" s="644"/>
      <c r="E525" s="639">
        <f>IF(ISERROR(C525/C530),"",C525/C530)</f>
        <v>0.63216715257531586</v>
      </c>
      <c r="F525" s="640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0</v>
      </c>
      <c r="D526" s="644"/>
      <c r="E526" s="639">
        <f>IF(ISERROR(C526/C530),"",C526/C530)</f>
        <v>0</v>
      </c>
      <c r="F526" s="640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755</v>
      </c>
      <c r="D527" s="644"/>
      <c r="E527" s="639">
        <f>IF(ISERROR(C527/C530),"",C527/C530)</f>
        <v>0.18343051506316813</v>
      </c>
      <c r="F527" s="640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639">
        <f>IF(ISERROR(C528/C530),"",C528/C530)</f>
        <v>0</v>
      </c>
      <c r="F528" s="640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162</v>
      </c>
      <c r="D529" s="644"/>
      <c r="E529" s="639">
        <f>IF(ISERROR(C529/C530),"",C529/C530)</f>
        <v>3.9358600583090382E-2</v>
      </c>
      <c r="F529" s="640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4116</v>
      </c>
      <c r="D530" s="644"/>
      <c r="E530" s="639">
        <f>SUM(E524:F529)</f>
        <v>1</v>
      </c>
      <c r="F530" s="640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353" t="s">
        <v>309</v>
      </c>
      <c r="D532" s="353" t="s">
        <v>310</v>
      </c>
      <c r="E532" s="353" t="s">
        <v>311</v>
      </c>
      <c r="F532" s="10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56" t="str">
        <f t="array" ref="S533">IF(ISERROR(Q533/J533),"",Q533/J533)</f>
        <v/>
      </c>
      <c r="T533" s="356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56" t="str">
        <f t="array" ref="S534">IF(ISERROR(Q534/J534),"",Q534/J534)</f>
        <v/>
      </c>
      <c r="T534" s="356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8" activePane="bottomRight" state="frozen"/>
      <selection activeCell="E487" sqref="E487"/>
      <selection pane="topRight" activeCell="E487" sqref="E487"/>
      <selection pane="bottomLeft" activeCell="E487" sqref="E487"/>
      <selection pane="bottomRight" activeCell="E151" sqref="E15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506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09" t="s">
        <v>178</v>
      </c>
      <c r="C7" s="125" t="s">
        <v>179</v>
      </c>
      <c r="D7" s="519">
        <v>5.03</v>
      </c>
      <c r="E7" s="519"/>
      <c r="F7" s="519"/>
      <c r="G7" s="127"/>
      <c r="H7" s="51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8"/>
      <c r="P7" s="508"/>
      <c r="Q7" s="508"/>
      <c r="R7" s="508"/>
      <c r="S7" s="508"/>
      <c r="T7" s="508"/>
      <c r="U7" s="50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19">
        <v>5.03</v>
      </c>
      <c r="E8" s="519"/>
      <c r="F8" s="519"/>
      <c r="G8" s="127"/>
      <c r="H8" s="51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08"/>
      <c r="Q8" s="508"/>
      <c r="R8" s="508"/>
      <c r="S8" s="508"/>
      <c r="T8" s="508"/>
      <c r="U8" s="50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19">
        <v>5.03</v>
      </c>
      <c r="E9" s="519"/>
      <c r="F9" s="519"/>
      <c r="G9" s="127"/>
      <c r="H9" s="51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8"/>
      <c r="P9" s="508"/>
      <c r="Q9" s="508"/>
      <c r="R9" s="508"/>
      <c r="S9" s="508"/>
      <c r="T9" s="508"/>
      <c r="U9" s="50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19">
        <v>5.03</v>
      </c>
      <c r="E10" s="519"/>
      <c r="F10" s="519"/>
      <c r="G10" s="127"/>
      <c r="H10" s="51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8"/>
      <c r="P10" s="508"/>
      <c r="Q10" s="508"/>
      <c r="R10" s="508"/>
      <c r="S10" s="508"/>
      <c r="T10" s="508"/>
      <c r="U10" s="50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19">
        <v>5.03</v>
      </c>
      <c r="E11" s="519"/>
      <c r="F11" s="519"/>
      <c r="G11" s="127"/>
      <c r="H11" s="51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8"/>
      <c r="P11" s="508"/>
      <c r="Q11" s="508"/>
      <c r="R11" s="508"/>
      <c r="S11" s="508"/>
      <c r="T11" s="508"/>
      <c r="U11" s="50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19">
        <v>5.04</v>
      </c>
      <c r="E12" s="519"/>
      <c r="F12" s="373"/>
      <c r="G12" s="134"/>
      <c r="H12" s="51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8"/>
      <c r="P12" s="508"/>
      <c r="Q12" s="508"/>
      <c r="R12" s="508"/>
      <c r="S12" s="508"/>
      <c r="T12" s="508"/>
      <c r="U12" s="50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19">
        <v>5.03</v>
      </c>
      <c r="E13" s="519"/>
      <c r="F13" s="519"/>
      <c r="G13" s="127"/>
      <c r="H13" s="51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8"/>
      <c r="P13" s="508"/>
      <c r="Q13" s="508"/>
      <c r="R13" s="508"/>
      <c r="S13" s="508"/>
      <c r="T13" s="508"/>
      <c r="U13" s="50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19">
        <v>5.03</v>
      </c>
      <c r="E14" s="519"/>
      <c r="F14" s="519"/>
      <c r="G14" s="127"/>
      <c r="H14" s="51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8"/>
      <c r="P14" s="508"/>
      <c r="Q14" s="508"/>
      <c r="R14" s="508"/>
      <c r="S14" s="508"/>
      <c r="T14" s="508"/>
      <c r="U14" s="50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19">
        <v>5.04</v>
      </c>
      <c r="E15" s="519"/>
      <c r="F15" s="374"/>
      <c r="G15" s="127"/>
      <c r="H15" s="517">
        <f t="shared" si="0"/>
        <v>0</v>
      </c>
      <c r="I15" s="51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8"/>
      <c r="P15" s="508"/>
      <c r="Q15" s="508"/>
      <c r="R15" s="508"/>
      <c r="S15" s="508"/>
      <c r="T15" s="508"/>
      <c r="U15" s="50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19">
        <v>5.04</v>
      </c>
      <c r="E16" s="519"/>
      <c r="F16" s="374"/>
      <c r="G16" s="127"/>
      <c r="H16" s="517">
        <f t="shared" si="0"/>
        <v>0</v>
      </c>
      <c r="I16" s="51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8"/>
      <c r="P16" s="508"/>
      <c r="Q16" s="508"/>
      <c r="R16" s="508"/>
      <c r="S16" s="508"/>
      <c r="T16" s="508"/>
      <c r="U16" s="50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19">
        <v>5.03</v>
      </c>
      <c r="E17" s="519"/>
      <c r="F17" s="519"/>
      <c r="G17" s="127"/>
      <c r="H17" s="51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8"/>
      <c r="P17" s="508"/>
      <c r="Q17" s="508"/>
      <c r="R17" s="508"/>
      <c r="S17" s="508"/>
      <c r="T17" s="508"/>
      <c r="U17" s="50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19">
        <v>5.03</v>
      </c>
      <c r="E18" s="519"/>
      <c r="F18" s="519"/>
      <c r="G18" s="127"/>
      <c r="H18" s="51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8"/>
      <c r="P18" s="508"/>
      <c r="Q18" s="508"/>
      <c r="R18" s="508"/>
      <c r="S18" s="508"/>
      <c r="T18" s="508"/>
      <c r="U18" s="50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19">
        <v>5.0599999999999996</v>
      </c>
      <c r="E19" s="519"/>
      <c r="F19" s="519"/>
      <c r="G19" s="127"/>
      <c r="H19" s="51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8"/>
      <c r="P19" s="508"/>
      <c r="Q19" s="508"/>
      <c r="R19" s="508"/>
      <c r="S19" s="508"/>
      <c r="T19" s="508"/>
      <c r="U19" s="508"/>
      <c r="V19" s="131">
        <f>SUM(X19:AA19)</f>
        <v>0</v>
      </c>
      <c r="W19" s="5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19">
        <v>5.09</v>
      </c>
      <c r="E20" s="519"/>
      <c r="F20" s="519"/>
      <c r="G20" s="127"/>
      <c r="H20" s="51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8"/>
      <c r="P20" s="508"/>
      <c r="Q20" s="508"/>
      <c r="R20" s="508"/>
      <c r="S20" s="508"/>
      <c r="T20" s="508"/>
      <c r="U20" s="50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19">
        <v>5.09</v>
      </c>
      <c r="E21" s="519"/>
      <c r="F21" s="519"/>
      <c r="G21" s="127"/>
      <c r="H21" s="51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8"/>
      <c r="P21" s="508"/>
      <c r="Q21" s="508"/>
      <c r="R21" s="508"/>
      <c r="S21" s="508"/>
      <c r="T21" s="508"/>
      <c r="U21" s="50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07" t="s">
        <v>190</v>
      </c>
      <c r="D22" s="519">
        <v>4.8</v>
      </c>
      <c r="E22" s="519"/>
      <c r="F22" s="519"/>
      <c r="G22" s="127"/>
      <c r="H22" s="51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8"/>
      <c r="P22" s="508"/>
      <c r="Q22" s="508"/>
      <c r="R22" s="508"/>
      <c r="S22" s="508"/>
      <c r="T22" s="508"/>
      <c r="U22" s="50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07" t="s">
        <v>187</v>
      </c>
      <c r="D23" s="519">
        <v>4.8</v>
      </c>
      <c r="E23" s="519"/>
      <c r="F23" s="519"/>
      <c r="G23" s="127"/>
      <c r="H23" s="51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8"/>
      <c r="P23" s="508"/>
      <c r="Q23" s="508"/>
      <c r="R23" s="508"/>
      <c r="S23" s="508"/>
      <c r="T23" s="508"/>
      <c r="U23" s="50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07" t="s">
        <v>179</v>
      </c>
      <c r="D24" s="519">
        <v>4.8</v>
      </c>
      <c r="E24" s="519"/>
      <c r="F24" s="519"/>
      <c r="G24" s="127"/>
      <c r="H24" s="51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8"/>
      <c r="P24" s="508"/>
      <c r="Q24" s="508"/>
      <c r="R24" s="508"/>
      <c r="S24" s="508"/>
      <c r="T24" s="508"/>
      <c r="U24" s="50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07" t="s">
        <v>199</v>
      </c>
      <c r="D25" s="519">
        <v>4.8</v>
      </c>
      <c r="E25" s="519"/>
      <c r="F25" s="519"/>
      <c r="G25" s="127"/>
      <c r="H25" s="51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8"/>
      <c r="P25" s="508"/>
      <c r="Q25" s="508"/>
      <c r="R25" s="508"/>
      <c r="S25" s="508"/>
      <c r="T25" s="508"/>
      <c r="U25" s="50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1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8"/>
      <c r="P26" s="508"/>
      <c r="Q26" s="508"/>
      <c r="R26" s="508"/>
      <c r="S26" s="508"/>
      <c r="T26" s="508"/>
      <c r="U26" s="50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1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8"/>
      <c r="P27" s="508"/>
      <c r="Q27" s="508"/>
      <c r="R27" s="508"/>
      <c r="S27" s="508"/>
      <c r="T27" s="508"/>
      <c r="U27" s="50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515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09" t="s">
        <v>206</v>
      </c>
      <c r="C29" s="125" t="s">
        <v>199</v>
      </c>
      <c r="D29" s="519">
        <v>5.03</v>
      </c>
      <c r="E29" s="519"/>
      <c r="F29" s="519">
        <v>20170309</v>
      </c>
      <c r="G29" s="127">
        <f>108*13+23</f>
        <v>1427</v>
      </c>
      <c r="H29" s="517">
        <f t="shared" ref="H29:H85" si="7">D29*G29</f>
        <v>7177.81</v>
      </c>
      <c r="I29" s="128">
        <f>8*2</f>
        <v>16</v>
      </c>
      <c r="J29" s="128">
        <f t="array" ref="J29">IF(ISERROR(G29/I29),"",G29/I29)</f>
        <v>89.1875</v>
      </c>
      <c r="K29" s="130">
        <f t="array" ref="K29">IF(ISERROR(G29/L29),"",G29/L29)</f>
        <v>27.442307692307693</v>
      </c>
      <c r="L29" s="128">
        <v>52</v>
      </c>
      <c r="M29" s="108">
        <f>IF(ISERROR(I29-K29),"",I29-K29)</f>
        <v>-11.442307692307693</v>
      </c>
      <c r="N29" s="128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511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9" t="s">
        <v>425</v>
      </c>
      <c r="C30" s="177" t="s">
        <v>427</v>
      </c>
      <c r="D30" s="519">
        <v>5.03</v>
      </c>
      <c r="E30" s="519"/>
      <c r="F30" s="519"/>
      <c r="G30" s="127"/>
      <c r="H30" s="51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9" t="s">
        <v>206</v>
      </c>
      <c r="C31" s="125" t="s">
        <v>186</v>
      </c>
      <c r="D31" s="519">
        <v>5.03</v>
      </c>
      <c r="E31" s="519"/>
      <c r="F31" s="519"/>
      <c r="G31" s="127"/>
      <c r="H31" s="51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9" t="s">
        <v>206</v>
      </c>
      <c r="C32" s="125" t="s">
        <v>203</v>
      </c>
      <c r="D32" s="519">
        <v>5.03</v>
      </c>
      <c r="E32" s="519"/>
      <c r="F32" s="519"/>
      <c r="G32" s="127"/>
      <c r="H32" s="51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9" t="s">
        <v>206</v>
      </c>
      <c r="C33" s="125" t="s">
        <v>207</v>
      </c>
      <c r="D33" s="519">
        <v>5.03</v>
      </c>
      <c r="E33" s="519"/>
      <c r="F33" s="519"/>
      <c r="G33" s="127"/>
      <c r="H33" s="51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9" t="s">
        <v>414</v>
      </c>
      <c r="C34" s="177" t="s">
        <v>415</v>
      </c>
      <c r="D34" s="519">
        <v>5.03</v>
      </c>
      <c r="E34" s="519"/>
      <c r="F34" s="519"/>
      <c r="G34" s="127"/>
      <c r="H34" s="517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9" t="s">
        <v>414</v>
      </c>
      <c r="C35" s="177" t="s">
        <v>416</v>
      </c>
      <c r="D35" s="519">
        <v>5.03</v>
      </c>
      <c r="E35" s="519"/>
      <c r="F35" s="519"/>
      <c r="G35" s="127"/>
      <c r="H35" s="517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9" t="s">
        <v>414</v>
      </c>
      <c r="C36" s="177" t="s">
        <v>61</v>
      </c>
      <c r="D36" s="519">
        <v>5.03</v>
      </c>
      <c r="E36" s="519"/>
      <c r="F36" s="519"/>
      <c r="G36" s="127"/>
      <c r="H36" s="517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9" t="s">
        <v>208</v>
      </c>
      <c r="C37" s="125" t="s">
        <v>179</v>
      </c>
      <c r="D37" s="519">
        <v>5.08</v>
      </c>
      <c r="E37" s="519"/>
      <c r="F37" s="519"/>
      <c r="G37" s="127"/>
      <c r="H37" s="51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9" t="s">
        <v>208</v>
      </c>
      <c r="C38" s="125" t="s">
        <v>204</v>
      </c>
      <c r="D38" s="519">
        <v>5.08</v>
      </c>
      <c r="E38" s="519"/>
      <c r="F38" s="519"/>
      <c r="G38" s="127"/>
      <c r="H38" s="51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9" t="s">
        <v>208</v>
      </c>
      <c r="C39" s="125" t="s">
        <v>205</v>
      </c>
      <c r="D39" s="519">
        <v>5.08</v>
      </c>
      <c r="E39" s="519"/>
      <c r="F39" s="519"/>
      <c r="G39" s="127"/>
      <c r="H39" s="51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9" t="s">
        <v>208</v>
      </c>
      <c r="C40" s="125" t="s">
        <v>186</v>
      </c>
      <c r="D40" s="519">
        <v>5.08</v>
      </c>
      <c r="E40" s="519"/>
      <c r="F40" s="519"/>
      <c r="G40" s="127"/>
      <c r="H40" s="517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9" t="s">
        <v>208</v>
      </c>
      <c r="C41" s="125" t="s">
        <v>203</v>
      </c>
      <c r="D41" s="519">
        <v>5.08</v>
      </c>
      <c r="E41" s="519"/>
      <c r="F41" s="519"/>
      <c r="G41" s="127"/>
      <c r="H41" s="517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09" t="s">
        <v>208</v>
      </c>
      <c r="C42" s="125" t="s">
        <v>199</v>
      </c>
      <c r="D42" s="519">
        <v>5.08</v>
      </c>
      <c r="E42" s="519"/>
      <c r="F42" s="519"/>
      <c r="G42" s="127"/>
      <c r="H42" s="517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8"/>
      <c r="P42" s="508"/>
      <c r="Q42" s="508"/>
      <c r="R42" s="508"/>
      <c r="S42" s="508"/>
      <c r="T42" s="508"/>
      <c r="U42" s="50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9" t="s">
        <v>208</v>
      </c>
      <c r="C43" s="125" t="s">
        <v>187</v>
      </c>
      <c r="D43" s="519">
        <v>5.08</v>
      </c>
      <c r="E43" s="519"/>
      <c r="F43" s="519"/>
      <c r="G43" s="127"/>
      <c r="H43" s="517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9" t="s">
        <v>208</v>
      </c>
      <c r="C44" s="125" t="s">
        <v>207</v>
      </c>
      <c r="D44" s="519">
        <v>5.08</v>
      </c>
      <c r="E44" s="519"/>
      <c r="F44" s="519"/>
      <c r="G44" s="127"/>
      <c r="H44" s="517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8"/>
      <c r="P44" s="508"/>
      <c r="Q44" s="508"/>
      <c r="R44" s="508"/>
      <c r="S44" s="508"/>
      <c r="T44" s="508"/>
      <c r="U44" s="50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9" t="s">
        <v>209</v>
      </c>
      <c r="C45" s="125" t="s">
        <v>194</v>
      </c>
      <c r="D45" s="519">
        <v>5.03</v>
      </c>
      <c r="E45" s="519"/>
      <c r="F45" s="519"/>
      <c r="G45" s="127"/>
      <c r="H45" s="517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09" t="s">
        <v>209</v>
      </c>
      <c r="C46" s="125" t="s">
        <v>179</v>
      </c>
      <c r="D46" s="519">
        <v>5.03</v>
      </c>
      <c r="E46" s="519"/>
      <c r="F46" s="519">
        <v>20170307</v>
      </c>
      <c r="G46" s="127">
        <f>108*2+98</f>
        <v>314</v>
      </c>
      <c r="H46" s="517">
        <f t="shared" si="7"/>
        <v>1579.42</v>
      </c>
      <c r="I46" s="128">
        <f>3.5*2</f>
        <v>7</v>
      </c>
      <c r="J46" s="128">
        <f t="array" ref="J46">IF(ISERROR(G46/I46),"",G46/I46)</f>
        <v>44.857142857142854</v>
      </c>
      <c r="K46" s="130">
        <f t="array" ref="K46">IF(ISERROR(G46/L46),"",G46/L46)</f>
        <v>5.6071428571428568</v>
      </c>
      <c r="L46" s="128">
        <v>56</v>
      </c>
      <c r="M46" s="108">
        <f t="shared" si="9"/>
        <v>1.3928571428571432</v>
      </c>
      <c r="N46" s="128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511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9" t="s">
        <v>209</v>
      </c>
      <c r="C47" s="125" t="s">
        <v>195</v>
      </c>
      <c r="D47" s="519">
        <v>5.03</v>
      </c>
      <c r="E47" s="519"/>
      <c r="F47" s="519"/>
      <c r="G47" s="127"/>
      <c r="H47" s="517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09" t="s">
        <v>209</v>
      </c>
      <c r="C48" s="125" t="s">
        <v>204</v>
      </c>
      <c r="D48" s="519">
        <v>5.03</v>
      </c>
      <c r="E48" s="519"/>
      <c r="F48" s="519"/>
      <c r="G48" s="127"/>
      <c r="H48" s="517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12"/>
      <c r="P48" s="512"/>
      <c r="Q48" s="512"/>
      <c r="R48" s="512"/>
      <c r="S48" s="512"/>
      <c r="T48" s="512"/>
      <c r="U48" s="51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09" t="s">
        <v>382</v>
      </c>
      <c r="C49" s="177" t="s">
        <v>383</v>
      </c>
      <c r="D49" s="519">
        <v>5.03</v>
      </c>
      <c r="E49" s="519"/>
      <c r="F49" s="519"/>
      <c r="G49" s="127"/>
      <c r="H49" s="517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9" t="s">
        <v>382</v>
      </c>
      <c r="C50" s="177" t="s">
        <v>384</v>
      </c>
      <c r="D50" s="519">
        <v>5.03</v>
      </c>
      <c r="E50" s="519"/>
      <c r="F50" s="519"/>
      <c r="G50" s="127"/>
      <c r="H50" s="517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9" t="s">
        <v>382</v>
      </c>
      <c r="C51" s="177" t="s">
        <v>389</v>
      </c>
      <c r="D51" s="519">
        <v>5.03</v>
      </c>
      <c r="E51" s="519"/>
      <c r="F51" s="519"/>
      <c r="G51" s="127"/>
      <c r="H51" s="517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9" t="s">
        <v>382</v>
      </c>
      <c r="C52" s="177" t="s">
        <v>391</v>
      </c>
      <c r="D52" s="519">
        <v>5.03</v>
      </c>
      <c r="E52" s="519"/>
      <c r="F52" s="519"/>
      <c r="G52" s="127"/>
      <c r="H52" s="51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9" t="s">
        <v>418</v>
      </c>
      <c r="C53" s="177" t="s">
        <v>364</v>
      </c>
      <c r="D53" s="519">
        <v>5.03</v>
      </c>
      <c r="E53" s="519"/>
      <c r="F53" s="519"/>
      <c r="G53" s="127"/>
      <c r="H53" s="51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9" t="s">
        <v>418</v>
      </c>
      <c r="C54" s="177" t="s">
        <v>365</v>
      </c>
      <c r="D54" s="519">
        <v>5.03</v>
      </c>
      <c r="E54" s="519"/>
      <c r="F54" s="519"/>
      <c r="G54" s="127"/>
      <c r="H54" s="51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9" t="s">
        <v>418</v>
      </c>
      <c r="C55" s="177" t="s">
        <v>366</v>
      </c>
      <c r="D55" s="519">
        <v>5.03</v>
      </c>
      <c r="E55" s="519"/>
      <c r="F55" s="519"/>
      <c r="G55" s="127"/>
      <c r="H55" s="51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9" t="s">
        <v>418</v>
      </c>
      <c r="C56" s="177" t="s">
        <v>367</v>
      </c>
      <c r="D56" s="519">
        <v>5.03</v>
      </c>
      <c r="E56" s="519"/>
      <c r="F56" s="519"/>
      <c r="G56" s="127"/>
      <c r="H56" s="51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1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8"/>
      <c r="P57" s="508"/>
      <c r="Q57" s="508"/>
      <c r="R57" s="508"/>
      <c r="S57" s="508"/>
      <c r="T57" s="508"/>
      <c r="U57" s="50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1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8"/>
      <c r="P58" s="508"/>
      <c r="Q58" s="508"/>
      <c r="R58" s="508"/>
      <c r="S58" s="508"/>
      <c r="T58" s="508"/>
      <c r="U58" s="50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1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8"/>
      <c r="P59" s="508"/>
      <c r="Q59" s="508"/>
      <c r="R59" s="508"/>
      <c r="S59" s="508"/>
      <c r="T59" s="508"/>
      <c r="U59" s="50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19">
        <v>5.03</v>
      </c>
      <c r="E60" s="519"/>
      <c r="F60" s="519"/>
      <c r="G60" s="127"/>
      <c r="H60" s="51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8"/>
      <c r="P60" s="508"/>
      <c r="Q60" s="508"/>
      <c r="R60" s="508"/>
      <c r="S60" s="508"/>
      <c r="T60" s="508"/>
      <c r="U60" s="50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19">
        <v>5.03</v>
      </c>
      <c r="E61" s="519"/>
      <c r="F61" s="519"/>
      <c r="G61" s="127"/>
      <c r="H61" s="51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8"/>
      <c r="P61" s="508"/>
      <c r="Q61" s="508"/>
      <c r="R61" s="508"/>
      <c r="S61" s="508"/>
      <c r="T61" s="508"/>
      <c r="U61" s="50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19">
        <v>5.03</v>
      </c>
      <c r="E62" s="519"/>
      <c r="F62" s="519"/>
      <c r="G62" s="127"/>
      <c r="H62" s="51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8"/>
      <c r="P62" s="508"/>
      <c r="Q62" s="508"/>
      <c r="R62" s="508"/>
      <c r="S62" s="508"/>
      <c r="T62" s="508"/>
      <c r="U62" s="50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19">
        <v>5.03</v>
      </c>
      <c r="E63" s="519"/>
      <c r="F63" s="519"/>
      <c r="G63" s="127"/>
      <c r="H63" s="51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8"/>
      <c r="P63" s="508"/>
      <c r="Q63" s="508"/>
      <c r="R63" s="508"/>
      <c r="S63" s="508"/>
      <c r="T63" s="508"/>
      <c r="U63" s="50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1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8"/>
      <c r="P64" s="508"/>
      <c r="Q64" s="508"/>
      <c r="R64" s="508"/>
      <c r="S64" s="508"/>
      <c r="T64" s="508"/>
      <c r="U64" s="50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1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8"/>
      <c r="P65" s="508"/>
      <c r="Q65" s="508"/>
      <c r="R65" s="508"/>
      <c r="S65" s="508"/>
      <c r="T65" s="508"/>
      <c r="U65" s="50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>
        <v>20170309</v>
      </c>
      <c r="G66" s="127">
        <f>90*7+61</f>
        <v>691</v>
      </c>
      <c r="H66" s="517">
        <f t="shared" si="7"/>
        <v>3475.73</v>
      </c>
      <c r="I66" s="128">
        <v>9.5</v>
      </c>
      <c r="J66" s="128">
        <f t="array" ref="J66">IF(ISERROR(G66/I66),"",G66/I66)</f>
        <v>72.736842105263165</v>
      </c>
      <c r="K66" s="130">
        <f t="array" ref="K66">IF(ISERROR(G66/L66),"",G66/L66)</f>
        <v>13.82</v>
      </c>
      <c r="L66" s="128">
        <v>50</v>
      </c>
      <c r="M66" s="108">
        <f t="shared" si="9"/>
        <v>-4.32</v>
      </c>
      <c r="N66" s="128">
        <f t="shared" si="13"/>
        <v>0</v>
      </c>
      <c r="O66" s="508"/>
      <c r="P66" s="508"/>
      <c r="Q66" s="508"/>
      <c r="R66" s="508"/>
      <c r="S66" s="508"/>
      <c r="T66" s="508"/>
      <c r="U66" s="508"/>
      <c r="V66" s="131">
        <f t="shared" si="14"/>
        <v>0</v>
      </c>
      <c r="W66" s="511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1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8"/>
      <c r="P67" s="508"/>
      <c r="Q67" s="508"/>
      <c r="R67" s="508"/>
      <c r="S67" s="508"/>
      <c r="T67" s="508"/>
      <c r="U67" s="50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1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8"/>
      <c r="P68" s="508"/>
      <c r="Q68" s="508"/>
      <c r="R68" s="508"/>
      <c r="S68" s="508"/>
      <c r="T68" s="508"/>
      <c r="U68" s="50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1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8"/>
      <c r="P69" s="508"/>
      <c r="Q69" s="508"/>
      <c r="R69" s="508"/>
      <c r="S69" s="508"/>
      <c r="T69" s="508"/>
      <c r="U69" s="50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1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8"/>
      <c r="P70" s="508"/>
      <c r="Q70" s="508"/>
      <c r="R70" s="508"/>
      <c r="S70" s="508"/>
      <c r="T70" s="508"/>
      <c r="U70" s="50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19">
        <v>5.03</v>
      </c>
      <c r="E71" s="519"/>
      <c r="F71" s="519"/>
      <c r="G71" s="127"/>
      <c r="H71" s="517">
        <f t="shared" si="7"/>
        <v>0</v>
      </c>
      <c r="I71" s="128"/>
      <c r="J71" s="129"/>
      <c r="K71" s="130"/>
      <c r="L71" s="128"/>
      <c r="M71" s="108"/>
      <c r="N71" s="129"/>
      <c r="O71" s="508"/>
      <c r="P71" s="508"/>
      <c r="Q71" s="508"/>
      <c r="R71" s="508"/>
      <c r="S71" s="508"/>
      <c r="T71" s="508"/>
      <c r="U71" s="50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1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8"/>
      <c r="P72" s="508"/>
      <c r="Q72" s="508"/>
      <c r="R72" s="508"/>
      <c r="S72" s="508"/>
      <c r="T72" s="508"/>
      <c r="U72" s="50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1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8"/>
      <c r="P73" s="508"/>
      <c r="Q73" s="508"/>
      <c r="R73" s="508"/>
      <c r="S73" s="508"/>
      <c r="T73" s="508"/>
      <c r="U73" s="50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1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8"/>
      <c r="P74" s="508"/>
      <c r="Q74" s="508"/>
      <c r="R74" s="508"/>
      <c r="S74" s="508"/>
      <c r="T74" s="508"/>
      <c r="U74" s="50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1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8"/>
      <c r="P75" s="508"/>
      <c r="Q75" s="508"/>
      <c r="R75" s="508"/>
      <c r="S75" s="508"/>
      <c r="T75" s="508"/>
      <c r="U75" s="50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1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8"/>
      <c r="P76" s="508"/>
      <c r="Q76" s="508"/>
      <c r="R76" s="508"/>
      <c r="S76" s="508"/>
      <c r="T76" s="508"/>
      <c r="U76" s="50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1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8"/>
      <c r="P77" s="508"/>
      <c r="Q77" s="508"/>
      <c r="R77" s="508"/>
      <c r="S77" s="508"/>
      <c r="T77" s="508"/>
      <c r="U77" s="50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1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8"/>
      <c r="P78" s="508"/>
      <c r="Q78" s="508"/>
      <c r="R78" s="508"/>
      <c r="S78" s="508"/>
      <c r="T78" s="508"/>
      <c r="U78" s="50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1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8"/>
      <c r="P79" s="508"/>
      <c r="Q79" s="508"/>
      <c r="R79" s="508"/>
      <c r="S79" s="508"/>
      <c r="T79" s="508"/>
      <c r="U79" s="50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1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8"/>
      <c r="P80" s="508"/>
      <c r="Q80" s="508"/>
      <c r="R80" s="508"/>
      <c r="S80" s="508"/>
      <c r="T80" s="508"/>
      <c r="U80" s="50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1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8"/>
      <c r="P81" s="508"/>
      <c r="Q81" s="508"/>
      <c r="R81" s="508"/>
      <c r="S81" s="508"/>
      <c r="T81" s="508"/>
      <c r="U81" s="50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1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8"/>
      <c r="P82" s="508"/>
      <c r="Q82" s="508"/>
      <c r="R82" s="508"/>
      <c r="S82" s="508"/>
      <c r="T82" s="508"/>
      <c r="U82" s="50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1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8"/>
      <c r="P83" s="508"/>
      <c r="Q83" s="508"/>
      <c r="R83" s="508"/>
      <c r="S83" s="508"/>
      <c r="T83" s="508"/>
      <c r="U83" s="50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1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8"/>
      <c r="P84" s="508"/>
      <c r="Q84" s="508"/>
      <c r="R84" s="508"/>
      <c r="S84" s="508"/>
      <c r="T84" s="508"/>
      <c r="U84" s="50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1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8"/>
      <c r="P85" s="508"/>
      <c r="Q85" s="508"/>
      <c r="R85" s="508"/>
      <c r="S85" s="508"/>
      <c r="T85" s="508"/>
      <c r="U85" s="508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15" t="s">
        <v>202</v>
      </c>
      <c r="D86" s="138"/>
      <c r="E86" s="138"/>
      <c r="F86" s="138"/>
      <c r="G86" s="139">
        <f>SUM(G29:G85)</f>
        <v>2432</v>
      </c>
      <c r="H86" s="140">
        <f>SUM(H29:H85)</f>
        <v>12232.96</v>
      </c>
      <c r="I86" s="140">
        <f>SUM(I29:I85)</f>
        <v>32.5</v>
      </c>
      <c r="J86" s="129">
        <f t="array" ref="J86">IF(ISERROR(G86/I86),"",G86/I86)</f>
        <v>74.830769230769235</v>
      </c>
      <c r="K86" s="140">
        <f>SUM(K29:K85)</f>
        <v>46.869450549450548</v>
      </c>
      <c r="L86" s="141"/>
      <c r="M86" s="144">
        <f t="shared" ref="M86:V86" si="17">SUM(M29:M85)</f>
        <v>-14.369450549450551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9" t="s">
        <v>217</v>
      </c>
      <c r="C87" s="125" t="s">
        <v>179</v>
      </c>
      <c r="D87" s="519">
        <v>5.03</v>
      </c>
      <c r="E87" s="519"/>
      <c r="F87" s="519"/>
      <c r="G87" s="127"/>
      <c r="H87" s="51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8"/>
      <c r="P87" s="508"/>
      <c r="Q87" s="508"/>
      <c r="R87" s="508"/>
      <c r="S87" s="508"/>
      <c r="T87" s="508"/>
      <c r="U87" s="50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9" t="s">
        <v>217</v>
      </c>
      <c r="C88" s="125" t="s">
        <v>186</v>
      </c>
      <c r="D88" s="519">
        <v>5.03</v>
      </c>
      <c r="E88" s="519"/>
      <c r="F88" s="519"/>
      <c r="G88" s="127"/>
      <c r="H88" s="51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8"/>
      <c r="P88" s="508"/>
      <c r="Q88" s="508"/>
      <c r="R88" s="508"/>
      <c r="S88" s="508"/>
      <c r="T88" s="508"/>
      <c r="U88" s="50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9" t="s">
        <v>217</v>
      </c>
      <c r="C89" s="125" t="s">
        <v>204</v>
      </c>
      <c r="D89" s="519">
        <v>5.03</v>
      </c>
      <c r="E89" s="519"/>
      <c r="F89" s="519"/>
      <c r="G89" s="127"/>
      <c r="H89" s="51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8"/>
      <c r="P89" s="508"/>
      <c r="Q89" s="508"/>
      <c r="R89" s="508"/>
      <c r="S89" s="508"/>
      <c r="T89" s="508"/>
      <c r="U89" s="50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/>
      <c r="G90" s="127"/>
      <c r="H90" s="51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8"/>
      <c r="P90" s="508"/>
      <c r="Q90" s="508"/>
      <c r="R90" s="508"/>
      <c r="S90" s="508"/>
      <c r="T90" s="508"/>
      <c r="U90" s="50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/>
      <c r="G91" s="127"/>
      <c r="H91" s="51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8"/>
      <c r="P91" s="508"/>
      <c r="Q91" s="508"/>
      <c r="R91" s="508"/>
      <c r="S91" s="508"/>
      <c r="T91" s="508"/>
      <c r="U91" s="50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1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8"/>
      <c r="P92" s="508"/>
      <c r="Q92" s="508"/>
      <c r="R92" s="508"/>
      <c r="S92" s="508"/>
      <c r="T92" s="508"/>
      <c r="U92" s="50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1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8"/>
      <c r="P93" s="508"/>
      <c r="Q93" s="508"/>
      <c r="R93" s="508"/>
      <c r="S93" s="508"/>
      <c r="T93" s="508"/>
      <c r="U93" s="50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1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8"/>
      <c r="P94" s="508"/>
      <c r="Q94" s="508"/>
      <c r="R94" s="508"/>
      <c r="S94" s="508"/>
      <c r="T94" s="508"/>
      <c r="U94" s="50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1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8"/>
      <c r="P95" s="508"/>
      <c r="Q95" s="508"/>
      <c r="R95" s="508"/>
      <c r="S95" s="508"/>
      <c r="T95" s="508"/>
      <c r="U95" s="50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1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8"/>
      <c r="P96" s="508"/>
      <c r="Q96" s="508"/>
      <c r="R96" s="508"/>
      <c r="S96" s="508"/>
      <c r="T96" s="508"/>
      <c r="U96" s="50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1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8"/>
      <c r="P97" s="508"/>
      <c r="Q97" s="508"/>
      <c r="R97" s="508"/>
      <c r="S97" s="508"/>
      <c r="T97" s="508"/>
      <c r="U97" s="50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1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8"/>
      <c r="P98" s="508"/>
      <c r="Q98" s="508"/>
      <c r="R98" s="508"/>
      <c r="S98" s="508"/>
      <c r="T98" s="508"/>
      <c r="U98" s="50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19">
        <v>5.03</v>
      </c>
      <c r="E99" s="519"/>
      <c r="F99" s="519"/>
      <c r="G99" s="127"/>
      <c r="H99" s="51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8"/>
      <c r="P99" s="508"/>
      <c r="Q99" s="508"/>
      <c r="R99" s="508"/>
      <c r="S99" s="508"/>
      <c r="T99" s="508"/>
      <c r="U99" s="50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1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8"/>
      <c r="P100" s="508"/>
      <c r="Q100" s="508"/>
      <c r="R100" s="508"/>
      <c r="S100" s="508"/>
      <c r="T100" s="508"/>
      <c r="U100" s="50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1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8"/>
      <c r="P101" s="508"/>
      <c r="Q101" s="508"/>
      <c r="R101" s="508"/>
      <c r="S101" s="508"/>
      <c r="T101" s="508"/>
      <c r="U101" s="50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1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8"/>
      <c r="P102" s="508"/>
      <c r="Q102" s="508"/>
      <c r="R102" s="508"/>
      <c r="S102" s="508"/>
      <c r="T102" s="508"/>
      <c r="U102" s="50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9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1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8"/>
      <c r="P103" s="508"/>
      <c r="Q103" s="508"/>
      <c r="R103" s="508"/>
      <c r="S103" s="508"/>
      <c r="T103" s="508"/>
      <c r="U103" s="50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9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1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8"/>
      <c r="P104" s="508"/>
      <c r="Q104" s="508"/>
      <c r="R104" s="508"/>
      <c r="S104" s="508"/>
      <c r="T104" s="508"/>
      <c r="U104" s="50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9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1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8"/>
      <c r="P105" s="508"/>
      <c r="Q105" s="508"/>
      <c r="R105" s="508"/>
      <c r="S105" s="508"/>
      <c r="T105" s="508"/>
      <c r="U105" s="50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9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1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8"/>
      <c r="P106" s="508"/>
      <c r="Q106" s="508"/>
      <c r="R106" s="508"/>
      <c r="S106" s="508"/>
      <c r="T106" s="508"/>
      <c r="U106" s="50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9" t="s">
        <v>393</v>
      </c>
      <c r="C107" s="177" t="s">
        <v>395</v>
      </c>
      <c r="D107" s="519">
        <v>5</v>
      </c>
      <c r="E107" s="519"/>
      <c r="F107" s="519"/>
      <c r="G107" s="127"/>
      <c r="H107" s="51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8"/>
      <c r="P107" s="508"/>
      <c r="Q107" s="508"/>
      <c r="R107" s="508"/>
      <c r="S107" s="508"/>
      <c r="T107" s="508"/>
      <c r="U107" s="50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09" t="s">
        <v>393</v>
      </c>
      <c r="C108" s="177" t="s">
        <v>402</v>
      </c>
      <c r="D108" s="519">
        <v>5</v>
      </c>
      <c r="E108" s="519"/>
      <c r="F108" s="519"/>
      <c r="G108" s="127"/>
      <c r="H108" s="51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8"/>
      <c r="P108" s="508"/>
      <c r="Q108" s="508"/>
      <c r="R108" s="508"/>
      <c r="S108" s="508"/>
      <c r="T108" s="508"/>
      <c r="U108" s="50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9" t="s">
        <v>404</v>
      </c>
      <c r="C109" s="177" t="s">
        <v>405</v>
      </c>
      <c r="D109" s="519">
        <v>5</v>
      </c>
      <c r="E109" s="519"/>
      <c r="F109" s="519"/>
      <c r="G109" s="127"/>
      <c r="H109" s="51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8"/>
      <c r="P109" s="508"/>
      <c r="Q109" s="508"/>
      <c r="R109" s="508"/>
      <c r="S109" s="508"/>
      <c r="T109" s="508"/>
      <c r="U109" s="50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9" t="s">
        <v>486</v>
      </c>
      <c r="C110" s="177" t="s">
        <v>372</v>
      </c>
      <c r="D110" s="519">
        <v>5</v>
      </c>
      <c r="E110" s="519"/>
      <c r="F110" s="519"/>
      <c r="G110" s="127"/>
      <c r="H110" s="51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8"/>
      <c r="P110" s="508"/>
      <c r="Q110" s="508"/>
      <c r="R110" s="508"/>
      <c r="S110" s="508"/>
      <c r="T110" s="508"/>
      <c r="U110" s="50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9" t="s">
        <v>343</v>
      </c>
      <c r="C111" s="125" t="s">
        <v>345</v>
      </c>
      <c r="D111" s="519">
        <v>5</v>
      </c>
      <c r="E111" s="519"/>
      <c r="F111" s="519"/>
      <c r="G111" s="127"/>
      <c r="H111" s="51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8"/>
      <c r="P111" s="508"/>
      <c r="Q111" s="508"/>
      <c r="R111" s="508"/>
      <c r="S111" s="508"/>
      <c r="T111" s="508"/>
      <c r="U111" s="50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9" t="s">
        <v>343</v>
      </c>
      <c r="C112" s="125" t="s">
        <v>347</v>
      </c>
      <c r="D112" s="519">
        <v>5</v>
      </c>
      <c r="E112" s="519"/>
      <c r="F112" s="519"/>
      <c r="G112" s="127"/>
      <c r="H112" s="51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8"/>
      <c r="P112" s="508"/>
      <c r="Q112" s="508"/>
      <c r="R112" s="508"/>
      <c r="S112" s="508"/>
      <c r="T112" s="508"/>
      <c r="U112" s="50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/>
      <c r="G113" s="127"/>
      <c r="H113" s="51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8"/>
      <c r="P113" s="508"/>
      <c r="Q113" s="508"/>
      <c r="R113" s="508"/>
      <c r="S113" s="508"/>
      <c r="T113" s="508"/>
      <c r="U113" s="50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1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8"/>
      <c r="P114" s="508"/>
      <c r="Q114" s="508"/>
      <c r="R114" s="508"/>
      <c r="S114" s="508"/>
      <c r="T114" s="508"/>
      <c r="U114" s="50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519">
        <v>5</v>
      </c>
      <c r="E115" s="519"/>
      <c r="F115" s="519">
        <v>20170302</v>
      </c>
      <c r="G115" s="127">
        <v>23</v>
      </c>
      <c r="H115" s="517">
        <f t="shared" si="19"/>
        <v>115</v>
      </c>
      <c r="I115" s="128">
        <v>1</v>
      </c>
      <c r="J115" s="128"/>
      <c r="K115" s="130">
        <f t="array" ref="K115">IF(ISERROR(G115/L115),"",G115/L115)</f>
        <v>0.95833333333333337</v>
      </c>
      <c r="L115" s="128">
        <v>24</v>
      </c>
      <c r="M115" s="108"/>
      <c r="N115" s="128"/>
      <c r="O115" s="508"/>
      <c r="P115" s="508"/>
      <c r="Q115" s="508"/>
      <c r="R115" s="508"/>
      <c r="S115" s="508"/>
      <c r="T115" s="508"/>
      <c r="U115" s="508"/>
      <c r="V115" s="131"/>
      <c r="W115" s="511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>
        <v>20170303</v>
      </c>
      <c r="G116" s="127">
        <f>90+78</f>
        <v>168</v>
      </c>
      <c r="H116" s="517">
        <f t="shared" si="19"/>
        <v>840</v>
      </c>
      <c r="I116" s="128">
        <v>5</v>
      </c>
      <c r="J116" s="128"/>
      <c r="K116" s="130">
        <f t="array" ref="K116">IF(ISERROR(G116/L116),"",G116/L116)</f>
        <v>7</v>
      </c>
      <c r="L116" s="128">
        <v>24</v>
      </c>
      <c r="M116" s="108"/>
      <c r="N116" s="128"/>
      <c r="O116" s="508"/>
      <c r="P116" s="508"/>
      <c r="Q116" s="508"/>
      <c r="R116" s="508"/>
      <c r="S116" s="508"/>
      <c r="T116" s="508"/>
      <c r="U116" s="508"/>
      <c r="V116" s="131"/>
      <c r="W116" s="511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1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8"/>
      <c r="P117" s="508"/>
      <c r="Q117" s="508"/>
      <c r="R117" s="508"/>
      <c r="S117" s="508"/>
      <c r="T117" s="508"/>
      <c r="U117" s="50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1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8"/>
      <c r="P118" s="508"/>
      <c r="Q118" s="508"/>
      <c r="R118" s="508"/>
      <c r="S118" s="508"/>
      <c r="T118" s="508"/>
      <c r="U118" s="50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1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8"/>
      <c r="P119" s="508"/>
      <c r="Q119" s="508"/>
      <c r="R119" s="508"/>
      <c r="S119" s="508"/>
      <c r="T119" s="508"/>
      <c r="U119" s="50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18"/>
      <c r="G120" s="127"/>
      <c r="H120" s="517">
        <f t="shared" si="19"/>
        <v>0</v>
      </c>
      <c r="I120" s="128"/>
      <c r="J120" s="129" t="str">
        <f t="array" ref="J120">IF(ISERROR(G120/I120),"",G120/I120)</f>
        <v/>
      </c>
      <c r="K120" s="51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8"/>
      <c r="P120" s="508"/>
      <c r="Q120" s="508"/>
      <c r="R120" s="508"/>
      <c r="S120" s="508"/>
      <c r="T120" s="508"/>
      <c r="U120" s="50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515" t="s">
        <v>202</v>
      </c>
      <c r="D121" s="138"/>
      <c r="E121" s="138"/>
      <c r="F121" s="138"/>
      <c r="G121" s="139">
        <f>SUM(G87:G120)</f>
        <v>191</v>
      </c>
      <c r="H121" s="140">
        <f>SUM(H87:H120)</f>
        <v>955</v>
      </c>
      <c r="I121" s="140">
        <f>SUM(I87:I120)</f>
        <v>6</v>
      </c>
      <c r="J121" s="129">
        <f t="array" ref="J121">IF(ISERROR(G121/I121),"",G121/I121)</f>
        <v>31.833333333333332</v>
      </c>
      <c r="K121" s="140">
        <f>SUM(K87:K120)</f>
        <v>7.958333333333333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1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8"/>
      <c r="P122" s="508"/>
      <c r="Q122" s="508"/>
      <c r="R122" s="508"/>
      <c r="S122" s="508"/>
      <c r="T122" s="508"/>
      <c r="U122" s="50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17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08"/>
      <c r="P123" s="508"/>
      <c r="Q123" s="508"/>
      <c r="R123" s="508"/>
      <c r="S123" s="508"/>
      <c r="T123" s="508"/>
      <c r="U123" s="50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1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8"/>
      <c r="P124" s="508"/>
      <c r="Q124" s="508"/>
      <c r="R124" s="508"/>
      <c r="S124" s="508"/>
      <c r="T124" s="508"/>
      <c r="U124" s="50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19">
        <v>5.03</v>
      </c>
      <c r="E125" s="519"/>
      <c r="F125" s="519"/>
      <c r="G125" s="127"/>
      <c r="H125" s="51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8"/>
      <c r="P125" s="508"/>
      <c r="Q125" s="508"/>
      <c r="R125" s="508"/>
      <c r="S125" s="508"/>
      <c r="T125" s="508"/>
      <c r="U125" s="50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1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8"/>
      <c r="P126" s="508"/>
      <c r="Q126" s="508"/>
      <c r="R126" s="508"/>
      <c r="S126" s="508"/>
      <c r="T126" s="508"/>
      <c r="U126" s="50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1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8"/>
      <c r="P127" s="508"/>
      <c r="Q127" s="508"/>
      <c r="R127" s="508"/>
      <c r="S127" s="508"/>
      <c r="T127" s="508"/>
      <c r="U127" s="50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1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8"/>
      <c r="P128" s="508"/>
      <c r="Q128" s="508"/>
      <c r="R128" s="508"/>
      <c r="S128" s="508"/>
      <c r="T128" s="508"/>
      <c r="U128" s="50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1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8"/>
      <c r="P129" s="508"/>
      <c r="Q129" s="508"/>
      <c r="R129" s="508"/>
      <c r="S129" s="508"/>
      <c r="T129" s="508"/>
      <c r="U129" s="50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13" t="s">
        <v>212</v>
      </c>
      <c r="D130" s="519">
        <v>5.03</v>
      </c>
      <c r="E130" s="519"/>
      <c r="F130" s="519"/>
      <c r="G130" s="127"/>
      <c r="H130" s="51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8"/>
      <c r="P130" s="508"/>
      <c r="Q130" s="508"/>
      <c r="R130" s="508"/>
      <c r="S130" s="508"/>
      <c r="T130" s="508"/>
      <c r="U130" s="50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1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8"/>
      <c r="P131" s="508"/>
      <c r="Q131" s="508"/>
      <c r="R131" s="508"/>
      <c r="S131" s="508"/>
      <c r="T131" s="508"/>
      <c r="U131" s="50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1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8"/>
      <c r="P132" s="508"/>
      <c r="Q132" s="508"/>
      <c r="R132" s="508"/>
      <c r="S132" s="508"/>
      <c r="T132" s="508"/>
      <c r="U132" s="50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1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8"/>
      <c r="P133" s="508"/>
      <c r="Q133" s="508"/>
      <c r="R133" s="508"/>
      <c r="S133" s="508"/>
      <c r="T133" s="508"/>
      <c r="U133" s="50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1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8"/>
      <c r="P134" s="508"/>
      <c r="Q134" s="508"/>
      <c r="R134" s="508"/>
      <c r="S134" s="508"/>
      <c r="T134" s="508"/>
      <c r="U134" s="50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1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8"/>
      <c r="P135" s="508"/>
      <c r="Q135" s="508"/>
      <c r="R135" s="508"/>
      <c r="S135" s="508"/>
      <c r="T135" s="508"/>
      <c r="U135" s="50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>
        <v>20170309</v>
      </c>
      <c r="G136" s="127">
        <f>90*8+53</f>
        <v>773</v>
      </c>
      <c r="H136" s="517">
        <f>D136*G136</f>
        <v>3911.3799999999997</v>
      </c>
      <c r="I136" s="128">
        <f>8*3</f>
        <v>24</v>
      </c>
      <c r="J136" s="128">
        <f t="array" ref="J136">IF(ISERROR(G136/I136),"",G136/I136)</f>
        <v>32.208333333333336</v>
      </c>
      <c r="K136" s="130">
        <f t="array" ref="K136">IF(ISERROR(G136/L136),"",G136/L136)</f>
        <v>33.608695652173914</v>
      </c>
      <c r="L136" s="128">
        <v>23</v>
      </c>
      <c r="M136" s="108">
        <f>IF(ISERROR(I136-K136),"",I136-K136)</f>
        <v>-9.608695652173914</v>
      </c>
      <c r="N136" s="128">
        <f>SUM(O136:U136)</f>
        <v>0</v>
      </c>
      <c r="O136" s="508"/>
      <c r="P136" s="508"/>
      <c r="Q136" s="508"/>
      <c r="R136" s="508"/>
      <c r="S136" s="508"/>
      <c r="T136" s="508"/>
      <c r="U136" s="508"/>
      <c r="V136" s="131">
        <f>SUM(X136:AA136)</f>
        <v>0</v>
      </c>
      <c r="W136" s="51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515" t="s">
        <v>202</v>
      </c>
      <c r="D137" s="138"/>
      <c r="E137" s="138"/>
      <c r="F137" s="138"/>
      <c r="G137" s="139">
        <f>SUM(G122:G136)</f>
        <v>773</v>
      </c>
      <c r="H137" s="140">
        <f>SUM(H122:H136)</f>
        <v>3911.3799999999997</v>
      </c>
      <c r="I137" s="140">
        <f>SUM(I122:I136)</f>
        <v>24</v>
      </c>
      <c r="J137" s="129">
        <f t="array" ref="J137">IF(ISERROR(G137/I137),"",G137/I137)</f>
        <v>32.208333333333336</v>
      </c>
      <c r="K137" s="140">
        <f>SUM(K122:K136)</f>
        <v>33.608695652173914</v>
      </c>
      <c r="L137" s="141"/>
      <c r="M137" s="144">
        <f>SUM(M122:M136)</f>
        <v>-9.608695652173914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1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8"/>
      <c r="P138" s="508"/>
      <c r="Q138" s="508"/>
      <c r="R138" s="508"/>
      <c r="S138" s="508"/>
      <c r="T138" s="508"/>
      <c r="U138" s="50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1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8"/>
      <c r="P139" s="508"/>
      <c r="Q139" s="508"/>
      <c r="R139" s="508"/>
      <c r="S139" s="508"/>
      <c r="T139" s="508"/>
      <c r="U139" s="50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1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8"/>
      <c r="P140" s="508"/>
      <c r="Q140" s="508"/>
      <c r="R140" s="508"/>
      <c r="S140" s="508"/>
      <c r="T140" s="508"/>
      <c r="U140" s="50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19">
        <v>5.04</v>
      </c>
      <c r="E141" s="519"/>
      <c r="F141" s="519"/>
      <c r="G141" s="127"/>
      <c r="H141" s="51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8"/>
      <c r="P141" s="508"/>
      <c r="Q141" s="508"/>
      <c r="R141" s="508"/>
      <c r="S141" s="508"/>
      <c r="T141" s="508"/>
      <c r="U141" s="50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1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8"/>
      <c r="P142" s="508"/>
      <c r="Q142" s="508"/>
      <c r="R142" s="508"/>
      <c r="S142" s="508"/>
      <c r="T142" s="508"/>
      <c r="U142" s="50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1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8"/>
      <c r="P143" s="508"/>
      <c r="Q143" s="508"/>
      <c r="R143" s="508"/>
      <c r="S143" s="508"/>
      <c r="T143" s="508"/>
      <c r="U143" s="50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1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8"/>
      <c r="P144" s="508"/>
      <c r="Q144" s="508"/>
      <c r="R144" s="508"/>
      <c r="S144" s="508"/>
      <c r="T144" s="508"/>
      <c r="U144" s="50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19">
        <v>5.04</v>
      </c>
      <c r="E145" s="519"/>
      <c r="F145" s="519">
        <v>20170309</v>
      </c>
      <c r="G145" s="127">
        <f>90*6+20</f>
        <v>560</v>
      </c>
      <c r="H145" s="517">
        <f t="shared" si="32"/>
        <v>2822.4</v>
      </c>
      <c r="I145" s="128">
        <f>10*3</f>
        <v>30</v>
      </c>
      <c r="J145" s="128"/>
      <c r="K145" s="130">
        <f t="array" ref="K145">IF(ISERROR(G145/L145),"",G145/L145)</f>
        <v>41.481481481481481</v>
      </c>
      <c r="L145" s="128">
        <v>13.5</v>
      </c>
      <c r="M145" s="108"/>
      <c r="N145" s="128"/>
      <c r="O145" s="508"/>
      <c r="P145" s="508"/>
      <c r="Q145" s="508"/>
      <c r="R145" s="508"/>
      <c r="S145" s="508"/>
      <c r="T145" s="508"/>
      <c r="U145" s="508"/>
      <c r="V145" s="131"/>
      <c r="W145" s="511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17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8"/>
      <c r="P146" s="508"/>
      <c r="Q146" s="508"/>
      <c r="R146" s="508"/>
      <c r="S146" s="508"/>
      <c r="T146" s="508"/>
      <c r="U146" s="50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1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8"/>
      <c r="P147" s="508"/>
      <c r="Q147" s="508"/>
      <c r="R147" s="508"/>
      <c r="S147" s="508"/>
      <c r="T147" s="508"/>
      <c r="U147" s="50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515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30</v>
      </c>
      <c r="J148" s="129">
        <f t="array" ref="J148">IF(ISERROR(G148/I148),"",G148/I148)</f>
        <v>18.666666666666668</v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07"/>
      <c r="D149" s="519">
        <v>3.65</v>
      </c>
      <c r="E149" s="519"/>
      <c r="F149" s="518">
        <v>20170307</v>
      </c>
      <c r="G149" s="127">
        <f>28*3+23</f>
        <v>107</v>
      </c>
      <c r="H149" s="517">
        <f t="shared" ref="H149:H162" si="40">D149*G149</f>
        <v>390.55</v>
      </c>
      <c r="I149" s="128">
        <v>20</v>
      </c>
      <c r="J149" s="128">
        <f t="array" ref="J149">IF(ISERROR(G149/I149),"",G149/I149)</f>
        <v>5.35</v>
      </c>
      <c r="K149" s="517">
        <f t="array" ref="K149">IF(ISERROR(G149/L149),"",G149/L149)</f>
        <v>21.4</v>
      </c>
      <c r="L149" s="128">
        <v>5</v>
      </c>
      <c r="M149" s="108">
        <f>IF(ISERROR(I149-K149),"",I149-K149)</f>
        <v>-1.3999999999999986</v>
      </c>
      <c r="N149" s="128">
        <f>SUM(O149:U149)</f>
        <v>0</v>
      </c>
      <c r="O149" s="508"/>
      <c r="P149" s="508"/>
      <c r="Q149" s="508"/>
      <c r="R149" s="508"/>
      <c r="S149" s="508"/>
      <c r="T149" s="508"/>
      <c r="U149" s="508"/>
      <c r="V149" s="131">
        <f>SUM(X149:AA149)</f>
        <v>0</v>
      </c>
      <c r="W149" s="511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07"/>
      <c r="D150" s="519">
        <v>6.58</v>
      </c>
      <c r="E150" s="519"/>
      <c r="F150" s="519"/>
      <c r="G150" s="127"/>
      <c r="H150" s="51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08"/>
      <c r="P150" s="508"/>
      <c r="Q150" s="508"/>
      <c r="R150" s="508"/>
      <c r="S150" s="508"/>
      <c r="T150" s="508"/>
      <c r="U150" s="50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07"/>
      <c r="D151" s="519">
        <v>7.8</v>
      </c>
      <c r="E151" s="519"/>
      <c r="F151" s="519">
        <v>20170307</v>
      </c>
      <c r="G151" s="127">
        <v>128</v>
      </c>
      <c r="H151" s="517">
        <f t="shared" si="40"/>
        <v>998.4</v>
      </c>
      <c r="I151" s="128">
        <v>25</v>
      </c>
      <c r="J151" s="128">
        <f t="array" ref="J151">IF(ISERROR(G151/I151),"",G151/I151)</f>
        <v>5.12</v>
      </c>
      <c r="K151" s="130">
        <f t="array" ref="K151">IF(ISERROR(G151/L151),"",G151/L151)</f>
        <v>27.826086956521742</v>
      </c>
      <c r="L151" s="128">
        <v>4.5999999999999996</v>
      </c>
      <c r="M151" s="108">
        <f>IF(ISERROR(I151-K151),"",I151-K151)</f>
        <v>-2.8260869565217419</v>
      </c>
      <c r="N151" s="128">
        <f>SUM(O151:U151)</f>
        <v>0</v>
      </c>
      <c r="O151" s="508"/>
      <c r="P151" s="508"/>
      <c r="Q151" s="508"/>
      <c r="R151" s="508"/>
      <c r="S151" s="508"/>
      <c r="T151" s="508"/>
      <c r="U151" s="508"/>
      <c r="V151" s="131">
        <f>SUM(X151:AA151)</f>
        <v>0</v>
      </c>
      <c r="W151" s="511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07"/>
      <c r="D152" s="519">
        <v>4.4000000000000004</v>
      </c>
      <c r="E152" s="519"/>
      <c r="F152" s="519"/>
      <c r="G152" s="127"/>
      <c r="H152" s="51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8"/>
      <c r="P152" s="508"/>
      <c r="Q152" s="508"/>
      <c r="R152" s="508"/>
      <c r="S152" s="508"/>
      <c r="T152" s="508"/>
      <c r="U152" s="50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1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8"/>
      <c r="P153" s="508"/>
      <c r="Q153" s="508"/>
      <c r="R153" s="508"/>
      <c r="S153" s="508"/>
      <c r="T153" s="508"/>
      <c r="U153" s="50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07" t="s">
        <v>239</v>
      </c>
      <c r="C154" s="507" t="s">
        <v>179</v>
      </c>
      <c r="D154" s="519">
        <v>6.04</v>
      </c>
      <c r="E154" s="519"/>
      <c r="F154" s="519"/>
      <c r="G154" s="127"/>
      <c r="H154" s="51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8"/>
      <c r="P154" s="508"/>
      <c r="Q154" s="508"/>
      <c r="R154" s="508"/>
      <c r="S154" s="508"/>
      <c r="T154" s="508"/>
      <c r="U154" s="50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07" t="s">
        <v>239</v>
      </c>
      <c r="C155" s="507" t="s">
        <v>186</v>
      </c>
      <c r="D155" s="519">
        <v>6.04</v>
      </c>
      <c r="E155" s="519"/>
      <c r="F155" s="519"/>
      <c r="G155" s="127"/>
      <c r="H155" s="51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8"/>
      <c r="P155" s="508"/>
      <c r="Q155" s="508"/>
      <c r="R155" s="508"/>
      <c r="S155" s="508"/>
      <c r="T155" s="508"/>
      <c r="U155" s="50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07" t="s">
        <v>440</v>
      </c>
      <c r="C156" s="507" t="s">
        <v>179</v>
      </c>
      <c r="D156" s="519">
        <v>6</v>
      </c>
      <c r="E156" s="519"/>
      <c r="F156" s="519"/>
      <c r="G156" s="127"/>
      <c r="H156" s="517">
        <f t="shared" si="40"/>
        <v>0</v>
      </c>
      <c r="I156" s="128"/>
      <c r="J156" s="129"/>
      <c r="K156" s="130"/>
      <c r="L156" s="128"/>
      <c r="M156" s="108"/>
      <c r="N156" s="129"/>
      <c r="O156" s="508"/>
      <c r="P156" s="508"/>
      <c r="Q156" s="508"/>
      <c r="R156" s="508"/>
      <c r="S156" s="508"/>
      <c r="T156" s="508"/>
      <c r="U156" s="50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07" t="s">
        <v>440</v>
      </c>
      <c r="C157" s="507" t="s">
        <v>60</v>
      </c>
      <c r="D157" s="519">
        <v>6</v>
      </c>
      <c r="E157" s="519"/>
      <c r="F157" s="519"/>
      <c r="G157" s="127"/>
      <c r="H157" s="51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8"/>
      <c r="P157" s="508"/>
      <c r="Q157" s="508"/>
      <c r="R157" s="508"/>
      <c r="S157" s="508"/>
      <c r="T157" s="508"/>
      <c r="U157" s="50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9" t="s">
        <v>240</v>
      </c>
      <c r="C158" s="125"/>
      <c r="D158" s="519">
        <v>7.3</v>
      </c>
      <c r="E158" s="519"/>
      <c r="F158" s="519"/>
      <c r="G158" s="127"/>
      <c r="H158" s="51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8"/>
      <c r="P158" s="508"/>
      <c r="Q158" s="508"/>
      <c r="R158" s="508"/>
      <c r="S158" s="508"/>
      <c r="T158" s="508"/>
      <c r="U158" s="50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09" t="s">
        <v>241</v>
      </c>
      <c r="C159" s="125"/>
      <c r="D159" s="519">
        <f>78*120/1000</f>
        <v>9.36</v>
      </c>
      <c r="E159" s="519"/>
      <c r="F159" s="519"/>
      <c r="G159" s="127"/>
      <c r="H159" s="51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8"/>
      <c r="P159" s="508"/>
      <c r="Q159" s="508"/>
      <c r="R159" s="508"/>
      <c r="S159" s="508"/>
      <c r="T159" s="508"/>
      <c r="U159" s="50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09" t="s">
        <v>242</v>
      </c>
      <c r="C160" s="125"/>
      <c r="D160" s="519">
        <v>4.5</v>
      </c>
      <c r="E160" s="519"/>
      <c r="F160" s="519"/>
      <c r="G160" s="127"/>
      <c r="H160" s="517">
        <f t="shared" si="40"/>
        <v>0</v>
      </c>
      <c r="I160" s="128"/>
      <c r="J160" s="129"/>
      <c r="K160" s="130"/>
      <c r="L160" s="128"/>
      <c r="M160" s="108"/>
      <c r="N160" s="129"/>
      <c r="O160" s="508"/>
      <c r="P160" s="508"/>
      <c r="Q160" s="508"/>
      <c r="R160" s="508"/>
      <c r="S160" s="508"/>
      <c r="T160" s="508"/>
      <c r="U160" s="50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9" t="s">
        <v>243</v>
      </c>
      <c r="C161" s="125"/>
      <c r="D161" s="519">
        <v>4.5</v>
      </c>
      <c r="E161" s="519"/>
      <c r="F161" s="519"/>
      <c r="G161" s="127"/>
      <c r="H161" s="517">
        <f t="shared" si="40"/>
        <v>0</v>
      </c>
      <c r="I161" s="128"/>
      <c r="J161" s="129"/>
      <c r="K161" s="130"/>
      <c r="L161" s="128"/>
      <c r="M161" s="108"/>
      <c r="N161" s="129"/>
      <c r="O161" s="508"/>
      <c r="P161" s="508"/>
      <c r="Q161" s="508"/>
      <c r="R161" s="508"/>
      <c r="S161" s="508"/>
      <c r="T161" s="508"/>
      <c r="U161" s="50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17">
        <f t="shared" si="40"/>
        <v>0</v>
      </c>
      <c r="I162" s="128"/>
      <c r="J162" s="129"/>
      <c r="K162" s="130"/>
      <c r="L162" s="128"/>
      <c r="M162" s="108"/>
      <c r="N162" s="129"/>
      <c r="O162" s="508"/>
      <c r="P162" s="508"/>
      <c r="Q162" s="508"/>
      <c r="R162" s="508"/>
      <c r="S162" s="508"/>
      <c r="T162" s="508"/>
      <c r="U162" s="508"/>
      <c r="V162" s="131"/>
      <c r="W162" s="132"/>
      <c r="X162" s="131"/>
      <c r="Y162" s="131"/>
      <c r="Z162" s="131"/>
      <c r="AA162" s="131"/>
    </row>
    <row r="163" spans="1:27" ht="20.100000000000001" customHeight="1">
      <c r="A163" s="670" t="s">
        <v>244</v>
      </c>
      <c r="B163" s="671"/>
      <c r="C163" s="515" t="s">
        <v>202</v>
      </c>
      <c r="D163" s="138"/>
      <c r="E163" s="138"/>
      <c r="F163" s="138"/>
      <c r="G163" s="139">
        <f>SUM(G149:G161)</f>
        <v>235</v>
      </c>
      <c r="H163" s="140">
        <f>SUM(H149:H159)</f>
        <v>1388.95</v>
      </c>
      <c r="I163" s="140">
        <f>SUM(I149:I161)</f>
        <v>45</v>
      </c>
      <c r="J163" s="129">
        <f t="array" ref="J163">IF(ISERROR(G163/I163),"",G163/I163)</f>
        <v>5.2222222222222223</v>
      </c>
      <c r="K163" s="140">
        <f>SUM(K149:K159)</f>
        <v>49.22608695652174</v>
      </c>
      <c r="L163" s="141"/>
      <c r="M163" s="144">
        <f t="shared" ref="M163:V163" si="41">SUM(M149:M159)</f>
        <v>-4.2260869565217405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4191</v>
      </c>
      <c r="H164" s="147">
        <f>SUM(H28,H86,H121,H137,H148,H163)</f>
        <v>21310.690000000002</v>
      </c>
      <c r="I164" s="147">
        <f>SUM(I28,I86,I121,I137,I148,I163)</f>
        <v>137.5</v>
      </c>
      <c r="J164" s="148">
        <f t="array" ref="J164">IF(ISERROR(G164/I164),"",G164/I164)</f>
        <v>30.48</v>
      </c>
      <c r="K164" s="147">
        <f>SUM(K28,K86,K121,K137,K148,K163)</f>
        <v>179.144047972961</v>
      </c>
      <c r="L164" s="148">
        <f>IF(ISERROR(G164/K164),"",G164/K164)</f>
        <v>23.394581329503986</v>
      </c>
      <c r="M164" s="147">
        <f t="shared" ref="M164:AA164" si="42">SUM(M28,M86,M121,M137,M148,M163)</f>
        <v>-28.204233158146206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14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14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14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14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14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14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14">
        <f>G164</f>
        <v>4191</v>
      </c>
      <c r="C171" s="646" t="s">
        <v>269</v>
      </c>
      <c r="D171" s="645"/>
      <c r="E171" s="738">
        <f>H164</f>
        <v>21310.690000000002</v>
      </c>
      <c r="F171" s="738"/>
      <c r="G171" s="636" t="s">
        <v>270</v>
      </c>
      <c r="H171" s="636"/>
      <c r="I171" s="664">
        <f>L164</f>
        <v>23.394581329503986</v>
      </c>
      <c r="J171" s="664"/>
      <c r="K171" s="666" t="s">
        <v>271</v>
      </c>
      <c r="L171" s="666"/>
      <c r="M171" s="664">
        <f>J164</f>
        <v>30.48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14">
        <f>I164+C170</f>
        <v>141.5</v>
      </c>
      <c r="C172" s="643" t="s">
        <v>251</v>
      </c>
      <c r="D172" s="644"/>
      <c r="E172" s="738">
        <f>K164+I170</f>
        <v>220.144047972961</v>
      </c>
      <c r="F172" s="738"/>
      <c r="G172" s="636" t="s">
        <v>274</v>
      </c>
      <c r="H172" s="636"/>
      <c r="I172" s="664">
        <f>B172-E172</f>
        <v>-78.644047972961005</v>
      </c>
      <c r="J172" s="664"/>
      <c r="K172" s="666" t="s">
        <v>275</v>
      </c>
      <c r="L172" s="666"/>
      <c r="M172" s="667">
        <f>IF(ISERROR(I172/E172),"",I172/E172)</f>
        <v>-0.35723903824381564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14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07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09" t="s">
        <v>178</v>
      </c>
      <c r="C178" s="125" t="s">
        <v>179</v>
      </c>
      <c r="D178" s="519">
        <v>5.03</v>
      </c>
      <c r="E178" s="519"/>
      <c r="F178" s="519"/>
      <c r="G178" s="146"/>
      <c r="H178" s="51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8"/>
      <c r="P178" s="508"/>
      <c r="Q178" s="508"/>
      <c r="R178" s="508"/>
      <c r="S178" s="508"/>
      <c r="T178" s="508"/>
      <c r="U178" s="50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1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8"/>
      <c r="P179" s="508"/>
      <c r="Q179" s="508"/>
      <c r="R179" s="508"/>
      <c r="S179" s="508"/>
      <c r="T179" s="508"/>
      <c r="U179" s="50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1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8"/>
      <c r="P180" s="508"/>
      <c r="Q180" s="508"/>
      <c r="R180" s="508"/>
      <c r="S180" s="508"/>
      <c r="T180" s="508"/>
      <c r="U180" s="50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1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8"/>
      <c r="P181" s="508"/>
      <c r="Q181" s="508"/>
      <c r="R181" s="508"/>
      <c r="S181" s="508"/>
      <c r="T181" s="508"/>
      <c r="U181" s="50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1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8"/>
      <c r="P182" s="508"/>
      <c r="Q182" s="508"/>
      <c r="R182" s="508"/>
      <c r="S182" s="508"/>
      <c r="T182" s="508"/>
      <c r="U182" s="50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73"/>
      <c r="G183" s="134"/>
      <c r="H183" s="51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8"/>
      <c r="P183" s="508"/>
      <c r="Q183" s="508"/>
      <c r="R183" s="508"/>
      <c r="S183" s="508"/>
      <c r="T183" s="508"/>
      <c r="U183" s="50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1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8"/>
      <c r="P184" s="508"/>
      <c r="Q184" s="508"/>
      <c r="R184" s="508"/>
      <c r="S184" s="508"/>
      <c r="T184" s="508"/>
      <c r="U184" s="50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1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8"/>
      <c r="P185" s="508"/>
      <c r="Q185" s="508"/>
      <c r="R185" s="508"/>
      <c r="S185" s="508"/>
      <c r="T185" s="508"/>
      <c r="U185" s="50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74"/>
      <c r="G186" s="127"/>
      <c r="H186" s="517">
        <f t="shared" si="43"/>
        <v>0</v>
      </c>
      <c r="I186" s="51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8"/>
      <c r="P186" s="508"/>
      <c r="Q186" s="508"/>
      <c r="R186" s="508"/>
      <c r="S186" s="508"/>
      <c r="T186" s="508"/>
      <c r="U186" s="50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74"/>
      <c r="G187" s="127"/>
      <c r="H187" s="517">
        <f t="shared" si="43"/>
        <v>0</v>
      </c>
      <c r="I187" s="51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8"/>
      <c r="P187" s="508"/>
      <c r="Q187" s="508"/>
      <c r="R187" s="508"/>
      <c r="S187" s="508"/>
      <c r="T187" s="508"/>
      <c r="U187" s="50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1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8"/>
      <c r="P188" s="508"/>
      <c r="Q188" s="508"/>
      <c r="R188" s="508"/>
      <c r="S188" s="508"/>
      <c r="T188" s="508"/>
      <c r="U188" s="50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1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8"/>
      <c r="P189" s="508"/>
      <c r="Q189" s="508"/>
      <c r="R189" s="508"/>
      <c r="S189" s="508"/>
      <c r="T189" s="508"/>
      <c r="U189" s="50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1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8"/>
      <c r="P190" s="508"/>
      <c r="Q190" s="508"/>
      <c r="R190" s="508"/>
      <c r="S190" s="508"/>
      <c r="T190" s="508"/>
      <c r="U190" s="50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1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8"/>
      <c r="P191" s="508"/>
      <c r="Q191" s="508"/>
      <c r="R191" s="508"/>
      <c r="S191" s="508"/>
      <c r="T191" s="508"/>
      <c r="U191" s="50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1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8"/>
      <c r="P192" s="508"/>
      <c r="Q192" s="508"/>
      <c r="R192" s="508"/>
      <c r="S192" s="508"/>
      <c r="T192" s="508"/>
      <c r="U192" s="50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07" t="s">
        <v>190</v>
      </c>
      <c r="D193" s="519">
        <v>4.8</v>
      </c>
      <c r="E193" s="519"/>
      <c r="F193" s="519"/>
      <c r="G193" s="127"/>
      <c r="H193" s="51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8"/>
      <c r="P193" s="508"/>
      <c r="Q193" s="508"/>
      <c r="R193" s="508"/>
      <c r="S193" s="508"/>
      <c r="T193" s="508"/>
      <c r="U193" s="50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07" t="s">
        <v>187</v>
      </c>
      <c r="D194" s="519">
        <v>4.8</v>
      </c>
      <c r="E194" s="519"/>
      <c r="F194" s="519"/>
      <c r="G194" s="127"/>
      <c r="H194" s="51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8"/>
      <c r="P194" s="508"/>
      <c r="Q194" s="508"/>
      <c r="R194" s="508"/>
      <c r="S194" s="508"/>
      <c r="T194" s="508"/>
      <c r="U194" s="50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07" t="s">
        <v>179</v>
      </c>
      <c r="D195" s="519">
        <v>4.8</v>
      </c>
      <c r="E195" s="519"/>
      <c r="F195" s="519"/>
      <c r="G195" s="127"/>
      <c r="H195" s="51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8"/>
      <c r="P195" s="508"/>
      <c r="Q195" s="508"/>
      <c r="R195" s="508"/>
      <c r="S195" s="508"/>
      <c r="T195" s="508"/>
      <c r="U195" s="50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07" t="s">
        <v>199</v>
      </c>
      <c r="D196" s="519">
        <v>4.8</v>
      </c>
      <c r="E196" s="519"/>
      <c r="F196" s="519"/>
      <c r="G196" s="127"/>
      <c r="H196" s="51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8"/>
      <c r="P196" s="508"/>
      <c r="Q196" s="508"/>
      <c r="R196" s="508"/>
      <c r="S196" s="508"/>
      <c r="T196" s="508"/>
      <c r="U196" s="50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1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8"/>
      <c r="P197" s="508"/>
      <c r="Q197" s="508"/>
      <c r="R197" s="508"/>
      <c r="S197" s="508"/>
      <c r="T197" s="508"/>
      <c r="U197" s="50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1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8"/>
      <c r="P198" s="508"/>
      <c r="Q198" s="508"/>
      <c r="R198" s="508"/>
      <c r="S198" s="508"/>
      <c r="T198" s="508"/>
      <c r="U198" s="50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51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9" t="s">
        <v>206</v>
      </c>
      <c r="C200" s="125" t="s">
        <v>199</v>
      </c>
      <c r="D200" s="519">
        <v>5.03</v>
      </c>
      <c r="E200" s="519"/>
      <c r="F200" s="519"/>
      <c r="G200" s="127"/>
      <c r="H200" s="51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9" t="s">
        <v>425</v>
      </c>
      <c r="C201" s="177" t="s">
        <v>427</v>
      </c>
      <c r="D201" s="519">
        <v>5.03</v>
      </c>
      <c r="E201" s="519"/>
      <c r="F201" s="519"/>
      <c r="G201" s="127"/>
      <c r="H201" s="51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9" t="s">
        <v>206</v>
      </c>
      <c r="C202" s="125" t="s">
        <v>186</v>
      </c>
      <c r="D202" s="519">
        <v>5.03</v>
      </c>
      <c r="E202" s="519"/>
      <c r="F202" s="519"/>
      <c r="G202" s="127"/>
      <c r="H202" s="51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9" t="s">
        <v>206</v>
      </c>
      <c r="C203" s="125" t="s">
        <v>203</v>
      </c>
      <c r="D203" s="519">
        <v>5.03</v>
      </c>
      <c r="E203" s="519"/>
      <c r="F203" s="519"/>
      <c r="G203" s="127"/>
      <c r="H203" s="51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9" t="s">
        <v>206</v>
      </c>
      <c r="C204" s="125" t="s">
        <v>207</v>
      </c>
      <c r="D204" s="519">
        <v>5.03</v>
      </c>
      <c r="E204" s="519"/>
      <c r="F204" s="519"/>
      <c r="G204" s="127"/>
      <c r="H204" s="51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9" t="s">
        <v>414</v>
      </c>
      <c r="C205" s="177" t="s">
        <v>415</v>
      </c>
      <c r="D205" s="519">
        <v>5.03</v>
      </c>
      <c r="E205" s="519"/>
      <c r="F205" s="519"/>
      <c r="G205" s="127"/>
      <c r="H205" s="51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9" t="s">
        <v>414</v>
      </c>
      <c r="C206" s="177" t="s">
        <v>416</v>
      </c>
      <c r="D206" s="519">
        <v>5.03</v>
      </c>
      <c r="E206" s="519"/>
      <c r="F206" s="519"/>
      <c r="G206" s="127"/>
      <c r="H206" s="51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9" t="s">
        <v>414</v>
      </c>
      <c r="C207" s="177" t="s">
        <v>61</v>
      </c>
      <c r="D207" s="519">
        <v>5.03</v>
      </c>
      <c r="E207" s="519"/>
      <c r="F207" s="519"/>
      <c r="G207" s="127"/>
      <c r="H207" s="51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9" t="s">
        <v>208</v>
      </c>
      <c r="C208" s="125" t="s">
        <v>179</v>
      </c>
      <c r="D208" s="519">
        <v>5.08</v>
      </c>
      <c r="E208" s="519"/>
      <c r="F208" s="519"/>
      <c r="G208" s="127"/>
      <c r="H208" s="51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9" t="s">
        <v>208</v>
      </c>
      <c r="C209" s="125" t="s">
        <v>204</v>
      </c>
      <c r="D209" s="519">
        <v>5.08</v>
      </c>
      <c r="E209" s="519"/>
      <c r="F209" s="519"/>
      <c r="G209" s="127"/>
      <c r="H209" s="51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9" t="s">
        <v>208</v>
      </c>
      <c r="C210" s="125" t="s">
        <v>205</v>
      </c>
      <c r="D210" s="519">
        <v>5.08</v>
      </c>
      <c r="E210" s="519"/>
      <c r="F210" s="519"/>
      <c r="G210" s="127"/>
      <c r="H210" s="51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9" t="s">
        <v>208</v>
      </c>
      <c r="C211" s="125" t="s">
        <v>186</v>
      </c>
      <c r="D211" s="519">
        <v>5.08</v>
      </c>
      <c r="E211" s="519"/>
      <c r="F211" s="519"/>
      <c r="G211" s="127"/>
      <c r="H211" s="51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9" t="s">
        <v>208</v>
      </c>
      <c r="C212" s="125" t="s">
        <v>203</v>
      </c>
      <c r="D212" s="519">
        <v>5.08</v>
      </c>
      <c r="E212" s="519"/>
      <c r="F212" s="519"/>
      <c r="G212" s="127"/>
      <c r="H212" s="51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9" t="s">
        <v>208</v>
      </c>
      <c r="C213" s="125" t="s">
        <v>199</v>
      </c>
      <c r="D213" s="519">
        <v>5.08</v>
      </c>
      <c r="E213" s="519"/>
      <c r="F213" s="519"/>
      <c r="G213" s="127"/>
      <c r="H213" s="51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8"/>
      <c r="P213" s="508"/>
      <c r="Q213" s="508"/>
      <c r="R213" s="508"/>
      <c r="S213" s="508"/>
      <c r="T213" s="508"/>
      <c r="U213" s="50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9" t="s">
        <v>208</v>
      </c>
      <c r="C214" s="125" t="s">
        <v>187</v>
      </c>
      <c r="D214" s="519">
        <v>5.08</v>
      </c>
      <c r="E214" s="519"/>
      <c r="F214" s="519"/>
      <c r="G214" s="127"/>
      <c r="H214" s="51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509" t="s">
        <v>208</v>
      </c>
      <c r="C215" s="125" t="s">
        <v>207</v>
      </c>
      <c r="D215" s="519">
        <v>5.08</v>
      </c>
      <c r="E215" s="519"/>
      <c r="F215" s="519">
        <v>20170309</v>
      </c>
      <c r="G215" s="127">
        <f>108*6+23</f>
        <v>671</v>
      </c>
      <c r="H215" s="517">
        <f t="shared" si="51"/>
        <v>3408.68</v>
      </c>
      <c r="I215" s="128">
        <f>9*3</f>
        <v>27</v>
      </c>
      <c r="J215" s="128">
        <f t="array" ref="J215">IF(ISERROR(G215/I215),"",G215/I215)</f>
        <v>24.851851851851851</v>
      </c>
      <c r="K215" s="130">
        <f t="array" ref="K215">IF(ISERROR(G215/L215),"",G215/L215)</f>
        <v>31.952380952380953</v>
      </c>
      <c r="L215" s="128">
        <v>21</v>
      </c>
      <c r="M215" s="108">
        <f t="shared" si="52"/>
        <v>-4.9523809523809526</v>
      </c>
      <c r="N215" s="128">
        <f t="shared" si="53"/>
        <v>0</v>
      </c>
      <c r="O215" s="508"/>
      <c r="P215" s="508"/>
      <c r="Q215" s="508"/>
      <c r="R215" s="508"/>
      <c r="S215" s="508"/>
      <c r="T215" s="508"/>
      <c r="U215" s="508"/>
      <c r="V215" s="131">
        <f t="shared" si="54"/>
        <v>0</v>
      </c>
      <c r="W215" s="511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9" t="s">
        <v>209</v>
      </c>
      <c r="C216" s="125" t="s">
        <v>194</v>
      </c>
      <c r="D216" s="519">
        <v>5.03</v>
      </c>
      <c r="E216" s="519"/>
      <c r="F216" s="519"/>
      <c r="G216" s="127"/>
      <c r="H216" s="51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9" t="s">
        <v>209</v>
      </c>
      <c r="C217" s="125" t="s">
        <v>179</v>
      </c>
      <c r="D217" s="519">
        <v>5.03</v>
      </c>
      <c r="E217" s="519"/>
      <c r="F217" s="519"/>
      <c r="G217" s="127"/>
      <c r="H217" s="51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9" t="s">
        <v>209</v>
      </c>
      <c r="C218" s="125" t="s">
        <v>195</v>
      </c>
      <c r="D218" s="519">
        <v>5.03</v>
      </c>
      <c r="E218" s="519"/>
      <c r="F218" s="519"/>
      <c r="G218" s="127"/>
      <c r="H218" s="51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9" t="s">
        <v>209</v>
      </c>
      <c r="C219" s="125" t="s">
        <v>204</v>
      </c>
      <c r="D219" s="519">
        <v>5.03</v>
      </c>
      <c r="E219" s="519"/>
      <c r="F219" s="519"/>
      <c r="G219" s="127"/>
      <c r="H219" s="51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9" t="s">
        <v>382</v>
      </c>
      <c r="C220" s="177" t="s">
        <v>383</v>
      </c>
      <c r="D220" s="519">
        <v>5.03</v>
      </c>
      <c r="E220" s="519"/>
      <c r="F220" s="519"/>
      <c r="G220" s="127"/>
      <c r="H220" s="51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9" t="s">
        <v>382</v>
      </c>
      <c r="C221" s="177" t="s">
        <v>384</v>
      </c>
      <c r="D221" s="519">
        <v>5.03</v>
      </c>
      <c r="E221" s="519"/>
      <c r="F221" s="519"/>
      <c r="G221" s="127"/>
      <c r="H221" s="51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9" t="s">
        <v>382</v>
      </c>
      <c r="C222" s="177" t="s">
        <v>389</v>
      </c>
      <c r="D222" s="519">
        <v>5.03</v>
      </c>
      <c r="E222" s="519"/>
      <c r="F222" s="519"/>
      <c r="G222" s="127"/>
      <c r="H222" s="51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9" t="s">
        <v>382</v>
      </c>
      <c r="C223" s="177" t="s">
        <v>391</v>
      </c>
      <c r="D223" s="519">
        <v>5.03</v>
      </c>
      <c r="E223" s="519"/>
      <c r="F223" s="519"/>
      <c r="G223" s="127"/>
      <c r="H223" s="51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9" t="s">
        <v>418</v>
      </c>
      <c r="C224" s="177" t="s">
        <v>364</v>
      </c>
      <c r="D224" s="519">
        <v>5.03</v>
      </c>
      <c r="E224" s="519"/>
      <c r="F224" s="519"/>
      <c r="G224" s="127"/>
      <c r="H224" s="51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9" t="s">
        <v>418</v>
      </c>
      <c r="C225" s="177" t="s">
        <v>365</v>
      </c>
      <c r="D225" s="519">
        <v>5.03</v>
      </c>
      <c r="E225" s="519"/>
      <c r="F225" s="519"/>
      <c r="G225" s="127"/>
      <c r="H225" s="51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9" t="s">
        <v>418</v>
      </c>
      <c r="C226" s="177" t="s">
        <v>366</v>
      </c>
      <c r="D226" s="519">
        <v>5.03</v>
      </c>
      <c r="E226" s="519"/>
      <c r="F226" s="519"/>
      <c r="G226" s="127"/>
      <c r="H226" s="51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9" t="s">
        <v>418</v>
      </c>
      <c r="C227" s="177" t="s">
        <v>367</v>
      </c>
      <c r="D227" s="519">
        <v>5.03</v>
      </c>
      <c r="E227" s="519"/>
      <c r="F227" s="519"/>
      <c r="G227" s="127"/>
      <c r="H227" s="51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1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8"/>
      <c r="P228" s="508"/>
      <c r="Q228" s="508"/>
      <c r="R228" s="508"/>
      <c r="S228" s="508"/>
      <c r="T228" s="508"/>
      <c r="U228" s="50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1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8"/>
      <c r="P229" s="508"/>
      <c r="Q229" s="508"/>
      <c r="R229" s="508"/>
      <c r="S229" s="508"/>
      <c r="T229" s="508"/>
      <c r="U229" s="50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1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8"/>
      <c r="P230" s="508"/>
      <c r="Q230" s="508"/>
      <c r="R230" s="508"/>
      <c r="S230" s="508"/>
      <c r="T230" s="508"/>
      <c r="U230" s="50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1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8"/>
      <c r="P231" s="508"/>
      <c r="Q231" s="508"/>
      <c r="R231" s="508"/>
      <c r="S231" s="508"/>
      <c r="T231" s="508"/>
      <c r="U231" s="50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1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8"/>
      <c r="P232" s="508"/>
      <c r="Q232" s="508"/>
      <c r="R232" s="508"/>
      <c r="S232" s="508"/>
      <c r="T232" s="508"/>
      <c r="U232" s="50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1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8"/>
      <c r="P233" s="508"/>
      <c r="Q233" s="508"/>
      <c r="R233" s="508"/>
      <c r="S233" s="508"/>
      <c r="T233" s="508"/>
      <c r="U233" s="50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1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8"/>
      <c r="P234" s="508"/>
      <c r="Q234" s="508"/>
      <c r="R234" s="508"/>
      <c r="S234" s="508"/>
      <c r="T234" s="508"/>
      <c r="U234" s="50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1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8"/>
      <c r="P235" s="508"/>
      <c r="Q235" s="508"/>
      <c r="R235" s="508"/>
      <c r="S235" s="508"/>
      <c r="T235" s="508"/>
      <c r="U235" s="50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1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8"/>
      <c r="P236" s="508"/>
      <c r="Q236" s="508"/>
      <c r="R236" s="508"/>
      <c r="S236" s="508"/>
      <c r="T236" s="508"/>
      <c r="U236" s="50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1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8"/>
      <c r="P237" s="508"/>
      <c r="Q237" s="508"/>
      <c r="R237" s="508"/>
      <c r="S237" s="508"/>
      <c r="T237" s="508"/>
      <c r="U237" s="50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1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8"/>
      <c r="P238" s="508"/>
      <c r="Q238" s="508"/>
      <c r="R238" s="508"/>
      <c r="S238" s="508"/>
      <c r="T238" s="508"/>
      <c r="U238" s="50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1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8"/>
      <c r="P239" s="508"/>
      <c r="Q239" s="508"/>
      <c r="R239" s="508"/>
      <c r="S239" s="508"/>
      <c r="T239" s="508"/>
      <c r="U239" s="50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1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8"/>
      <c r="P240" s="508"/>
      <c r="Q240" s="508"/>
      <c r="R240" s="508"/>
      <c r="S240" s="508"/>
      <c r="T240" s="508"/>
      <c r="U240" s="50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1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8"/>
      <c r="P241" s="508"/>
      <c r="Q241" s="508"/>
      <c r="R241" s="508"/>
      <c r="S241" s="508"/>
      <c r="T241" s="508"/>
      <c r="U241" s="50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1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8"/>
      <c r="P242" s="508"/>
      <c r="Q242" s="508"/>
      <c r="R242" s="508"/>
      <c r="S242" s="508"/>
      <c r="T242" s="508"/>
      <c r="U242" s="50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1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8"/>
      <c r="P243" s="508"/>
      <c r="Q243" s="508"/>
      <c r="R243" s="508"/>
      <c r="S243" s="508"/>
      <c r="T243" s="508"/>
      <c r="U243" s="50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1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8"/>
      <c r="P244" s="508"/>
      <c r="Q244" s="508"/>
      <c r="R244" s="508"/>
      <c r="S244" s="508"/>
      <c r="T244" s="508"/>
      <c r="U244" s="50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1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8"/>
      <c r="P245" s="508"/>
      <c r="Q245" s="508"/>
      <c r="R245" s="508"/>
      <c r="S245" s="508"/>
      <c r="T245" s="508"/>
      <c r="U245" s="50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1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8"/>
      <c r="P246" s="508"/>
      <c r="Q246" s="508"/>
      <c r="R246" s="508"/>
      <c r="S246" s="508"/>
      <c r="T246" s="508"/>
      <c r="U246" s="50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1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8"/>
      <c r="P247" s="508"/>
      <c r="Q247" s="508"/>
      <c r="R247" s="508"/>
      <c r="S247" s="508"/>
      <c r="T247" s="508"/>
      <c r="U247" s="50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1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8"/>
      <c r="P248" s="508"/>
      <c r="Q248" s="508"/>
      <c r="R248" s="508"/>
      <c r="S248" s="508"/>
      <c r="T248" s="508"/>
      <c r="U248" s="50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1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8"/>
      <c r="P249" s="508"/>
      <c r="Q249" s="508"/>
      <c r="R249" s="508"/>
      <c r="S249" s="508"/>
      <c r="T249" s="508"/>
      <c r="U249" s="50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1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8"/>
      <c r="P250" s="508"/>
      <c r="Q250" s="508"/>
      <c r="R250" s="508"/>
      <c r="S250" s="508"/>
      <c r="T250" s="508"/>
      <c r="U250" s="50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1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8"/>
      <c r="P251" s="508"/>
      <c r="Q251" s="508"/>
      <c r="R251" s="508"/>
      <c r="S251" s="508"/>
      <c r="T251" s="508"/>
      <c r="U251" s="50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1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8"/>
      <c r="P252" s="508"/>
      <c r="Q252" s="508"/>
      <c r="R252" s="508"/>
      <c r="S252" s="508"/>
      <c r="T252" s="508"/>
      <c r="U252" s="50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1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8"/>
      <c r="P253" s="508"/>
      <c r="Q253" s="508"/>
      <c r="R253" s="508"/>
      <c r="S253" s="508"/>
      <c r="T253" s="508"/>
      <c r="U253" s="50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1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8"/>
      <c r="P254" s="508"/>
      <c r="Q254" s="508"/>
      <c r="R254" s="508"/>
      <c r="S254" s="508"/>
      <c r="T254" s="508"/>
      <c r="U254" s="50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1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8"/>
      <c r="P255" s="508"/>
      <c r="Q255" s="508"/>
      <c r="R255" s="508"/>
      <c r="S255" s="508"/>
      <c r="T255" s="508"/>
      <c r="U255" s="50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1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8"/>
      <c r="P256" s="508"/>
      <c r="Q256" s="508"/>
      <c r="R256" s="508"/>
      <c r="S256" s="508"/>
      <c r="T256" s="508"/>
      <c r="U256" s="508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515" t="s">
        <v>202</v>
      </c>
      <c r="D257" s="138"/>
      <c r="E257" s="138"/>
      <c r="F257" s="138"/>
      <c r="G257" s="139">
        <f>SUM(G200:G256)</f>
        <v>671</v>
      </c>
      <c r="H257" s="140">
        <f>SUM(H200:H256)</f>
        <v>3408.68</v>
      </c>
      <c r="I257" s="140">
        <f>SUM(I200:I256)</f>
        <v>27</v>
      </c>
      <c r="J257" s="129">
        <f t="array" ref="J257">IF(ISERROR(G257/I257),"",G257/I257)</f>
        <v>24.851851851851851</v>
      </c>
      <c r="K257" s="140">
        <f>SUM(K200:K256)</f>
        <v>31.952380952380953</v>
      </c>
      <c r="L257" s="141"/>
      <c r="M257" s="144">
        <f t="shared" ref="M257:V257" si="59">SUM(M200:M256)</f>
        <v>-4.9523809523809526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9" t="s">
        <v>217</v>
      </c>
      <c r="C258" s="125" t="s">
        <v>179</v>
      </c>
      <c r="D258" s="519">
        <v>5.03</v>
      </c>
      <c r="E258" s="519"/>
      <c r="F258" s="519"/>
      <c r="G258" s="127"/>
      <c r="H258" s="51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8"/>
      <c r="P258" s="508"/>
      <c r="Q258" s="508"/>
      <c r="R258" s="508"/>
      <c r="S258" s="508"/>
      <c r="T258" s="508"/>
      <c r="U258" s="50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9" t="s">
        <v>217</v>
      </c>
      <c r="C259" s="125" t="s">
        <v>186</v>
      </c>
      <c r="D259" s="519">
        <v>5.03</v>
      </c>
      <c r="E259" s="519"/>
      <c r="F259" s="519"/>
      <c r="G259" s="127"/>
      <c r="H259" s="51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8"/>
      <c r="P259" s="508"/>
      <c r="Q259" s="508"/>
      <c r="R259" s="508"/>
      <c r="S259" s="508"/>
      <c r="T259" s="508"/>
      <c r="U259" s="50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9" t="s">
        <v>217</v>
      </c>
      <c r="C260" s="125" t="s">
        <v>204</v>
      </c>
      <c r="D260" s="519">
        <v>5.03</v>
      </c>
      <c r="E260" s="519"/>
      <c r="F260" s="519"/>
      <c r="G260" s="127"/>
      <c r="H260" s="51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8"/>
      <c r="P260" s="508"/>
      <c r="Q260" s="508"/>
      <c r="R260" s="508"/>
      <c r="S260" s="508"/>
      <c r="T260" s="508"/>
      <c r="U260" s="50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1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8"/>
      <c r="P261" s="508"/>
      <c r="Q261" s="508"/>
      <c r="R261" s="508"/>
      <c r="S261" s="508"/>
      <c r="T261" s="508"/>
      <c r="U261" s="50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1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8"/>
      <c r="P262" s="508"/>
      <c r="Q262" s="508"/>
      <c r="R262" s="508"/>
      <c r="S262" s="508"/>
      <c r="T262" s="508"/>
      <c r="U262" s="50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1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8"/>
      <c r="P263" s="508"/>
      <c r="Q263" s="508"/>
      <c r="R263" s="508"/>
      <c r="S263" s="508"/>
      <c r="T263" s="508"/>
      <c r="U263" s="50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1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8"/>
      <c r="P264" s="508"/>
      <c r="Q264" s="508"/>
      <c r="R264" s="508"/>
      <c r="S264" s="508"/>
      <c r="T264" s="508"/>
      <c r="U264" s="50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1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8"/>
      <c r="P265" s="508"/>
      <c r="Q265" s="508"/>
      <c r="R265" s="508"/>
      <c r="S265" s="508"/>
      <c r="T265" s="508"/>
      <c r="U265" s="50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1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8"/>
      <c r="P266" s="508"/>
      <c r="Q266" s="508"/>
      <c r="R266" s="508"/>
      <c r="S266" s="508"/>
      <c r="T266" s="508"/>
      <c r="U266" s="50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1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8"/>
      <c r="P267" s="508"/>
      <c r="Q267" s="508"/>
      <c r="R267" s="508"/>
      <c r="S267" s="508"/>
      <c r="T267" s="508"/>
      <c r="U267" s="50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1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8"/>
      <c r="P268" s="508"/>
      <c r="Q268" s="508"/>
      <c r="R268" s="508"/>
      <c r="S268" s="508"/>
      <c r="T268" s="508"/>
      <c r="U268" s="50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1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8"/>
      <c r="P269" s="508"/>
      <c r="Q269" s="508"/>
      <c r="R269" s="508"/>
      <c r="S269" s="508"/>
      <c r="T269" s="508"/>
      <c r="U269" s="50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1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8"/>
      <c r="P270" s="508"/>
      <c r="Q270" s="508"/>
      <c r="R270" s="508"/>
      <c r="S270" s="508"/>
      <c r="T270" s="508"/>
      <c r="U270" s="50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1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8"/>
      <c r="P271" s="508"/>
      <c r="Q271" s="508"/>
      <c r="R271" s="508"/>
      <c r="S271" s="508"/>
      <c r="T271" s="508"/>
      <c r="U271" s="50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1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8"/>
      <c r="P272" s="508"/>
      <c r="Q272" s="508"/>
      <c r="R272" s="508"/>
      <c r="S272" s="508"/>
      <c r="T272" s="508"/>
      <c r="U272" s="50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1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8"/>
      <c r="P273" s="508"/>
      <c r="Q273" s="508"/>
      <c r="R273" s="508"/>
      <c r="S273" s="508"/>
      <c r="T273" s="508"/>
      <c r="U273" s="50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9" t="s">
        <v>222</v>
      </c>
      <c r="C274" s="125" t="s">
        <v>181</v>
      </c>
      <c r="D274" s="519">
        <v>9.36</v>
      </c>
      <c r="E274" s="519"/>
      <c r="F274" s="519"/>
      <c r="G274" s="127"/>
      <c r="H274" s="51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8"/>
      <c r="P274" s="508"/>
      <c r="Q274" s="508"/>
      <c r="R274" s="508"/>
      <c r="S274" s="508"/>
      <c r="T274" s="508"/>
      <c r="U274" s="50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9" t="s">
        <v>222</v>
      </c>
      <c r="C275" s="125" t="s">
        <v>179</v>
      </c>
      <c r="D275" s="519">
        <v>9.36</v>
      </c>
      <c r="E275" s="519"/>
      <c r="F275" s="519"/>
      <c r="G275" s="127"/>
      <c r="H275" s="51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8"/>
      <c r="P275" s="508"/>
      <c r="Q275" s="508"/>
      <c r="R275" s="508"/>
      <c r="S275" s="508"/>
      <c r="T275" s="508"/>
      <c r="U275" s="50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9" t="s">
        <v>222</v>
      </c>
      <c r="C276" s="125" t="s">
        <v>221</v>
      </c>
      <c r="D276" s="519">
        <v>9.36</v>
      </c>
      <c r="E276" s="519"/>
      <c r="F276" s="519"/>
      <c r="G276" s="127"/>
      <c r="H276" s="51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8"/>
      <c r="P276" s="508"/>
      <c r="Q276" s="508"/>
      <c r="R276" s="508"/>
      <c r="S276" s="508"/>
      <c r="T276" s="508"/>
      <c r="U276" s="50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9" t="s">
        <v>222</v>
      </c>
      <c r="C277" s="125" t="s">
        <v>186</v>
      </c>
      <c r="D277" s="519">
        <v>9.36</v>
      </c>
      <c r="E277" s="519"/>
      <c r="F277" s="519"/>
      <c r="G277" s="127"/>
      <c r="H277" s="51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8"/>
      <c r="P277" s="508"/>
      <c r="Q277" s="508"/>
      <c r="R277" s="508"/>
      <c r="S277" s="508"/>
      <c r="T277" s="508"/>
      <c r="U277" s="50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9" t="s">
        <v>393</v>
      </c>
      <c r="C278" s="177" t="s">
        <v>395</v>
      </c>
      <c r="D278" s="519">
        <v>5</v>
      </c>
      <c r="E278" s="519"/>
      <c r="F278" s="519"/>
      <c r="G278" s="127"/>
      <c r="H278" s="51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8"/>
      <c r="P278" s="508"/>
      <c r="Q278" s="508"/>
      <c r="R278" s="508"/>
      <c r="S278" s="508"/>
      <c r="T278" s="508"/>
      <c r="U278" s="508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09" t="s">
        <v>393</v>
      </c>
      <c r="C279" s="177" t="s">
        <v>402</v>
      </c>
      <c r="D279" s="519">
        <v>5</v>
      </c>
      <c r="E279" s="519"/>
      <c r="F279" s="519">
        <v>20170306</v>
      </c>
      <c r="G279" s="127">
        <f>90*4+37+60</f>
        <v>457</v>
      </c>
      <c r="H279" s="517">
        <f t="shared" si="61"/>
        <v>2285</v>
      </c>
      <c r="I279" s="128">
        <v>85</v>
      </c>
      <c r="J279" s="128"/>
      <c r="K279" s="130">
        <f t="array" ref="K279">IF(ISERROR(G279/L279),"",G279/L279)</f>
        <v>91.4</v>
      </c>
      <c r="L279" s="128">
        <v>5</v>
      </c>
      <c r="M279" s="108">
        <f t="shared" si="66"/>
        <v>-6.4000000000000057</v>
      </c>
      <c r="N279" s="128">
        <f t="shared" si="67"/>
        <v>0</v>
      </c>
      <c r="O279" s="508"/>
      <c r="P279" s="508"/>
      <c r="Q279" s="508"/>
      <c r="R279" s="508"/>
      <c r="S279" s="508"/>
      <c r="T279" s="508"/>
      <c r="U279" s="508"/>
      <c r="V279" s="131"/>
      <c r="W279" s="511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9" t="s">
        <v>404</v>
      </c>
      <c r="C280" s="177" t="s">
        <v>405</v>
      </c>
      <c r="D280" s="519">
        <v>5</v>
      </c>
      <c r="E280" s="519"/>
      <c r="F280" s="519"/>
      <c r="G280" s="127"/>
      <c r="H280" s="51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8"/>
      <c r="P280" s="508"/>
      <c r="Q280" s="508"/>
      <c r="R280" s="508"/>
      <c r="S280" s="508"/>
      <c r="T280" s="508"/>
      <c r="U280" s="50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9" t="s">
        <v>342</v>
      </c>
      <c r="C281" s="177" t="s">
        <v>372</v>
      </c>
      <c r="D281" s="519">
        <v>5</v>
      </c>
      <c r="E281" s="519"/>
      <c r="F281" s="519"/>
      <c r="G281" s="127"/>
      <c r="H281" s="51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8"/>
      <c r="P281" s="508"/>
      <c r="Q281" s="508"/>
      <c r="R281" s="508"/>
      <c r="S281" s="508"/>
      <c r="T281" s="508"/>
      <c r="U281" s="50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9" t="s">
        <v>343</v>
      </c>
      <c r="C282" s="125" t="s">
        <v>345</v>
      </c>
      <c r="D282" s="519">
        <v>5</v>
      </c>
      <c r="E282" s="519"/>
      <c r="F282" s="519"/>
      <c r="G282" s="127"/>
      <c r="H282" s="51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8"/>
      <c r="P282" s="508"/>
      <c r="Q282" s="508"/>
      <c r="R282" s="508"/>
      <c r="S282" s="508"/>
      <c r="T282" s="508"/>
      <c r="U282" s="50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9" t="s">
        <v>343</v>
      </c>
      <c r="C283" s="125" t="s">
        <v>347</v>
      </c>
      <c r="D283" s="519">
        <v>5</v>
      </c>
      <c r="E283" s="519"/>
      <c r="F283" s="519"/>
      <c r="G283" s="127"/>
      <c r="H283" s="51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8"/>
      <c r="P283" s="508"/>
      <c r="Q283" s="508"/>
      <c r="R283" s="508"/>
      <c r="S283" s="508"/>
      <c r="T283" s="508"/>
      <c r="U283" s="50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1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8"/>
      <c r="P284" s="508"/>
      <c r="Q284" s="508"/>
      <c r="R284" s="508"/>
      <c r="S284" s="508"/>
      <c r="T284" s="508"/>
      <c r="U284" s="50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1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8"/>
      <c r="P285" s="508"/>
      <c r="Q285" s="508"/>
      <c r="R285" s="508"/>
      <c r="S285" s="508"/>
      <c r="T285" s="508"/>
      <c r="U285" s="50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19">
        <v>5.03</v>
      </c>
      <c r="E286" s="519"/>
      <c r="F286" s="519"/>
      <c r="G286" s="127"/>
      <c r="H286" s="517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8"/>
      <c r="P286" s="508"/>
      <c r="Q286" s="508"/>
      <c r="R286" s="508"/>
      <c r="S286" s="508"/>
      <c r="T286" s="508"/>
      <c r="U286" s="50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17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8"/>
      <c r="P287" s="508"/>
      <c r="Q287" s="508"/>
      <c r="R287" s="508"/>
      <c r="S287" s="508"/>
      <c r="T287" s="508"/>
      <c r="U287" s="50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1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8"/>
      <c r="P288" s="508"/>
      <c r="Q288" s="508"/>
      <c r="R288" s="508"/>
      <c r="S288" s="508"/>
      <c r="T288" s="508"/>
      <c r="U288" s="50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1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8"/>
      <c r="P289" s="508"/>
      <c r="Q289" s="508"/>
      <c r="R289" s="508"/>
      <c r="S289" s="508"/>
      <c r="T289" s="508"/>
      <c r="U289" s="50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1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8"/>
      <c r="P290" s="508"/>
      <c r="Q290" s="508"/>
      <c r="R290" s="508"/>
      <c r="S290" s="508"/>
      <c r="T290" s="508"/>
      <c r="U290" s="50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18"/>
      <c r="G291" s="127"/>
      <c r="H291" s="517">
        <f>D291*G291</f>
        <v>0</v>
      </c>
      <c r="I291" s="128"/>
      <c r="J291" s="129" t="str">
        <f t="array" ref="J291">IF(ISERROR(G291/I291),"",G291/I291)</f>
        <v/>
      </c>
      <c r="K291" s="51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8"/>
      <c r="P291" s="508"/>
      <c r="Q291" s="508"/>
      <c r="R291" s="508"/>
      <c r="S291" s="508"/>
      <c r="T291" s="508"/>
      <c r="U291" s="50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515" t="s">
        <v>202</v>
      </c>
      <c r="D292" s="138"/>
      <c r="E292" s="138"/>
      <c r="F292" s="138"/>
      <c r="G292" s="139">
        <f>SUM(G258:G291)</f>
        <v>457</v>
      </c>
      <c r="H292" s="140">
        <f>SUM(H258:H291)</f>
        <v>2285</v>
      </c>
      <c r="I292" s="140">
        <f>SUM(I258:I291)</f>
        <v>85</v>
      </c>
      <c r="J292" s="129">
        <f t="array" ref="J292">IF(ISERROR(G292/I292),"",G292/I292)</f>
        <v>5.3764705882352946</v>
      </c>
      <c r="K292" s="140">
        <f>SUM(K258:K291)</f>
        <v>91.4</v>
      </c>
      <c r="L292" s="141"/>
      <c r="M292" s="144">
        <f t="shared" ref="M292:V292" si="70">SUM(M258:M291)</f>
        <v>-6.4000000000000057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1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8"/>
      <c r="P293" s="508"/>
      <c r="Q293" s="508"/>
      <c r="R293" s="508"/>
      <c r="S293" s="508"/>
      <c r="T293" s="508"/>
      <c r="U293" s="50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1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8"/>
      <c r="P294" s="508"/>
      <c r="Q294" s="508"/>
      <c r="R294" s="508"/>
      <c r="S294" s="508"/>
      <c r="T294" s="508"/>
      <c r="U294" s="50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1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8"/>
      <c r="P295" s="508"/>
      <c r="Q295" s="508"/>
      <c r="R295" s="508"/>
      <c r="S295" s="508"/>
      <c r="T295" s="508"/>
      <c r="U295" s="50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1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8"/>
      <c r="P296" s="508"/>
      <c r="Q296" s="508"/>
      <c r="R296" s="508"/>
      <c r="S296" s="508"/>
      <c r="T296" s="508"/>
      <c r="U296" s="50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1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8"/>
      <c r="P297" s="508"/>
      <c r="Q297" s="508"/>
      <c r="R297" s="508"/>
      <c r="S297" s="508"/>
      <c r="T297" s="508"/>
      <c r="U297" s="50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1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8"/>
      <c r="P298" s="508"/>
      <c r="Q298" s="508"/>
      <c r="R298" s="508"/>
      <c r="S298" s="508"/>
      <c r="T298" s="508"/>
      <c r="U298" s="50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1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8"/>
      <c r="P299" s="508"/>
      <c r="Q299" s="508"/>
      <c r="R299" s="508"/>
      <c r="S299" s="508"/>
      <c r="T299" s="508"/>
      <c r="U299" s="50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1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8"/>
      <c r="P300" s="508"/>
      <c r="Q300" s="508"/>
      <c r="R300" s="508"/>
      <c r="S300" s="508"/>
      <c r="T300" s="508"/>
      <c r="U300" s="50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1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8"/>
      <c r="P301" s="508"/>
      <c r="Q301" s="508"/>
      <c r="R301" s="508"/>
      <c r="S301" s="508"/>
      <c r="T301" s="508"/>
      <c r="U301" s="50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1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8"/>
      <c r="P302" s="508"/>
      <c r="Q302" s="508"/>
      <c r="R302" s="508"/>
      <c r="S302" s="508"/>
      <c r="T302" s="508"/>
      <c r="U302" s="50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1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8"/>
      <c r="P303" s="508"/>
      <c r="Q303" s="508"/>
      <c r="R303" s="508"/>
      <c r="S303" s="508"/>
      <c r="T303" s="508"/>
      <c r="U303" s="50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1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8"/>
      <c r="P304" s="508"/>
      <c r="Q304" s="508"/>
      <c r="R304" s="508"/>
      <c r="S304" s="508"/>
      <c r="T304" s="508"/>
      <c r="U304" s="50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1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8"/>
      <c r="P305" s="508"/>
      <c r="Q305" s="508"/>
      <c r="R305" s="508"/>
      <c r="S305" s="508"/>
      <c r="T305" s="508"/>
      <c r="U305" s="50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1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8"/>
      <c r="P306" s="508"/>
      <c r="Q306" s="508"/>
      <c r="R306" s="508"/>
      <c r="S306" s="508"/>
      <c r="T306" s="508"/>
      <c r="U306" s="50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1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8"/>
      <c r="P307" s="508"/>
      <c r="Q307" s="508"/>
      <c r="R307" s="508"/>
      <c r="S307" s="508"/>
      <c r="T307" s="508"/>
      <c r="U307" s="50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51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1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8"/>
      <c r="P309" s="508"/>
      <c r="Q309" s="508"/>
      <c r="R309" s="508"/>
      <c r="S309" s="508"/>
      <c r="T309" s="508"/>
      <c r="U309" s="50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1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8"/>
      <c r="P310" s="508"/>
      <c r="Q310" s="508"/>
      <c r="R310" s="508"/>
      <c r="S310" s="508"/>
      <c r="T310" s="508"/>
      <c r="U310" s="50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1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8"/>
      <c r="P311" s="508"/>
      <c r="Q311" s="508"/>
      <c r="R311" s="508"/>
      <c r="S311" s="508"/>
      <c r="T311" s="508"/>
      <c r="U311" s="50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1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8"/>
      <c r="P312" s="508"/>
      <c r="Q312" s="508"/>
      <c r="R312" s="508"/>
      <c r="S312" s="508"/>
      <c r="T312" s="508"/>
      <c r="U312" s="50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1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8"/>
      <c r="P313" s="508"/>
      <c r="Q313" s="508"/>
      <c r="R313" s="508"/>
      <c r="S313" s="508"/>
      <c r="T313" s="508"/>
      <c r="U313" s="50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1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8"/>
      <c r="P314" s="508"/>
      <c r="Q314" s="508"/>
      <c r="R314" s="508"/>
      <c r="S314" s="508"/>
      <c r="T314" s="508"/>
      <c r="U314" s="50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1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8"/>
      <c r="P315" s="508"/>
      <c r="Q315" s="508"/>
      <c r="R315" s="508"/>
      <c r="S315" s="508"/>
      <c r="T315" s="508"/>
      <c r="U315" s="50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19">
        <v>5.03</v>
      </c>
      <c r="E316" s="519"/>
      <c r="F316" s="519"/>
      <c r="G316" s="127"/>
      <c r="H316" s="51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8"/>
      <c r="P316" s="508"/>
      <c r="Q316" s="508"/>
      <c r="R316" s="508"/>
      <c r="S316" s="508"/>
      <c r="T316" s="508"/>
      <c r="U316" s="50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17">
        <f t="shared" si="75"/>
        <v>0</v>
      </c>
      <c r="I317" s="128"/>
      <c r="J317" s="129"/>
      <c r="K317" s="130"/>
      <c r="L317" s="128"/>
      <c r="M317" s="108"/>
      <c r="N317" s="129"/>
      <c r="O317" s="508"/>
      <c r="P317" s="508"/>
      <c r="Q317" s="508"/>
      <c r="R317" s="508"/>
      <c r="S317" s="508"/>
      <c r="T317" s="508"/>
      <c r="U317" s="50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1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8"/>
      <c r="P318" s="508"/>
      <c r="Q318" s="508"/>
      <c r="R318" s="508"/>
      <c r="S318" s="508"/>
      <c r="T318" s="508"/>
      <c r="U318" s="50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51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07"/>
      <c r="D320" s="519">
        <v>3.65</v>
      </c>
      <c r="E320" s="519"/>
      <c r="F320" s="518"/>
      <c r="G320" s="127"/>
      <c r="H320" s="517">
        <f t="shared" ref="H320:H329" si="83">D320*G320</f>
        <v>0</v>
      </c>
      <c r="I320" s="128"/>
      <c r="J320" s="129" t="str">
        <f t="array" ref="J320">IF(ISERROR(G320/I320),"",G320/I320)</f>
        <v/>
      </c>
      <c r="K320" s="51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8"/>
      <c r="P320" s="508"/>
      <c r="Q320" s="508"/>
      <c r="R320" s="508"/>
      <c r="S320" s="508"/>
      <c r="T320" s="508"/>
      <c r="U320" s="50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07"/>
      <c r="D321" s="519">
        <v>6.58</v>
      </c>
      <c r="E321" s="519"/>
      <c r="F321" s="519"/>
      <c r="G321" s="127"/>
      <c r="H321" s="51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8"/>
      <c r="P321" s="508"/>
      <c r="Q321" s="508"/>
      <c r="R321" s="508"/>
      <c r="S321" s="508"/>
      <c r="T321" s="508"/>
      <c r="U321" s="50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07"/>
      <c r="D322" s="519">
        <v>7.8</v>
      </c>
      <c r="E322" s="519"/>
      <c r="F322" s="519"/>
      <c r="G322" s="127"/>
      <c r="H322" s="51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8"/>
      <c r="P322" s="508"/>
      <c r="Q322" s="508"/>
      <c r="R322" s="508"/>
      <c r="S322" s="508"/>
      <c r="T322" s="508"/>
      <c r="U322" s="50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07"/>
      <c r="D323" s="519">
        <v>4.4000000000000004</v>
      </c>
      <c r="E323" s="519"/>
      <c r="F323" s="519"/>
      <c r="G323" s="127"/>
      <c r="H323" s="51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8"/>
      <c r="P323" s="508"/>
      <c r="Q323" s="508"/>
      <c r="R323" s="508"/>
      <c r="S323" s="508"/>
      <c r="T323" s="508"/>
      <c r="U323" s="50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07"/>
      <c r="D324" s="519"/>
      <c r="E324" s="519"/>
      <c r="F324" s="519"/>
      <c r="G324" s="127"/>
      <c r="H324" s="51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8"/>
      <c r="P324" s="508"/>
      <c r="Q324" s="508"/>
      <c r="R324" s="508"/>
      <c r="S324" s="508"/>
      <c r="T324" s="508"/>
      <c r="U324" s="50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07" t="s">
        <v>239</v>
      </c>
      <c r="C325" s="507" t="s">
        <v>179</v>
      </c>
      <c r="D325" s="519">
        <v>6.04</v>
      </c>
      <c r="E325" s="519"/>
      <c r="F325" s="519"/>
      <c r="G325" s="127"/>
      <c r="H325" s="51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8"/>
      <c r="P325" s="508"/>
      <c r="Q325" s="508"/>
      <c r="R325" s="508"/>
      <c r="S325" s="508"/>
      <c r="T325" s="508"/>
      <c r="U325" s="50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07" t="s">
        <v>239</v>
      </c>
      <c r="C326" s="507" t="s">
        <v>186</v>
      </c>
      <c r="D326" s="519">
        <v>6.04</v>
      </c>
      <c r="E326" s="519"/>
      <c r="F326" s="519"/>
      <c r="G326" s="127"/>
      <c r="H326" s="51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8"/>
      <c r="P326" s="508"/>
      <c r="Q326" s="508"/>
      <c r="R326" s="508"/>
      <c r="S326" s="508"/>
      <c r="T326" s="508"/>
      <c r="U326" s="50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07" t="s">
        <v>440</v>
      </c>
      <c r="C327" s="507" t="s">
        <v>179</v>
      </c>
      <c r="D327" s="519">
        <v>6</v>
      </c>
      <c r="E327" s="519"/>
      <c r="F327" s="519"/>
      <c r="G327" s="127"/>
      <c r="H327" s="517">
        <f t="shared" si="83"/>
        <v>0</v>
      </c>
      <c r="I327" s="128"/>
      <c r="J327" s="129"/>
      <c r="K327" s="130"/>
      <c r="L327" s="128"/>
      <c r="M327" s="108"/>
      <c r="N327" s="129"/>
      <c r="O327" s="508"/>
      <c r="P327" s="508"/>
      <c r="Q327" s="508"/>
      <c r="R327" s="508"/>
      <c r="S327" s="508"/>
      <c r="T327" s="508"/>
      <c r="U327" s="50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07" t="s">
        <v>440</v>
      </c>
      <c r="C328" s="507" t="s">
        <v>60</v>
      </c>
      <c r="D328" s="519">
        <v>6</v>
      </c>
      <c r="E328" s="519"/>
      <c r="F328" s="519"/>
      <c r="G328" s="127"/>
      <c r="H328" s="51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8"/>
      <c r="P328" s="508"/>
      <c r="Q328" s="508"/>
      <c r="R328" s="508"/>
      <c r="S328" s="508"/>
      <c r="T328" s="508"/>
      <c r="U328" s="50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9" t="s">
        <v>240</v>
      </c>
      <c r="C329" s="125"/>
      <c r="D329" s="519">
        <v>7.3</v>
      </c>
      <c r="E329" s="519"/>
      <c r="F329" s="519"/>
      <c r="G329" s="127"/>
      <c r="H329" s="517">
        <f t="shared" si="83"/>
        <v>0</v>
      </c>
      <c r="I329" s="128"/>
      <c r="J329" s="129"/>
      <c r="K329" s="130"/>
      <c r="L329" s="128"/>
      <c r="M329" s="108"/>
      <c r="N329" s="129"/>
      <c r="O329" s="508"/>
      <c r="P329" s="508"/>
      <c r="Q329" s="508"/>
      <c r="R329" s="508"/>
      <c r="S329" s="508"/>
      <c r="T329" s="508"/>
      <c r="U329" s="50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09" t="s">
        <v>241</v>
      </c>
      <c r="C330" s="125"/>
      <c r="D330" s="519">
        <f>78*120/1000</f>
        <v>9.36</v>
      </c>
      <c r="E330" s="519"/>
      <c r="F330" s="519">
        <v>20170301</v>
      </c>
      <c r="G330" s="127">
        <v>21</v>
      </c>
      <c r="H330" s="517">
        <f>D330*G330</f>
        <v>196.56</v>
      </c>
      <c r="I330" s="128">
        <v>2</v>
      </c>
      <c r="J330" s="128"/>
      <c r="K330" s="130">
        <f t="array" ref="K330">IF(ISERROR(G330/L330),"",G330/L330)</f>
        <v>2.8</v>
      </c>
      <c r="L330" s="128">
        <v>7.5</v>
      </c>
      <c r="M330" s="108"/>
      <c r="N330" s="128">
        <f>SUM(O330:U330)</f>
        <v>0</v>
      </c>
      <c r="O330" s="508"/>
      <c r="P330" s="508"/>
      <c r="Q330" s="508"/>
      <c r="R330" s="508"/>
      <c r="S330" s="508"/>
      <c r="T330" s="508"/>
      <c r="U330" s="508"/>
      <c r="V330" s="131">
        <f>SUM(X330:AA330)</f>
        <v>0</v>
      </c>
      <c r="W330" s="51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9" t="s">
        <v>242</v>
      </c>
      <c r="C331" s="125"/>
      <c r="D331" s="519">
        <v>4.5</v>
      </c>
      <c r="E331" s="519"/>
      <c r="F331" s="519"/>
      <c r="G331" s="127"/>
      <c r="H331" s="51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8"/>
      <c r="P331" s="508"/>
      <c r="Q331" s="508"/>
      <c r="R331" s="508"/>
      <c r="S331" s="508"/>
      <c r="T331" s="508"/>
      <c r="U331" s="50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9" t="s">
        <v>243</v>
      </c>
      <c r="C332" s="125"/>
      <c r="D332" s="519">
        <v>4.5</v>
      </c>
      <c r="E332" s="519"/>
      <c r="F332" s="519"/>
      <c r="G332" s="127"/>
      <c r="H332" s="51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8"/>
      <c r="P332" s="508"/>
      <c r="Q332" s="508"/>
      <c r="R332" s="508"/>
      <c r="S332" s="508"/>
      <c r="T332" s="508"/>
      <c r="U332" s="50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1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8"/>
      <c r="P333" s="508"/>
      <c r="Q333" s="508"/>
      <c r="R333" s="508"/>
      <c r="S333" s="508"/>
      <c r="T333" s="508"/>
      <c r="U333" s="508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515" t="s">
        <v>202</v>
      </c>
      <c r="D334" s="138"/>
      <c r="E334" s="138"/>
      <c r="F334" s="138"/>
      <c r="G334" s="139">
        <f>SUM(G320:G333)</f>
        <v>21</v>
      </c>
      <c r="H334" s="140">
        <f>SUM(H320:H330)</f>
        <v>196.56</v>
      </c>
      <c r="I334" s="140">
        <f>SUM(I320:I333)</f>
        <v>2</v>
      </c>
      <c r="J334" s="129"/>
      <c r="K334" s="140">
        <f>SUM(K320:K330)</f>
        <v>2.8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1149</v>
      </c>
      <c r="H335" s="147">
        <f>SUM(H199,H257,H292,H308,H319,H334)</f>
        <v>5890.2400000000007</v>
      </c>
      <c r="I335" s="147">
        <f>SUM(I199,I257,I292,I308,I319,I334)</f>
        <v>114</v>
      </c>
      <c r="J335" s="148">
        <f t="array" ref="J335">IF(ISERROR(G335/I335),"",G335/I335)</f>
        <v>10.078947368421053</v>
      </c>
      <c r="K335" s="147">
        <f>SUM(K199,K257,K292,K308,K319,K334)</f>
        <v>126.15238095238095</v>
      </c>
      <c r="L335" s="148">
        <f>IF(ISERROR(G335/K335),"",G335/K335)</f>
        <v>9.1080326136192067</v>
      </c>
      <c r="M335" s="147">
        <f t="shared" ref="M335:AA335" si="85">SUM(M199,M257,M292,M308,M319,M334)</f>
        <v>-11.352380952380958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14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14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14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14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14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14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14">
        <f>G335</f>
        <v>1149</v>
      </c>
      <c r="C342" s="646" t="s">
        <v>269</v>
      </c>
      <c r="D342" s="645"/>
      <c r="E342" s="738">
        <f>H335</f>
        <v>5890.2400000000007</v>
      </c>
      <c r="F342" s="738"/>
      <c r="G342" s="636" t="s">
        <v>270</v>
      </c>
      <c r="H342" s="636"/>
      <c r="I342" s="664">
        <f>L335</f>
        <v>9.1080326136192067</v>
      </c>
      <c r="J342" s="664"/>
      <c r="K342" s="666" t="s">
        <v>271</v>
      </c>
      <c r="L342" s="666"/>
      <c r="M342" s="664">
        <f>J335</f>
        <v>10.078947368421053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14">
        <f>I335+C341</f>
        <v>116</v>
      </c>
      <c r="C343" s="643" t="s">
        <v>251</v>
      </c>
      <c r="D343" s="644"/>
      <c r="E343" s="738">
        <f>K335+I341</f>
        <v>156.15238095238095</v>
      </c>
      <c r="F343" s="738"/>
      <c r="G343" s="636" t="s">
        <v>274</v>
      </c>
      <c r="H343" s="636"/>
      <c r="I343" s="664">
        <f>B343-E343</f>
        <v>-40.152380952380952</v>
      </c>
      <c r="J343" s="664"/>
      <c r="K343" s="666" t="s">
        <v>275</v>
      </c>
      <c r="L343" s="666"/>
      <c r="M343" s="667">
        <f>IF(ISERROR(I343/E343),"",I343/E343)</f>
        <v>-0.25713588680165894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14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07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09" t="s">
        <v>178</v>
      </c>
      <c r="C349" s="125" t="s">
        <v>179</v>
      </c>
      <c r="D349" s="519">
        <v>5.03</v>
      </c>
      <c r="E349" s="519"/>
      <c r="F349" s="519"/>
      <c r="G349" s="127"/>
      <c r="H349" s="51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8"/>
      <c r="P349" s="508"/>
      <c r="Q349" s="508"/>
      <c r="R349" s="508"/>
      <c r="S349" s="508"/>
      <c r="T349" s="508"/>
      <c r="U349" s="50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1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8"/>
      <c r="P350" s="508"/>
      <c r="Q350" s="508"/>
      <c r="R350" s="508"/>
      <c r="S350" s="508"/>
      <c r="T350" s="508"/>
      <c r="U350" s="50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1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8"/>
      <c r="P351" s="508"/>
      <c r="Q351" s="508"/>
      <c r="R351" s="508"/>
      <c r="S351" s="508"/>
      <c r="T351" s="508"/>
      <c r="U351" s="50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1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8"/>
      <c r="P352" s="508"/>
      <c r="Q352" s="508"/>
      <c r="R352" s="508"/>
      <c r="S352" s="508"/>
      <c r="T352" s="508"/>
      <c r="U352" s="50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1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8"/>
      <c r="P353" s="508"/>
      <c r="Q353" s="508"/>
      <c r="R353" s="508"/>
      <c r="S353" s="508"/>
      <c r="T353" s="508"/>
      <c r="U353" s="50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73"/>
      <c r="G354" s="134"/>
      <c r="H354" s="51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8"/>
      <c r="P354" s="508"/>
      <c r="Q354" s="508"/>
      <c r="R354" s="508"/>
      <c r="S354" s="508"/>
      <c r="T354" s="508"/>
      <c r="U354" s="50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1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8"/>
      <c r="P355" s="508"/>
      <c r="Q355" s="508"/>
      <c r="R355" s="508"/>
      <c r="S355" s="508"/>
      <c r="T355" s="508"/>
      <c r="U355" s="50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1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8"/>
      <c r="P356" s="508"/>
      <c r="Q356" s="508"/>
      <c r="R356" s="508"/>
      <c r="S356" s="508"/>
      <c r="T356" s="508"/>
      <c r="U356" s="50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74"/>
      <c r="G357" s="127"/>
      <c r="H357" s="517">
        <f t="shared" si="86"/>
        <v>0</v>
      </c>
      <c r="I357" s="51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8"/>
      <c r="P357" s="508"/>
      <c r="Q357" s="508"/>
      <c r="R357" s="508"/>
      <c r="S357" s="508"/>
      <c r="T357" s="508"/>
      <c r="U357" s="50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74"/>
      <c r="G358" s="127"/>
      <c r="H358" s="517">
        <f t="shared" si="86"/>
        <v>0</v>
      </c>
      <c r="I358" s="51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8"/>
      <c r="P358" s="508"/>
      <c r="Q358" s="508"/>
      <c r="R358" s="508"/>
      <c r="S358" s="508"/>
      <c r="T358" s="508"/>
      <c r="U358" s="50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19">
        <v>5.03</v>
      </c>
      <c r="E359" s="519"/>
      <c r="F359" s="374"/>
      <c r="G359" s="127"/>
      <c r="H359" s="517">
        <f t="shared" si="86"/>
        <v>0</v>
      </c>
      <c r="I359" s="517"/>
      <c r="J359" s="129"/>
      <c r="K359" s="130"/>
      <c r="L359" s="128"/>
      <c r="M359" s="108"/>
      <c r="N359" s="129"/>
      <c r="O359" s="508"/>
      <c r="P359" s="508"/>
      <c r="Q359" s="508"/>
      <c r="R359" s="508"/>
      <c r="S359" s="508"/>
      <c r="T359" s="508"/>
      <c r="U359" s="50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19">
        <v>5.03</v>
      </c>
      <c r="E360" s="519"/>
      <c r="F360" s="374"/>
      <c r="G360" s="127"/>
      <c r="H360" s="517">
        <f t="shared" si="86"/>
        <v>0</v>
      </c>
      <c r="I360" s="517"/>
      <c r="J360" s="129"/>
      <c r="K360" s="130"/>
      <c r="L360" s="128"/>
      <c r="M360" s="108"/>
      <c r="N360" s="129"/>
      <c r="O360" s="508"/>
      <c r="P360" s="508"/>
      <c r="Q360" s="508"/>
      <c r="R360" s="508"/>
      <c r="S360" s="508"/>
      <c r="T360" s="508"/>
      <c r="U360" s="50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1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8"/>
      <c r="P361" s="508"/>
      <c r="Q361" s="508"/>
      <c r="R361" s="508"/>
      <c r="S361" s="508"/>
      <c r="T361" s="508"/>
      <c r="U361" s="50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1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8"/>
      <c r="P362" s="508"/>
      <c r="Q362" s="508"/>
      <c r="R362" s="508"/>
      <c r="S362" s="508"/>
      <c r="T362" s="508"/>
      <c r="U362" s="50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1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8"/>
      <c r="P363" s="508"/>
      <c r="Q363" s="508"/>
      <c r="R363" s="508"/>
      <c r="S363" s="508"/>
      <c r="T363" s="508"/>
      <c r="U363" s="50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07" t="s">
        <v>190</v>
      </c>
      <c r="D364" s="519">
        <v>4.8</v>
      </c>
      <c r="E364" s="519"/>
      <c r="F364" s="519"/>
      <c r="G364" s="127"/>
      <c r="H364" s="51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8"/>
      <c r="P364" s="508"/>
      <c r="Q364" s="508"/>
      <c r="R364" s="508"/>
      <c r="S364" s="508"/>
      <c r="T364" s="508"/>
      <c r="U364" s="50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07" t="s">
        <v>187</v>
      </c>
      <c r="D365" s="519">
        <v>4.8</v>
      </c>
      <c r="E365" s="519"/>
      <c r="F365" s="519"/>
      <c r="G365" s="127"/>
      <c r="H365" s="51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8"/>
      <c r="P365" s="508"/>
      <c r="Q365" s="508"/>
      <c r="R365" s="508"/>
      <c r="S365" s="508"/>
      <c r="T365" s="508"/>
      <c r="U365" s="50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07" t="s">
        <v>179</v>
      </c>
      <c r="D366" s="519">
        <v>4.8</v>
      </c>
      <c r="E366" s="519"/>
      <c r="F366" s="519"/>
      <c r="G366" s="127"/>
      <c r="H366" s="51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8"/>
      <c r="P366" s="508"/>
      <c r="Q366" s="508"/>
      <c r="R366" s="508"/>
      <c r="S366" s="508"/>
      <c r="T366" s="508"/>
      <c r="U366" s="50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07" t="s">
        <v>199</v>
      </c>
      <c r="D367" s="519">
        <v>4.8</v>
      </c>
      <c r="E367" s="519"/>
      <c r="F367" s="519"/>
      <c r="G367" s="127"/>
      <c r="H367" s="51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8"/>
      <c r="P367" s="508"/>
      <c r="Q367" s="508"/>
      <c r="R367" s="508"/>
      <c r="S367" s="508"/>
      <c r="T367" s="508"/>
      <c r="U367" s="50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1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8"/>
      <c r="P368" s="508"/>
      <c r="Q368" s="508"/>
      <c r="R368" s="508"/>
      <c r="S368" s="508"/>
      <c r="T368" s="508"/>
      <c r="U368" s="50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1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8"/>
      <c r="P369" s="508"/>
      <c r="Q369" s="508"/>
      <c r="R369" s="508"/>
      <c r="S369" s="508"/>
      <c r="T369" s="508"/>
      <c r="U369" s="50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1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9" t="s">
        <v>206</v>
      </c>
      <c r="C371" s="125" t="s">
        <v>199</v>
      </c>
      <c r="D371" s="519">
        <v>5.03</v>
      </c>
      <c r="E371" s="519"/>
      <c r="F371" s="519"/>
      <c r="G371" s="127"/>
      <c r="H371" s="51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9" t="s">
        <v>425</v>
      </c>
      <c r="C372" s="177" t="s">
        <v>427</v>
      </c>
      <c r="D372" s="519">
        <v>5.03</v>
      </c>
      <c r="E372" s="519"/>
      <c r="F372" s="519"/>
      <c r="G372" s="127"/>
      <c r="H372" s="51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9" t="s">
        <v>206</v>
      </c>
      <c r="C373" s="125" t="s">
        <v>186</v>
      </c>
      <c r="D373" s="519">
        <v>5.03</v>
      </c>
      <c r="E373" s="519"/>
      <c r="F373" s="519"/>
      <c r="G373" s="127"/>
      <c r="H373" s="51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9" t="s">
        <v>206</v>
      </c>
      <c r="C374" s="125" t="s">
        <v>203</v>
      </c>
      <c r="D374" s="519">
        <v>5.03</v>
      </c>
      <c r="E374" s="519"/>
      <c r="F374" s="519"/>
      <c r="G374" s="127"/>
      <c r="H374" s="51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9" t="s">
        <v>206</v>
      </c>
      <c r="C375" s="125" t="s">
        <v>207</v>
      </c>
      <c r="D375" s="519">
        <v>5.03</v>
      </c>
      <c r="E375" s="519"/>
      <c r="F375" s="519"/>
      <c r="G375" s="127"/>
      <c r="H375" s="51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9" t="s">
        <v>414</v>
      </c>
      <c r="C376" s="177" t="s">
        <v>415</v>
      </c>
      <c r="D376" s="519"/>
      <c r="E376" s="519"/>
      <c r="F376" s="519"/>
      <c r="G376" s="127"/>
      <c r="H376" s="51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9" t="s">
        <v>414</v>
      </c>
      <c r="C377" s="177" t="s">
        <v>416</v>
      </c>
      <c r="D377" s="519"/>
      <c r="E377" s="519"/>
      <c r="F377" s="519"/>
      <c r="G377" s="127"/>
      <c r="H377" s="51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9" t="s">
        <v>414</v>
      </c>
      <c r="C378" s="177" t="s">
        <v>61</v>
      </c>
      <c r="D378" s="519"/>
      <c r="E378" s="519"/>
      <c r="F378" s="519"/>
      <c r="G378" s="127"/>
      <c r="H378" s="51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9" t="s">
        <v>208</v>
      </c>
      <c r="C379" s="125" t="s">
        <v>179</v>
      </c>
      <c r="D379" s="519">
        <v>5.08</v>
      </c>
      <c r="E379" s="519"/>
      <c r="F379" s="519"/>
      <c r="G379" s="127"/>
      <c r="H379" s="51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9" t="s">
        <v>208</v>
      </c>
      <c r="C380" s="125" t="s">
        <v>204</v>
      </c>
      <c r="D380" s="519">
        <v>5.08</v>
      </c>
      <c r="E380" s="519"/>
      <c r="F380" s="519"/>
      <c r="G380" s="127"/>
      <c r="H380" s="51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9" t="s">
        <v>208</v>
      </c>
      <c r="C381" s="125" t="s">
        <v>205</v>
      </c>
      <c r="D381" s="519">
        <v>5.08</v>
      </c>
      <c r="E381" s="519"/>
      <c r="F381" s="519"/>
      <c r="G381" s="127"/>
      <c r="H381" s="51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9" t="s">
        <v>208</v>
      </c>
      <c r="C382" s="125" t="s">
        <v>186</v>
      </c>
      <c r="D382" s="519">
        <v>5.08</v>
      </c>
      <c r="E382" s="519"/>
      <c r="F382" s="519"/>
      <c r="G382" s="127"/>
      <c r="H382" s="51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9" t="s">
        <v>208</v>
      </c>
      <c r="C383" s="125" t="s">
        <v>203</v>
      </c>
      <c r="D383" s="519">
        <v>5.08</v>
      </c>
      <c r="E383" s="519"/>
      <c r="F383" s="519"/>
      <c r="G383" s="127"/>
      <c r="H383" s="51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9" t="s">
        <v>208</v>
      </c>
      <c r="C384" s="125" t="s">
        <v>199</v>
      </c>
      <c r="D384" s="519">
        <v>5.08</v>
      </c>
      <c r="E384" s="519"/>
      <c r="F384" s="519"/>
      <c r="G384" s="127"/>
      <c r="H384" s="51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8"/>
      <c r="P384" s="508"/>
      <c r="Q384" s="508"/>
      <c r="R384" s="508"/>
      <c r="S384" s="508"/>
      <c r="T384" s="508"/>
      <c r="U384" s="50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9" t="s">
        <v>208</v>
      </c>
      <c r="C385" s="125" t="s">
        <v>187</v>
      </c>
      <c r="D385" s="519">
        <v>5.08</v>
      </c>
      <c r="E385" s="519"/>
      <c r="F385" s="519"/>
      <c r="G385" s="127"/>
      <c r="H385" s="51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9" t="s">
        <v>208</v>
      </c>
      <c r="C386" s="125" t="s">
        <v>207</v>
      </c>
      <c r="D386" s="519">
        <v>5.08</v>
      </c>
      <c r="E386" s="519"/>
      <c r="F386" s="519"/>
      <c r="G386" s="127"/>
      <c r="H386" s="51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8"/>
      <c r="P386" s="508"/>
      <c r="Q386" s="508"/>
      <c r="R386" s="508"/>
      <c r="S386" s="508"/>
      <c r="T386" s="508"/>
      <c r="U386" s="50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9" t="s">
        <v>209</v>
      </c>
      <c r="C387" s="125" t="s">
        <v>194</v>
      </c>
      <c r="D387" s="519">
        <v>5.03</v>
      </c>
      <c r="E387" s="519"/>
      <c r="F387" s="519"/>
      <c r="G387" s="127"/>
      <c r="H387" s="51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9" t="s">
        <v>209</v>
      </c>
      <c r="C388" s="125" t="s">
        <v>179</v>
      </c>
      <c r="D388" s="519">
        <v>5.03</v>
      </c>
      <c r="E388" s="519"/>
      <c r="F388" s="519"/>
      <c r="G388" s="127"/>
      <c r="H388" s="51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9" t="s">
        <v>209</v>
      </c>
      <c r="C389" s="125" t="s">
        <v>195</v>
      </c>
      <c r="D389" s="519">
        <v>5.03</v>
      </c>
      <c r="E389" s="519"/>
      <c r="F389" s="519"/>
      <c r="G389" s="127"/>
      <c r="H389" s="51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9" t="s">
        <v>209</v>
      </c>
      <c r="C390" s="125" t="s">
        <v>204</v>
      </c>
      <c r="D390" s="519">
        <v>5.03</v>
      </c>
      <c r="E390" s="519"/>
      <c r="F390" s="519"/>
      <c r="G390" s="127"/>
      <c r="H390" s="51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9" t="s">
        <v>382</v>
      </c>
      <c r="C391" s="177" t="s">
        <v>383</v>
      </c>
      <c r="D391" s="519">
        <v>5.03</v>
      </c>
      <c r="E391" s="519"/>
      <c r="F391" s="519"/>
      <c r="G391" s="127"/>
      <c r="H391" s="51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9" t="s">
        <v>382</v>
      </c>
      <c r="C392" s="177" t="s">
        <v>384</v>
      </c>
      <c r="D392" s="519">
        <v>5.03</v>
      </c>
      <c r="E392" s="519"/>
      <c r="F392" s="519"/>
      <c r="G392" s="127"/>
      <c r="H392" s="51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9" t="s">
        <v>382</v>
      </c>
      <c r="C393" s="177" t="s">
        <v>389</v>
      </c>
      <c r="D393" s="519">
        <v>5.03</v>
      </c>
      <c r="E393" s="519"/>
      <c r="F393" s="519"/>
      <c r="G393" s="127"/>
      <c r="H393" s="51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9" t="s">
        <v>382</v>
      </c>
      <c r="C394" s="177" t="s">
        <v>391</v>
      </c>
      <c r="D394" s="519">
        <v>5.03</v>
      </c>
      <c r="E394" s="519"/>
      <c r="F394" s="519"/>
      <c r="G394" s="127"/>
      <c r="H394" s="51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9" t="s">
        <v>418</v>
      </c>
      <c r="C395" s="177" t="s">
        <v>364</v>
      </c>
      <c r="D395" s="519">
        <v>5.03</v>
      </c>
      <c r="E395" s="519"/>
      <c r="F395" s="519"/>
      <c r="G395" s="127"/>
      <c r="H395" s="51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9" t="s">
        <v>418</v>
      </c>
      <c r="C396" s="177" t="s">
        <v>365</v>
      </c>
      <c r="D396" s="519">
        <v>5.03</v>
      </c>
      <c r="E396" s="519"/>
      <c r="F396" s="519"/>
      <c r="G396" s="127"/>
      <c r="H396" s="51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9" t="s">
        <v>418</v>
      </c>
      <c r="C397" s="177" t="s">
        <v>366</v>
      </c>
      <c r="D397" s="519">
        <v>5.03</v>
      </c>
      <c r="E397" s="519"/>
      <c r="F397" s="519"/>
      <c r="G397" s="127"/>
      <c r="H397" s="51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9" t="s">
        <v>418</v>
      </c>
      <c r="C398" s="177" t="s">
        <v>367</v>
      </c>
      <c r="D398" s="519">
        <v>5.03</v>
      </c>
      <c r="E398" s="519"/>
      <c r="F398" s="519"/>
      <c r="G398" s="127"/>
      <c r="H398" s="51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1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8"/>
      <c r="P399" s="508"/>
      <c r="Q399" s="508"/>
      <c r="R399" s="508"/>
      <c r="S399" s="508"/>
      <c r="T399" s="508"/>
      <c r="U399" s="50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1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8"/>
      <c r="P400" s="508"/>
      <c r="Q400" s="508"/>
      <c r="R400" s="508"/>
      <c r="S400" s="508"/>
      <c r="T400" s="508"/>
      <c r="U400" s="50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1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8"/>
      <c r="P401" s="508"/>
      <c r="Q401" s="508"/>
      <c r="R401" s="508"/>
      <c r="S401" s="508"/>
      <c r="T401" s="508"/>
      <c r="U401" s="50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1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8"/>
      <c r="P402" s="508"/>
      <c r="Q402" s="508"/>
      <c r="R402" s="508"/>
      <c r="S402" s="508"/>
      <c r="T402" s="508"/>
      <c r="U402" s="50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1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8"/>
      <c r="P403" s="508"/>
      <c r="Q403" s="508"/>
      <c r="R403" s="508"/>
      <c r="S403" s="508"/>
      <c r="T403" s="508"/>
      <c r="U403" s="50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1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8"/>
      <c r="P404" s="508"/>
      <c r="Q404" s="508"/>
      <c r="R404" s="508"/>
      <c r="S404" s="508"/>
      <c r="T404" s="508"/>
      <c r="U404" s="50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1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8"/>
      <c r="P405" s="508"/>
      <c r="Q405" s="508"/>
      <c r="R405" s="508"/>
      <c r="S405" s="508"/>
      <c r="T405" s="508"/>
      <c r="U405" s="50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1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8"/>
      <c r="P406" s="508"/>
      <c r="Q406" s="508"/>
      <c r="R406" s="508"/>
      <c r="S406" s="508"/>
      <c r="T406" s="508"/>
      <c r="U406" s="50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1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8"/>
      <c r="P407" s="508"/>
      <c r="Q407" s="508"/>
      <c r="R407" s="508"/>
      <c r="S407" s="508"/>
      <c r="T407" s="508"/>
      <c r="U407" s="50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1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8"/>
      <c r="P408" s="508"/>
      <c r="Q408" s="508"/>
      <c r="R408" s="508"/>
      <c r="S408" s="508"/>
      <c r="T408" s="508"/>
      <c r="U408" s="50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1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8"/>
      <c r="P409" s="508"/>
      <c r="Q409" s="508"/>
      <c r="R409" s="508"/>
      <c r="S409" s="508"/>
      <c r="T409" s="508"/>
      <c r="U409" s="50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1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8"/>
      <c r="P410" s="508"/>
      <c r="Q410" s="508"/>
      <c r="R410" s="508"/>
      <c r="S410" s="508"/>
      <c r="T410" s="508"/>
      <c r="U410" s="50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1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8"/>
      <c r="P411" s="508"/>
      <c r="Q411" s="508"/>
      <c r="R411" s="508"/>
      <c r="S411" s="508"/>
      <c r="T411" s="508"/>
      <c r="U411" s="50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1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8"/>
      <c r="P412" s="508"/>
      <c r="Q412" s="508"/>
      <c r="R412" s="508"/>
      <c r="S412" s="508"/>
      <c r="T412" s="508"/>
      <c r="U412" s="50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17">
        <f t="shared" si="93"/>
        <v>0</v>
      </c>
      <c r="I413" s="128"/>
      <c r="J413" s="129"/>
      <c r="K413" s="130"/>
      <c r="L413" s="128"/>
      <c r="M413" s="108"/>
      <c r="N413" s="129"/>
      <c r="O413" s="508"/>
      <c r="P413" s="508"/>
      <c r="Q413" s="508"/>
      <c r="R413" s="508"/>
      <c r="S413" s="508"/>
      <c r="T413" s="508"/>
      <c r="U413" s="50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1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8"/>
      <c r="P414" s="508"/>
      <c r="Q414" s="508"/>
      <c r="R414" s="508"/>
      <c r="S414" s="508"/>
      <c r="T414" s="508"/>
      <c r="U414" s="50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1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8"/>
      <c r="P415" s="508"/>
      <c r="Q415" s="508"/>
      <c r="R415" s="508"/>
      <c r="S415" s="508"/>
      <c r="T415" s="508"/>
      <c r="U415" s="50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1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8"/>
      <c r="P416" s="508"/>
      <c r="Q416" s="508"/>
      <c r="R416" s="508"/>
      <c r="S416" s="508"/>
      <c r="T416" s="508"/>
      <c r="U416" s="50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1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8"/>
      <c r="P417" s="508"/>
      <c r="Q417" s="508"/>
      <c r="R417" s="508"/>
      <c r="S417" s="508"/>
      <c r="T417" s="508"/>
      <c r="U417" s="50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1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8"/>
      <c r="P418" s="508"/>
      <c r="Q418" s="508"/>
      <c r="R418" s="508"/>
      <c r="S418" s="508"/>
      <c r="T418" s="508"/>
      <c r="U418" s="50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1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8"/>
      <c r="P419" s="508"/>
      <c r="Q419" s="508"/>
      <c r="R419" s="508"/>
      <c r="S419" s="508"/>
      <c r="T419" s="508"/>
      <c r="U419" s="50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1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8"/>
      <c r="P420" s="508"/>
      <c r="Q420" s="508"/>
      <c r="R420" s="508"/>
      <c r="S420" s="508"/>
      <c r="T420" s="508"/>
      <c r="U420" s="50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1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8"/>
      <c r="P421" s="508"/>
      <c r="Q421" s="508"/>
      <c r="R421" s="508"/>
      <c r="S421" s="508"/>
      <c r="T421" s="508"/>
      <c r="U421" s="50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1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8"/>
      <c r="P422" s="508"/>
      <c r="Q422" s="508"/>
      <c r="R422" s="508"/>
      <c r="S422" s="508"/>
      <c r="T422" s="508"/>
      <c r="U422" s="50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1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8"/>
      <c r="P423" s="508"/>
      <c r="Q423" s="508"/>
      <c r="R423" s="508"/>
      <c r="S423" s="508"/>
      <c r="T423" s="508"/>
      <c r="U423" s="50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1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8"/>
      <c r="P424" s="508"/>
      <c r="Q424" s="508"/>
      <c r="R424" s="508"/>
      <c r="S424" s="508"/>
      <c r="T424" s="508"/>
      <c r="U424" s="50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1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8"/>
      <c r="P425" s="508"/>
      <c r="Q425" s="508"/>
      <c r="R425" s="508"/>
      <c r="S425" s="508"/>
      <c r="T425" s="508"/>
      <c r="U425" s="50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1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8"/>
      <c r="P426" s="508"/>
      <c r="Q426" s="508"/>
      <c r="R426" s="508"/>
      <c r="S426" s="508"/>
      <c r="T426" s="508"/>
      <c r="U426" s="50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1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8"/>
      <c r="P427" s="508"/>
      <c r="Q427" s="508"/>
      <c r="R427" s="508"/>
      <c r="S427" s="508"/>
      <c r="T427" s="508"/>
      <c r="U427" s="50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1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9" t="s">
        <v>217</v>
      </c>
      <c r="C429" s="125" t="s">
        <v>179</v>
      </c>
      <c r="D429" s="519">
        <v>5.03</v>
      </c>
      <c r="E429" s="519"/>
      <c r="F429" s="519"/>
      <c r="G429" s="127"/>
      <c r="H429" s="51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8"/>
      <c r="P429" s="508"/>
      <c r="Q429" s="508"/>
      <c r="R429" s="508"/>
      <c r="S429" s="508"/>
      <c r="T429" s="508"/>
      <c r="U429" s="50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09" t="s">
        <v>217</v>
      </c>
      <c r="C430" s="125" t="s">
        <v>186</v>
      </c>
      <c r="D430" s="519">
        <v>5.03</v>
      </c>
      <c r="E430" s="519"/>
      <c r="F430" s="519">
        <v>20170308</v>
      </c>
      <c r="G430" s="127">
        <f>72*6+48+55+41+31</f>
        <v>607</v>
      </c>
      <c r="H430" s="517">
        <f t="shared" si="105"/>
        <v>3053.21</v>
      </c>
      <c r="I430" s="128">
        <f>8.5+9+9+9.5+10+8</f>
        <v>54</v>
      </c>
      <c r="J430" s="128">
        <f t="array" ref="J430">IF(ISERROR(G430/I430),"",G430/I430)</f>
        <v>11.24074074074074</v>
      </c>
      <c r="K430" s="130">
        <f t="array" ref="K430">IF(ISERROR(G430/L430),"",G430/L430)</f>
        <v>68.97727272727272</v>
      </c>
      <c r="L430" s="128">
        <v>8.8000000000000007</v>
      </c>
      <c r="M430" s="108">
        <f t="shared" si="106"/>
        <v>-14.97727272727272</v>
      </c>
      <c r="N430" s="128">
        <f t="shared" si="107"/>
        <v>0</v>
      </c>
      <c r="O430" s="508"/>
      <c r="P430" s="508"/>
      <c r="Q430" s="508"/>
      <c r="R430" s="508"/>
      <c r="S430" s="508"/>
      <c r="T430" s="508"/>
      <c r="U430" s="508"/>
      <c r="V430" s="131">
        <f t="shared" si="108"/>
        <v>0</v>
      </c>
      <c r="W430" s="511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09" t="s">
        <v>217</v>
      </c>
      <c r="C431" s="125" t="s">
        <v>204</v>
      </c>
      <c r="D431" s="519">
        <v>5.03</v>
      </c>
      <c r="E431" s="519"/>
      <c r="F431" s="519">
        <v>20170309</v>
      </c>
      <c r="G431" s="127">
        <f>72+27</f>
        <v>99</v>
      </c>
      <c r="H431" s="517">
        <f t="shared" si="105"/>
        <v>497.97</v>
      </c>
      <c r="I431" s="128">
        <f>8+8</f>
        <v>16</v>
      </c>
      <c r="J431" s="128">
        <f t="array" ref="J431">IF(ISERROR(G431/I431),"",G431/I431)</f>
        <v>6.1875</v>
      </c>
      <c r="K431" s="130">
        <f t="array" ref="K431">IF(ISERROR(G431/L431),"",G431/L431)</f>
        <v>11.249999999999998</v>
      </c>
      <c r="L431" s="128">
        <v>8.8000000000000007</v>
      </c>
      <c r="M431" s="108">
        <f t="shared" si="106"/>
        <v>4.7500000000000018</v>
      </c>
      <c r="N431" s="128">
        <f t="shared" si="107"/>
        <v>0</v>
      </c>
      <c r="O431" s="508"/>
      <c r="P431" s="508"/>
      <c r="Q431" s="508"/>
      <c r="R431" s="508"/>
      <c r="S431" s="508"/>
      <c r="T431" s="508"/>
      <c r="U431" s="508"/>
      <c r="V431" s="131">
        <f t="shared" si="108"/>
        <v>0</v>
      </c>
      <c r="W431" s="511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1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8"/>
      <c r="P432" s="508"/>
      <c r="Q432" s="508"/>
      <c r="R432" s="508"/>
      <c r="S432" s="508"/>
      <c r="T432" s="508"/>
      <c r="U432" s="50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1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8"/>
      <c r="P433" s="508"/>
      <c r="Q433" s="508"/>
      <c r="R433" s="508"/>
      <c r="S433" s="508"/>
      <c r="T433" s="508"/>
      <c r="U433" s="50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1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8"/>
      <c r="P434" s="508"/>
      <c r="Q434" s="508"/>
      <c r="R434" s="508"/>
      <c r="S434" s="508"/>
      <c r="T434" s="508"/>
      <c r="U434" s="50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1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8"/>
      <c r="P435" s="508"/>
      <c r="Q435" s="508"/>
      <c r="R435" s="508"/>
      <c r="S435" s="508"/>
      <c r="T435" s="508"/>
      <c r="U435" s="50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1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8"/>
      <c r="P436" s="508"/>
      <c r="Q436" s="508"/>
      <c r="R436" s="508"/>
      <c r="S436" s="508"/>
      <c r="T436" s="508"/>
      <c r="U436" s="50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1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8"/>
      <c r="P437" s="508"/>
      <c r="Q437" s="508"/>
      <c r="R437" s="508"/>
      <c r="S437" s="508"/>
      <c r="T437" s="508"/>
      <c r="U437" s="50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1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8"/>
      <c r="P438" s="508"/>
      <c r="Q438" s="508"/>
      <c r="R438" s="508"/>
      <c r="S438" s="508"/>
      <c r="T438" s="508"/>
      <c r="U438" s="50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1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8"/>
      <c r="P439" s="508"/>
      <c r="Q439" s="508"/>
      <c r="R439" s="508"/>
      <c r="S439" s="508"/>
      <c r="T439" s="508"/>
      <c r="U439" s="50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1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8"/>
      <c r="P440" s="508"/>
      <c r="Q440" s="508"/>
      <c r="R440" s="508"/>
      <c r="S440" s="508"/>
      <c r="T440" s="508"/>
      <c r="U440" s="50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1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8"/>
      <c r="P441" s="508"/>
      <c r="Q441" s="508"/>
      <c r="R441" s="508"/>
      <c r="S441" s="508"/>
      <c r="T441" s="508"/>
      <c r="U441" s="50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1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8"/>
      <c r="P442" s="508"/>
      <c r="Q442" s="508"/>
      <c r="R442" s="508"/>
      <c r="S442" s="508"/>
      <c r="T442" s="508"/>
      <c r="U442" s="50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1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8"/>
      <c r="P443" s="508"/>
      <c r="Q443" s="508"/>
      <c r="R443" s="508"/>
      <c r="S443" s="508"/>
      <c r="T443" s="508"/>
      <c r="U443" s="50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1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8"/>
      <c r="P444" s="508"/>
      <c r="Q444" s="508"/>
      <c r="R444" s="508"/>
      <c r="S444" s="508"/>
      <c r="T444" s="508"/>
      <c r="U444" s="50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9" t="s">
        <v>222</v>
      </c>
      <c r="C445" s="125" t="s">
        <v>181</v>
      </c>
      <c r="D445" s="519">
        <v>9.36</v>
      </c>
      <c r="E445" s="519"/>
      <c r="F445" s="519"/>
      <c r="G445" s="127"/>
      <c r="H445" s="51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8"/>
      <c r="P445" s="508"/>
      <c r="Q445" s="508"/>
      <c r="R445" s="508"/>
      <c r="S445" s="508"/>
      <c r="T445" s="508"/>
      <c r="U445" s="50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9" t="s">
        <v>222</v>
      </c>
      <c r="C446" s="125" t="s">
        <v>179</v>
      </c>
      <c r="D446" s="519">
        <v>9.36</v>
      </c>
      <c r="E446" s="519"/>
      <c r="F446" s="519"/>
      <c r="G446" s="127"/>
      <c r="H446" s="51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8"/>
      <c r="P446" s="508"/>
      <c r="Q446" s="508"/>
      <c r="R446" s="508"/>
      <c r="S446" s="508"/>
      <c r="T446" s="508"/>
      <c r="U446" s="50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9" t="s">
        <v>222</v>
      </c>
      <c r="C447" s="125" t="s">
        <v>221</v>
      </c>
      <c r="D447" s="519">
        <v>9.36</v>
      </c>
      <c r="E447" s="519"/>
      <c r="F447" s="519"/>
      <c r="G447" s="127"/>
      <c r="H447" s="51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8"/>
      <c r="P447" s="508"/>
      <c r="Q447" s="508"/>
      <c r="R447" s="508"/>
      <c r="S447" s="508"/>
      <c r="T447" s="508"/>
      <c r="U447" s="50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9" t="s">
        <v>222</v>
      </c>
      <c r="C448" s="125" t="s">
        <v>186</v>
      </c>
      <c r="D448" s="519">
        <v>9.36</v>
      </c>
      <c r="E448" s="519"/>
      <c r="F448" s="519"/>
      <c r="G448" s="127"/>
      <c r="H448" s="51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8"/>
      <c r="P448" s="508"/>
      <c r="Q448" s="508"/>
      <c r="R448" s="508"/>
      <c r="S448" s="508"/>
      <c r="T448" s="508"/>
      <c r="U448" s="50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9" t="s">
        <v>393</v>
      </c>
      <c r="C449" s="177" t="s">
        <v>395</v>
      </c>
      <c r="D449" s="519">
        <v>5</v>
      </c>
      <c r="E449" s="519"/>
      <c r="F449" s="519"/>
      <c r="G449" s="127"/>
      <c r="H449" s="51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8"/>
      <c r="P449" s="508"/>
      <c r="Q449" s="508"/>
      <c r="R449" s="508"/>
      <c r="S449" s="508"/>
      <c r="T449" s="508"/>
      <c r="U449" s="50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9" t="s">
        <v>393</v>
      </c>
      <c r="C450" s="177" t="s">
        <v>402</v>
      </c>
      <c r="D450" s="519">
        <v>5</v>
      </c>
      <c r="E450" s="519"/>
      <c r="F450" s="519"/>
      <c r="G450" s="127"/>
      <c r="H450" s="51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8"/>
      <c r="P450" s="508"/>
      <c r="Q450" s="508"/>
      <c r="R450" s="508"/>
      <c r="S450" s="508"/>
      <c r="T450" s="508"/>
      <c r="U450" s="50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9" t="s">
        <v>404</v>
      </c>
      <c r="C451" s="177" t="s">
        <v>405</v>
      </c>
      <c r="D451" s="519">
        <v>5</v>
      </c>
      <c r="E451" s="519"/>
      <c r="F451" s="519"/>
      <c r="G451" s="127"/>
      <c r="H451" s="51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8"/>
      <c r="P451" s="508"/>
      <c r="Q451" s="508"/>
      <c r="R451" s="508"/>
      <c r="S451" s="508"/>
      <c r="T451" s="508"/>
      <c r="U451" s="50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9" t="s">
        <v>342</v>
      </c>
      <c r="C452" s="177" t="s">
        <v>372</v>
      </c>
      <c r="D452" s="519">
        <v>5</v>
      </c>
      <c r="E452" s="519"/>
      <c r="F452" s="519"/>
      <c r="G452" s="127"/>
      <c r="H452" s="51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8"/>
      <c r="P452" s="508"/>
      <c r="Q452" s="508"/>
      <c r="R452" s="508"/>
      <c r="S452" s="508"/>
      <c r="T452" s="508"/>
      <c r="U452" s="50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9" t="s">
        <v>343</v>
      </c>
      <c r="C453" s="125" t="s">
        <v>345</v>
      </c>
      <c r="D453" s="519">
        <v>5</v>
      </c>
      <c r="E453" s="519"/>
      <c r="F453" s="519"/>
      <c r="G453" s="127"/>
      <c r="H453" s="51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8"/>
      <c r="P453" s="508"/>
      <c r="Q453" s="508"/>
      <c r="R453" s="508"/>
      <c r="S453" s="508"/>
      <c r="T453" s="508"/>
      <c r="U453" s="50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9" t="s">
        <v>343</v>
      </c>
      <c r="C454" s="125" t="s">
        <v>347</v>
      </c>
      <c r="D454" s="519">
        <v>5</v>
      </c>
      <c r="E454" s="519"/>
      <c r="F454" s="519"/>
      <c r="G454" s="127"/>
      <c r="H454" s="51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8"/>
      <c r="P454" s="508"/>
      <c r="Q454" s="508"/>
      <c r="R454" s="508"/>
      <c r="S454" s="508"/>
      <c r="T454" s="508"/>
      <c r="U454" s="508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>
        <v>20170308</v>
      </c>
      <c r="G455" s="127">
        <f>81+78</f>
        <v>159</v>
      </c>
      <c r="H455" s="517">
        <f t="shared" si="105"/>
        <v>804.54</v>
      </c>
      <c r="I455" s="128">
        <v>8</v>
      </c>
      <c r="J455" s="128">
        <f t="array" ref="J455">IF(ISERROR(G455/I455),"",G455/I455)</f>
        <v>19.875</v>
      </c>
      <c r="K455" s="130">
        <f t="array" ref="K455">IF(ISERROR(G455/L455),"",G455/L455)</f>
        <v>10.258064516129032</v>
      </c>
      <c r="L455" s="128">
        <v>15.5</v>
      </c>
      <c r="M455" s="108">
        <f t="shared" si="110"/>
        <v>-2.258064516129032</v>
      </c>
      <c r="N455" s="128">
        <f t="shared" si="111"/>
        <v>0</v>
      </c>
      <c r="O455" s="508"/>
      <c r="P455" s="508"/>
      <c r="Q455" s="508"/>
      <c r="R455" s="508"/>
      <c r="S455" s="508"/>
      <c r="T455" s="508"/>
      <c r="U455" s="508"/>
      <c r="V455" s="131">
        <f>SUM(X455:AA455)</f>
        <v>0</v>
      </c>
      <c r="W455" s="511">
        <f>IF(ISERROR(V455/G455),"",V455/G455)</f>
        <v>0</v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1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8"/>
      <c r="P456" s="508"/>
      <c r="Q456" s="508"/>
      <c r="R456" s="508"/>
      <c r="S456" s="508"/>
      <c r="T456" s="508"/>
      <c r="U456" s="50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19"/>
      <c r="E457" s="519"/>
      <c r="F457" s="519"/>
      <c r="G457" s="127"/>
      <c r="H457" s="51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8"/>
      <c r="P457" s="508"/>
      <c r="Q457" s="508"/>
      <c r="R457" s="508"/>
      <c r="S457" s="508"/>
      <c r="T457" s="508"/>
      <c r="U457" s="50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1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8"/>
      <c r="P458" s="508"/>
      <c r="Q458" s="508"/>
      <c r="R458" s="508"/>
      <c r="S458" s="508"/>
      <c r="T458" s="508"/>
      <c r="U458" s="50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1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8"/>
      <c r="P459" s="508"/>
      <c r="Q459" s="508"/>
      <c r="R459" s="508"/>
      <c r="S459" s="508"/>
      <c r="T459" s="508"/>
      <c r="U459" s="50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1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8"/>
      <c r="P460" s="508"/>
      <c r="Q460" s="508"/>
      <c r="R460" s="508"/>
      <c r="S460" s="508"/>
      <c r="T460" s="508"/>
      <c r="U460" s="50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1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8"/>
      <c r="P461" s="508"/>
      <c r="Q461" s="508"/>
      <c r="R461" s="508"/>
      <c r="S461" s="508"/>
      <c r="T461" s="508"/>
      <c r="U461" s="50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18"/>
      <c r="G462" s="127"/>
      <c r="H462" s="517">
        <f>D462*G462</f>
        <v>0</v>
      </c>
      <c r="I462" s="128"/>
      <c r="J462" s="129" t="str">
        <f t="array" ref="J462">IF(ISERROR(G462/I462),"",G462/I462)</f>
        <v/>
      </c>
      <c r="K462" s="51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8"/>
      <c r="P462" s="508"/>
      <c r="Q462" s="508"/>
      <c r="R462" s="508"/>
      <c r="S462" s="508"/>
      <c r="T462" s="508"/>
      <c r="U462" s="50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15" t="s">
        <v>202</v>
      </c>
      <c r="D463" s="138"/>
      <c r="E463" s="138"/>
      <c r="F463" s="138"/>
      <c r="G463" s="139">
        <f>SUM(G429:G462)</f>
        <v>865</v>
      </c>
      <c r="H463" s="140">
        <f>SUM(H429:H462)</f>
        <v>4355.72</v>
      </c>
      <c r="I463" s="140">
        <f>SUM(I429:I462)</f>
        <v>78</v>
      </c>
      <c r="J463" s="129">
        <f t="array" ref="J463">IF(ISERROR(G463/I463),"",G463/I463)</f>
        <v>11.089743589743589</v>
      </c>
      <c r="K463" s="140">
        <f>SUM(K429:K462)</f>
        <v>90.485337243401744</v>
      </c>
      <c r="L463" s="141"/>
      <c r="M463" s="144">
        <f t="shared" ref="M463:V463" si="114">SUM(M429:M462)</f>
        <v>-12.48533724340175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1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8"/>
      <c r="P464" s="508"/>
      <c r="Q464" s="508"/>
      <c r="R464" s="508"/>
      <c r="S464" s="508"/>
      <c r="T464" s="508"/>
      <c r="U464" s="50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1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8"/>
      <c r="P465" s="508"/>
      <c r="Q465" s="508"/>
      <c r="R465" s="508"/>
      <c r="S465" s="508"/>
      <c r="T465" s="508"/>
      <c r="U465" s="50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1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8"/>
      <c r="P466" s="508"/>
      <c r="Q466" s="508"/>
      <c r="R466" s="508"/>
      <c r="S466" s="508"/>
      <c r="T466" s="508"/>
      <c r="U466" s="50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1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8"/>
      <c r="P467" s="508"/>
      <c r="Q467" s="508"/>
      <c r="R467" s="508"/>
      <c r="S467" s="508"/>
      <c r="T467" s="508"/>
      <c r="U467" s="50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1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8"/>
      <c r="P468" s="508"/>
      <c r="Q468" s="508"/>
      <c r="R468" s="508"/>
      <c r="S468" s="508"/>
      <c r="T468" s="508"/>
      <c r="U468" s="50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1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8"/>
      <c r="P469" s="508"/>
      <c r="Q469" s="508"/>
      <c r="R469" s="508"/>
      <c r="S469" s="508"/>
      <c r="T469" s="508"/>
      <c r="U469" s="50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1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8"/>
      <c r="P470" s="508"/>
      <c r="Q470" s="508"/>
      <c r="R470" s="508"/>
      <c r="S470" s="508"/>
      <c r="T470" s="508"/>
      <c r="U470" s="50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1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8"/>
      <c r="P471" s="508"/>
      <c r="Q471" s="508"/>
      <c r="R471" s="508"/>
      <c r="S471" s="508"/>
      <c r="T471" s="508"/>
      <c r="U471" s="50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1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8"/>
      <c r="P472" s="508"/>
      <c r="Q472" s="508"/>
      <c r="R472" s="508"/>
      <c r="S472" s="508"/>
      <c r="T472" s="508"/>
      <c r="U472" s="50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1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8"/>
      <c r="P473" s="508"/>
      <c r="Q473" s="508"/>
      <c r="R473" s="508"/>
      <c r="S473" s="508"/>
      <c r="T473" s="508"/>
      <c r="U473" s="50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1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8"/>
      <c r="P474" s="508"/>
      <c r="Q474" s="508"/>
      <c r="R474" s="508"/>
      <c r="S474" s="508"/>
      <c r="T474" s="508"/>
      <c r="U474" s="50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1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8"/>
      <c r="P475" s="508"/>
      <c r="Q475" s="508"/>
      <c r="R475" s="508"/>
      <c r="S475" s="508"/>
      <c r="T475" s="508"/>
      <c r="U475" s="50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1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8"/>
      <c r="P476" s="508"/>
      <c r="Q476" s="508"/>
      <c r="R476" s="508"/>
      <c r="S476" s="508"/>
      <c r="T476" s="508"/>
      <c r="U476" s="50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1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8"/>
      <c r="P477" s="508"/>
      <c r="Q477" s="508"/>
      <c r="R477" s="508"/>
      <c r="S477" s="508"/>
      <c r="T477" s="508"/>
      <c r="U477" s="50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1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8"/>
      <c r="P478" s="508"/>
      <c r="Q478" s="508"/>
      <c r="R478" s="508"/>
      <c r="S478" s="508"/>
      <c r="T478" s="508"/>
      <c r="U478" s="50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1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1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8"/>
      <c r="P480" s="508"/>
      <c r="Q480" s="508"/>
      <c r="R480" s="508"/>
      <c r="S480" s="508"/>
      <c r="T480" s="508"/>
      <c r="U480" s="50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1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8"/>
      <c r="P481" s="508"/>
      <c r="Q481" s="508"/>
      <c r="R481" s="508"/>
      <c r="S481" s="508"/>
      <c r="T481" s="508"/>
      <c r="U481" s="50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1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8"/>
      <c r="P482" s="508"/>
      <c r="Q482" s="508"/>
      <c r="R482" s="508"/>
      <c r="S482" s="508"/>
      <c r="T482" s="508"/>
      <c r="U482" s="50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1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8"/>
      <c r="P483" s="508"/>
      <c r="Q483" s="508"/>
      <c r="R483" s="508"/>
      <c r="S483" s="508"/>
      <c r="T483" s="508"/>
      <c r="U483" s="50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1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8"/>
      <c r="P484" s="508"/>
      <c r="Q484" s="508"/>
      <c r="R484" s="508"/>
      <c r="S484" s="508"/>
      <c r="T484" s="508"/>
      <c r="U484" s="50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1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8"/>
      <c r="P485" s="508"/>
      <c r="Q485" s="508"/>
      <c r="R485" s="508"/>
      <c r="S485" s="508"/>
      <c r="T485" s="508"/>
      <c r="U485" s="50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1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8"/>
      <c r="P486" s="508"/>
      <c r="Q486" s="508"/>
      <c r="R486" s="508"/>
      <c r="S486" s="508"/>
      <c r="T486" s="508"/>
      <c r="U486" s="50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19">
        <v>5.04</v>
      </c>
      <c r="E487" s="519"/>
      <c r="F487" s="519"/>
      <c r="G487" s="127"/>
      <c r="H487" s="51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8"/>
      <c r="P487" s="508"/>
      <c r="Q487" s="508"/>
      <c r="R487" s="508"/>
      <c r="S487" s="508"/>
      <c r="T487" s="508"/>
      <c r="U487" s="50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1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8"/>
      <c r="P488" s="508"/>
      <c r="Q488" s="508"/>
      <c r="R488" s="508"/>
      <c r="S488" s="508"/>
      <c r="T488" s="508"/>
      <c r="U488" s="50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1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8"/>
      <c r="P489" s="508"/>
      <c r="Q489" s="508"/>
      <c r="R489" s="508"/>
      <c r="S489" s="508"/>
      <c r="T489" s="508"/>
      <c r="U489" s="50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1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07"/>
      <c r="D491" s="519">
        <v>3.65</v>
      </c>
      <c r="E491" s="519"/>
      <c r="F491" s="518"/>
      <c r="G491" s="127"/>
      <c r="H491" s="517">
        <f t="shared" ref="H491:H505" si="127">D491*G491</f>
        <v>0</v>
      </c>
      <c r="I491" s="128"/>
      <c r="J491" s="129" t="str">
        <f t="array" ref="J491">IF(ISERROR(G491/I491),"",G491/I491)</f>
        <v/>
      </c>
      <c r="K491" s="51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8"/>
      <c r="P491" s="508"/>
      <c r="Q491" s="508"/>
      <c r="R491" s="508"/>
      <c r="S491" s="508"/>
      <c r="T491" s="508"/>
      <c r="U491" s="50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07"/>
      <c r="D492" s="519">
        <v>6.58</v>
      </c>
      <c r="E492" s="519"/>
      <c r="F492" s="519"/>
      <c r="G492" s="127"/>
      <c r="H492" s="51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8"/>
      <c r="P492" s="508"/>
      <c r="Q492" s="508"/>
      <c r="R492" s="508"/>
      <c r="S492" s="508"/>
      <c r="T492" s="508"/>
      <c r="U492" s="50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07"/>
      <c r="D493" s="519">
        <v>7.8</v>
      </c>
      <c r="E493" s="519"/>
      <c r="F493" s="519"/>
      <c r="G493" s="127"/>
      <c r="H493" s="517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8"/>
      <c r="P493" s="508"/>
      <c r="Q493" s="508"/>
      <c r="R493" s="508"/>
      <c r="S493" s="508"/>
      <c r="T493" s="508"/>
      <c r="U493" s="50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07"/>
      <c r="D494" s="519">
        <v>4.4000000000000004</v>
      </c>
      <c r="E494" s="519"/>
      <c r="F494" s="519"/>
      <c r="G494" s="127"/>
      <c r="H494" s="517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8"/>
      <c r="P494" s="508"/>
      <c r="Q494" s="508"/>
      <c r="R494" s="508"/>
      <c r="S494" s="508"/>
      <c r="T494" s="508"/>
      <c r="U494" s="50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17">
        <f t="shared" si="127"/>
        <v>0</v>
      </c>
      <c r="I495" s="128"/>
      <c r="J495" s="129"/>
      <c r="K495" s="130"/>
      <c r="L495" s="128"/>
      <c r="M495" s="108"/>
      <c r="N495" s="129"/>
      <c r="O495" s="508"/>
      <c r="P495" s="508"/>
      <c r="Q495" s="508"/>
      <c r="R495" s="508"/>
      <c r="S495" s="508"/>
      <c r="T495" s="508"/>
      <c r="U495" s="50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07"/>
      <c r="D496" s="519"/>
      <c r="E496" s="519"/>
      <c r="F496" s="519"/>
      <c r="G496" s="127"/>
      <c r="H496" s="51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8"/>
      <c r="P496" s="508"/>
      <c r="Q496" s="508"/>
      <c r="R496" s="508"/>
      <c r="S496" s="508"/>
      <c r="T496" s="508"/>
      <c r="U496" s="50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07" t="s">
        <v>239</v>
      </c>
      <c r="C497" s="507" t="s">
        <v>179</v>
      </c>
      <c r="D497" s="519">
        <v>6.04</v>
      </c>
      <c r="E497" s="519"/>
      <c r="F497" s="519"/>
      <c r="G497" s="127"/>
      <c r="H497" s="51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8"/>
      <c r="P497" s="508"/>
      <c r="Q497" s="508"/>
      <c r="R497" s="508"/>
      <c r="S497" s="508"/>
      <c r="T497" s="508"/>
      <c r="U497" s="50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07" t="s">
        <v>239</v>
      </c>
      <c r="C498" s="507" t="s">
        <v>186</v>
      </c>
      <c r="D498" s="519">
        <v>6.04</v>
      </c>
      <c r="E498" s="519"/>
      <c r="F498" s="519"/>
      <c r="G498" s="127"/>
      <c r="H498" s="51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8"/>
      <c r="P498" s="508"/>
      <c r="Q498" s="508"/>
      <c r="R498" s="508"/>
      <c r="S498" s="508"/>
      <c r="T498" s="508"/>
      <c r="U498" s="50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07" t="s">
        <v>440</v>
      </c>
      <c r="C499" s="507" t="s">
        <v>179</v>
      </c>
      <c r="D499" s="519"/>
      <c r="E499" s="519"/>
      <c r="F499" s="519"/>
      <c r="G499" s="127"/>
      <c r="H499" s="517">
        <f t="shared" si="127"/>
        <v>0</v>
      </c>
      <c r="I499" s="128"/>
      <c r="J499" s="129"/>
      <c r="K499" s="130"/>
      <c r="L499" s="128"/>
      <c r="M499" s="108"/>
      <c r="N499" s="129"/>
      <c r="O499" s="508"/>
      <c r="P499" s="508"/>
      <c r="Q499" s="508"/>
      <c r="R499" s="508"/>
      <c r="S499" s="508"/>
      <c r="T499" s="508"/>
      <c r="U499" s="50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07" t="s">
        <v>440</v>
      </c>
      <c r="C500" s="507" t="s">
        <v>186</v>
      </c>
      <c r="D500" s="519"/>
      <c r="E500" s="519"/>
      <c r="F500" s="519"/>
      <c r="G500" s="127"/>
      <c r="H500" s="517">
        <f t="shared" si="127"/>
        <v>0</v>
      </c>
      <c r="I500" s="128"/>
      <c r="J500" s="129"/>
      <c r="K500" s="130"/>
      <c r="L500" s="128"/>
      <c r="M500" s="108"/>
      <c r="N500" s="129"/>
      <c r="O500" s="508"/>
      <c r="P500" s="508"/>
      <c r="Q500" s="508"/>
      <c r="R500" s="508"/>
      <c r="S500" s="508"/>
      <c r="T500" s="508"/>
      <c r="U500" s="50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9" t="s">
        <v>240</v>
      </c>
      <c r="C501" s="125"/>
      <c r="D501" s="519">
        <v>7.3</v>
      </c>
      <c r="E501" s="519"/>
      <c r="F501" s="519"/>
      <c r="G501" s="127"/>
      <c r="H501" s="51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8"/>
      <c r="P501" s="508"/>
      <c r="Q501" s="508"/>
      <c r="R501" s="508"/>
      <c r="S501" s="508"/>
      <c r="T501" s="508"/>
      <c r="U501" s="50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9" t="s">
        <v>241</v>
      </c>
      <c r="C502" s="125"/>
      <c r="D502" s="519">
        <f>78*120/1000</f>
        <v>9.36</v>
      </c>
      <c r="E502" s="519"/>
      <c r="F502" s="519"/>
      <c r="G502" s="127"/>
      <c r="H502" s="517">
        <f t="shared" si="127"/>
        <v>0</v>
      </c>
      <c r="I502" s="128"/>
      <c r="J502" s="129"/>
      <c r="K502" s="130"/>
      <c r="L502" s="128"/>
      <c r="M502" s="108"/>
      <c r="N502" s="129"/>
      <c r="O502" s="508"/>
      <c r="P502" s="508"/>
      <c r="Q502" s="508"/>
      <c r="R502" s="508"/>
      <c r="S502" s="508"/>
      <c r="T502" s="508"/>
      <c r="U502" s="50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9" t="s">
        <v>242</v>
      </c>
      <c r="C503" s="125"/>
      <c r="D503" s="519">
        <v>4.5</v>
      </c>
      <c r="E503" s="519"/>
      <c r="F503" s="519"/>
      <c r="G503" s="127"/>
      <c r="H503" s="517">
        <f t="shared" si="127"/>
        <v>0</v>
      </c>
      <c r="I503" s="128"/>
      <c r="J503" s="129"/>
      <c r="K503" s="130"/>
      <c r="L503" s="128"/>
      <c r="M503" s="108"/>
      <c r="N503" s="129"/>
      <c r="O503" s="508"/>
      <c r="P503" s="508"/>
      <c r="Q503" s="508"/>
      <c r="R503" s="508"/>
      <c r="S503" s="508"/>
      <c r="T503" s="508"/>
      <c r="U503" s="50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9" t="s">
        <v>243</v>
      </c>
      <c r="C504" s="125"/>
      <c r="D504" s="519">
        <v>4.5</v>
      </c>
      <c r="E504" s="519"/>
      <c r="F504" s="519"/>
      <c r="G504" s="127"/>
      <c r="H504" s="517">
        <f t="shared" si="127"/>
        <v>0</v>
      </c>
      <c r="I504" s="128"/>
      <c r="J504" s="129"/>
      <c r="K504" s="130"/>
      <c r="L504" s="128"/>
      <c r="M504" s="108"/>
      <c r="N504" s="129"/>
      <c r="O504" s="508"/>
      <c r="P504" s="508"/>
      <c r="Q504" s="508"/>
      <c r="R504" s="508"/>
      <c r="S504" s="508"/>
      <c r="T504" s="508"/>
      <c r="U504" s="50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9"/>
      <c r="C505" s="125"/>
      <c r="D505" s="519"/>
      <c r="E505" s="519"/>
      <c r="F505" s="519"/>
      <c r="G505" s="127"/>
      <c r="H505" s="517">
        <f t="shared" si="127"/>
        <v>0</v>
      </c>
      <c r="I505" s="128"/>
      <c r="J505" s="129"/>
      <c r="K505" s="130"/>
      <c r="L505" s="128"/>
      <c r="M505" s="108"/>
      <c r="N505" s="129"/>
      <c r="O505" s="508"/>
      <c r="P505" s="508"/>
      <c r="Q505" s="508"/>
      <c r="R505" s="508"/>
      <c r="S505" s="508"/>
      <c r="T505" s="508"/>
      <c r="U505" s="50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51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865</v>
      </c>
      <c r="H507" s="147">
        <f>SUM(H370,H428,H463,H479,H490,H506)</f>
        <v>4355.72</v>
      </c>
      <c r="I507" s="147">
        <f>SUM(I370,I428,I463,I479,I490,I506)</f>
        <v>78</v>
      </c>
      <c r="J507" s="148">
        <f t="array" ref="J507">IF(ISERROR(G507/I507),"",G507/I507)</f>
        <v>11.089743589743589</v>
      </c>
      <c r="K507" s="147">
        <f>SUM(K370,K428,K463,K479,K490,K506)</f>
        <v>90.485337243401744</v>
      </c>
      <c r="L507" s="148">
        <f>IF(ISERROR(G507/K507),"",G507/K507)</f>
        <v>9.5595598839753055</v>
      </c>
      <c r="M507" s="147">
        <f t="shared" ref="M507:V507" si="129">SUM(M370,M428,M463,M479,M490,M506)</f>
        <v>-12.48533724340175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14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14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14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14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14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14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14">
        <f>G507</f>
        <v>865</v>
      </c>
      <c r="C514" s="646" t="s">
        <v>269</v>
      </c>
      <c r="D514" s="645"/>
      <c r="E514" s="738">
        <f>H507</f>
        <v>4355.72</v>
      </c>
      <c r="F514" s="738"/>
      <c r="G514" s="636" t="s">
        <v>270</v>
      </c>
      <c r="H514" s="636"/>
      <c r="I514" s="664">
        <f>L507</f>
        <v>9.5595598839753055</v>
      </c>
      <c r="J514" s="664"/>
      <c r="K514" s="666" t="s">
        <v>271</v>
      </c>
      <c r="L514" s="666"/>
      <c r="M514" s="664">
        <f>J507</f>
        <v>11.089743589743589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14">
        <f>I507+C513</f>
        <v>79</v>
      </c>
      <c r="C515" s="643" t="s">
        <v>251</v>
      </c>
      <c r="D515" s="644"/>
      <c r="E515" s="738">
        <f>K507+I513</f>
        <v>101.48533724340174</v>
      </c>
      <c r="F515" s="738"/>
      <c r="G515" s="636" t="s">
        <v>274</v>
      </c>
      <c r="H515" s="636"/>
      <c r="I515" s="664">
        <f>B515-E515</f>
        <v>-22.485337243401744</v>
      </c>
      <c r="J515" s="664"/>
      <c r="K515" s="666" t="s">
        <v>275</v>
      </c>
      <c r="L515" s="666"/>
      <c r="M515" s="667">
        <f>IF(ISERROR(I515/E515),"",I515/E515)</f>
        <v>-0.22156242324418812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14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1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6205</v>
      </c>
      <c r="D519" s="659"/>
      <c r="E519" s="738" t="s">
        <v>269</v>
      </c>
      <c r="F519" s="738"/>
      <c r="G519" s="661">
        <f>SUM(E171,E342,E514)</f>
        <v>31556.650000000005</v>
      </c>
      <c r="H519" s="661"/>
      <c r="I519" s="636" t="s">
        <v>270</v>
      </c>
      <c r="J519" s="649"/>
      <c r="K519" s="658">
        <f>IF(ISERROR(C519/G520),"",C519/G520)</f>
        <v>12.987100888669135</v>
      </c>
      <c r="L519" s="659"/>
      <c r="M519" s="636" t="s">
        <v>271</v>
      </c>
      <c r="N519" s="636"/>
      <c r="O519" s="637">
        <f t="array" ref="O519">IF(ISERROR(C519/C520),"",C519/C520)</f>
        <v>18.439821693907874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336.5</v>
      </c>
      <c r="D520" s="659"/>
      <c r="E520" s="738" t="s">
        <v>251</v>
      </c>
      <c r="F520" s="738"/>
      <c r="G520" s="661">
        <f>SUM(E172,E343,E515)</f>
        <v>477.78176616874373</v>
      </c>
      <c r="H520" s="661"/>
      <c r="I520" s="643" t="s">
        <v>274</v>
      </c>
      <c r="J520" s="644"/>
      <c r="K520" s="646">
        <f>C520-G520</f>
        <v>-141.28176616874373</v>
      </c>
      <c r="L520" s="645"/>
      <c r="M520" s="646" t="s">
        <v>275</v>
      </c>
      <c r="N520" s="645"/>
      <c r="O520" s="650">
        <f>IF(ISERROR(K520/C520),"",K520/C520)</f>
        <v>-0.41985666023400814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1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0</v>
      </c>
      <c r="D524" s="644"/>
      <c r="E524" s="736">
        <f>IF(ISERROR(C524/C530),"",C524/C530)</f>
        <v>0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3103</v>
      </c>
      <c r="D525" s="644"/>
      <c r="E525" s="736">
        <f>IF(ISERROR(C525/C530),"",C525/C530)</f>
        <v>0.50008058017727641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1513</v>
      </c>
      <c r="D526" s="644"/>
      <c r="E526" s="736">
        <f>IF(ISERROR(C526/C530),"",C526/C530)</f>
        <v>0.24383561643835616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773</v>
      </c>
      <c r="D527" s="644"/>
      <c r="E527" s="736">
        <f>IF(ISERROR(C527/C530),"",C527/C530)</f>
        <v>0.12457695406929896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560</v>
      </c>
      <c r="D528" s="644"/>
      <c r="E528" s="736">
        <f>IF(ISERROR(C528/C530),"",C528/C530)</f>
        <v>9.0249798549556809E-2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256</v>
      </c>
      <c r="D529" s="644"/>
      <c r="E529" s="736">
        <f>IF(ISERROR(C529/C530),"",C529/C530)</f>
        <v>4.1257050765511685E-2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6205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07" t="s">
        <v>309</v>
      </c>
      <c r="D532" s="507" t="s">
        <v>310</v>
      </c>
      <c r="E532" s="518" t="s">
        <v>311</v>
      </c>
      <c r="F532" s="5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0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7" t="s">
        <v>322</v>
      </c>
      <c r="Q532" s="128" t="s">
        <v>323</v>
      </c>
      <c r="R532" s="108" t="s">
        <v>324</v>
      </c>
      <c r="S532" s="507" t="s">
        <v>325</v>
      </c>
      <c r="T532" s="50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18">
        <f>D533+E533+F533-G533-O533-P533</f>
        <v>0</v>
      </c>
      <c r="D533" s="518"/>
      <c r="E533" s="518"/>
      <c r="F533" s="518"/>
      <c r="G533" s="106"/>
      <c r="H533" s="518"/>
      <c r="I533" s="518"/>
      <c r="J533" s="518">
        <f>C533-H533-I533</f>
        <v>0</v>
      </c>
      <c r="K533" s="518"/>
      <c r="L533" s="518"/>
      <c r="M533" s="518"/>
      <c r="N533" s="518"/>
      <c r="O533" s="518"/>
      <c r="P533" s="519"/>
      <c r="Q533" s="518">
        <f>J533-K533-L533</f>
        <v>0</v>
      </c>
      <c r="R533" s="108">
        <f>Q533*11-M533-N533</f>
        <v>0</v>
      </c>
      <c r="S533" s="510" t="str">
        <f t="array" ref="S533">IF(ISERROR(Q533/J533),"",Q533/J533)</f>
        <v/>
      </c>
      <c r="T533" s="510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18">
        <f>D534+E534+F534-G534-O534-P534</f>
        <v>0</v>
      </c>
      <c r="D534" s="109"/>
      <c r="E534" s="109"/>
      <c r="F534" s="109"/>
      <c r="G534" s="106"/>
      <c r="H534" s="518"/>
      <c r="I534" s="518"/>
      <c r="J534" s="518">
        <f>C534-H534-I534</f>
        <v>0</v>
      </c>
      <c r="K534" s="518"/>
      <c r="L534" s="518"/>
      <c r="M534" s="518"/>
      <c r="N534" s="518"/>
      <c r="O534" s="109"/>
      <c r="P534" s="110"/>
      <c r="Q534" s="518">
        <f>J534-K534-L534</f>
        <v>0</v>
      </c>
      <c r="R534" s="108">
        <f>Q534*11-M534-N534</f>
        <v>0</v>
      </c>
      <c r="S534" s="510" t="str">
        <f t="array" ref="S534">IF(ISERROR(Q534/J534),"",Q534/J534)</f>
        <v/>
      </c>
      <c r="T534" s="510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18">
        <f>D535+E535+F535-G535-O535-P535</f>
        <v>0</v>
      </c>
      <c r="D535" s="109"/>
      <c r="E535" s="109"/>
      <c r="F535" s="109"/>
      <c r="G535" s="106"/>
      <c r="H535" s="518"/>
      <c r="I535" s="518"/>
      <c r="J535" s="518">
        <f>C535-H535-I535</f>
        <v>0</v>
      </c>
      <c r="K535" s="518"/>
      <c r="L535" s="518"/>
      <c r="M535" s="518"/>
      <c r="N535" s="518"/>
      <c r="O535" s="109"/>
      <c r="P535" s="110"/>
      <c r="Q535" s="518">
        <f>J535-K535-L535</f>
        <v>0</v>
      </c>
      <c r="R535" s="108">
        <f>Q535*11-M535-N535</f>
        <v>0</v>
      </c>
      <c r="S535" s="510" t="str">
        <f t="array" ref="S535">IF(ISERROR(Q535/J535),"",Q535/J535)</f>
        <v/>
      </c>
      <c r="T535" s="510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5" activePane="bottomRight" state="frozen"/>
      <selection activeCell="E487" sqref="E487"/>
      <selection pane="topRight" activeCell="E487" sqref="E487"/>
      <selection pane="bottomLeft" activeCell="E487" sqref="E487"/>
      <selection pane="bottomRight" activeCell="E527" sqref="E527:F52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>
        <f>646+722+691+1462+399+72+72+1+565+373+205+59+446+84+83+231+108</f>
        <v>6219</v>
      </c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531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20" t="s">
        <v>178</v>
      </c>
      <c r="C7" s="125" t="s">
        <v>179</v>
      </c>
      <c r="D7" s="533">
        <v>5.03</v>
      </c>
      <c r="E7" s="533"/>
      <c r="F7" s="533"/>
      <c r="G7" s="127"/>
      <c r="H7" s="52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29"/>
      <c r="P7" s="529"/>
      <c r="Q7" s="529"/>
      <c r="R7" s="529"/>
      <c r="S7" s="529"/>
      <c r="T7" s="529"/>
      <c r="U7" s="529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3">
        <v>5.03</v>
      </c>
      <c r="E8" s="533"/>
      <c r="F8" s="533"/>
      <c r="G8" s="127"/>
      <c r="H8" s="52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29"/>
      <c r="Q8" s="529"/>
      <c r="R8" s="529"/>
      <c r="S8" s="529"/>
      <c r="T8" s="529"/>
      <c r="U8" s="529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3">
        <v>5.03</v>
      </c>
      <c r="E9" s="533"/>
      <c r="F9" s="533"/>
      <c r="G9" s="127"/>
      <c r="H9" s="52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29"/>
      <c r="P9" s="529"/>
      <c r="Q9" s="529"/>
      <c r="R9" s="529"/>
      <c r="S9" s="529"/>
      <c r="T9" s="529"/>
      <c r="U9" s="529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3">
        <v>5.03</v>
      </c>
      <c r="E10" s="533"/>
      <c r="F10" s="533"/>
      <c r="G10" s="127"/>
      <c r="H10" s="52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29"/>
      <c r="P10" s="529"/>
      <c r="Q10" s="529"/>
      <c r="R10" s="529"/>
      <c r="S10" s="529"/>
      <c r="T10" s="529"/>
      <c r="U10" s="529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3">
        <v>5.03</v>
      </c>
      <c r="E11" s="533"/>
      <c r="F11" s="533"/>
      <c r="G11" s="127"/>
      <c r="H11" s="52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29"/>
      <c r="P11" s="529"/>
      <c r="Q11" s="529"/>
      <c r="R11" s="529"/>
      <c r="S11" s="529"/>
      <c r="T11" s="529"/>
      <c r="U11" s="529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3">
        <v>5.04</v>
      </c>
      <c r="E12" s="533"/>
      <c r="F12" s="373"/>
      <c r="G12" s="134"/>
      <c r="H12" s="521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29"/>
      <c r="P12" s="529"/>
      <c r="Q12" s="529"/>
      <c r="R12" s="529"/>
      <c r="S12" s="529"/>
      <c r="T12" s="529"/>
      <c r="U12" s="529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3">
        <v>5.03</v>
      </c>
      <c r="E13" s="533"/>
      <c r="F13" s="533"/>
      <c r="G13" s="127"/>
      <c r="H13" s="52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29"/>
      <c r="P13" s="529"/>
      <c r="Q13" s="529"/>
      <c r="R13" s="529"/>
      <c r="S13" s="529"/>
      <c r="T13" s="529"/>
      <c r="U13" s="529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3">
        <v>5.03</v>
      </c>
      <c r="E14" s="533"/>
      <c r="F14" s="533"/>
      <c r="G14" s="127"/>
      <c r="H14" s="52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29"/>
      <c r="P14" s="529"/>
      <c r="Q14" s="529"/>
      <c r="R14" s="529"/>
      <c r="S14" s="529"/>
      <c r="T14" s="529"/>
      <c r="U14" s="529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3">
        <v>5.04</v>
      </c>
      <c r="E15" s="533"/>
      <c r="F15" s="374"/>
      <c r="G15" s="127"/>
      <c r="H15" s="521">
        <f t="shared" si="0"/>
        <v>0</v>
      </c>
      <c r="I15" s="52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29"/>
      <c r="P15" s="529"/>
      <c r="Q15" s="529"/>
      <c r="R15" s="529"/>
      <c r="S15" s="529"/>
      <c r="T15" s="529"/>
      <c r="U15" s="529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3">
        <v>5.04</v>
      </c>
      <c r="E16" s="533"/>
      <c r="F16" s="374"/>
      <c r="G16" s="127"/>
      <c r="H16" s="521">
        <f t="shared" si="0"/>
        <v>0</v>
      </c>
      <c r="I16" s="52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29"/>
      <c r="P16" s="529"/>
      <c r="Q16" s="529"/>
      <c r="R16" s="529"/>
      <c r="S16" s="529"/>
      <c r="T16" s="529"/>
      <c r="U16" s="529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3">
        <v>5.03</v>
      </c>
      <c r="E17" s="533"/>
      <c r="F17" s="533"/>
      <c r="G17" s="127"/>
      <c r="H17" s="52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29"/>
      <c r="P17" s="529"/>
      <c r="Q17" s="529"/>
      <c r="R17" s="529"/>
      <c r="S17" s="529"/>
      <c r="T17" s="529"/>
      <c r="U17" s="529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3">
        <v>5.03</v>
      </c>
      <c r="E18" s="533"/>
      <c r="F18" s="533"/>
      <c r="G18" s="127"/>
      <c r="H18" s="52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29"/>
      <c r="P18" s="529"/>
      <c r="Q18" s="529"/>
      <c r="R18" s="529"/>
      <c r="S18" s="529"/>
      <c r="T18" s="529"/>
      <c r="U18" s="529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3">
        <v>5.0599999999999996</v>
      </c>
      <c r="E19" s="533"/>
      <c r="F19" s="533"/>
      <c r="G19" s="127"/>
      <c r="H19" s="52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29"/>
      <c r="P19" s="529"/>
      <c r="Q19" s="529"/>
      <c r="R19" s="529"/>
      <c r="S19" s="529"/>
      <c r="T19" s="529"/>
      <c r="U19" s="529"/>
      <c r="V19" s="131">
        <f>SUM(X19:AA19)</f>
        <v>0</v>
      </c>
      <c r="W19" s="522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3">
        <v>5.09</v>
      </c>
      <c r="E20" s="533"/>
      <c r="F20" s="533"/>
      <c r="G20" s="127"/>
      <c r="H20" s="52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29"/>
      <c r="P20" s="529"/>
      <c r="Q20" s="529"/>
      <c r="R20" s="529"/>
      <c r="S20" s="529"/>
      <c r="T20" s="529"/>
      <c r="U20" s="529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33">
        <v>5.09</v>
      </c>
      <c r="E21" s="533"/>
      <c r="F21" s="533"/>
      <c r="G21" s="127"/>
      <c r="H21" s="52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29"/>
      <c r="P21" s="529"/>
      <c r="Q21" s="529"/>
      <c r="R21" s="529"/>
      <c r="S21" s="529"/>
      <c r="T21" s="529"/>
      <c r="U21" s="529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7" t="s">
        <v>190</v>
      </c>
      <c r="D22" s="533">
        <v>4.8</v>
      </c>
      <c r="E22" s="533"/>
      <c r="F22" s="533"/>
      <c r="G22" s="127"/>
      <c r="H22" s="52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29"/>
      <c r="P22" s="529"/>
      <c r="Q22" s="529"/>
      <c r="R22" s="529"/>
      <c r="S22" s="529"/>
      <c r="T22" s="529"/>
      <c r="U22" s="529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7" t="s">
        <v>187</v>
      </c>
      <c r="D23" s="533">
        <v>4.8</v>
      </c>
      <c r="E23" s="533"/>
      <c r="F23" s="533"/>
      <c r="G23" s="127"/>
      <c r="H23" s="52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29"/>
      <c r="P23" s="529"/>
      <c r="Q23" s="529"/>
      <c r="R23" s="529"/>
      <c r="S23" s="529"/>
      <c r="T23" s="529"/>
      <c r="U23" s="529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7" t="s">
        <v>179</v>
      </c>
      <c r="D24" s="533">
        <v>4.8</v>
      </c>
      <c r="E24" s="533"/>
      <c r="F24" s="533"/>
      <c r="G24" s="127"/>
      <c r="H24" s="52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29"/>
      <c r="P24" s="529"/>
      <c r="Q24" s="529"/>
      <c r="R24" s="529"/>
      <c r="S24" s="529"/>
      <c r="T24" s="529"/>
      <c r="U24" s="529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7" t="s">
        <v>199</v>
      </c>
      <c r="D25" s="533">
        <v>4.8</v>
      </c>
      <c r="E25" s="533"/>
      <c r="F25" s="533"/>
      <c r="G25" s="127"/>
      <c r="H25" s="52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29"/>
      <c r="P25" s="529"/>
      <c r="Q25" s="529"/>
      <c r="R25" s="529"/>
      <c r="S25" s="529"/>
      <c r="T25" s="529"/>
      <c r="U25" s="529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33">
        <v>4.99</v>
      </c>
      <c r="E26" s="533"/>
      <c r="F26" s="533"/>
      <c r="G26" s="127"/>
      <c r="H26" s="52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29"/>
      <c r="P26" s="529"/>
      <c r="Q26" s="529"/>
      <c r="R26" s="529"/>
      <c r="S26" s="529"/>
      <c r="T26" s="529"/>
      <c r="U26" s="529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33">
        <v>4.99</v>
      </c>
      <c r="E27" s="533"/>
      <c r="F27" s="533"/>
      <c r="G27" s="127"/>
      <c r="H27" s="52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29"/>
      <c r="P27" s="529"/>
      <c r="Q27" s="529"/>
      <c r="R27" s="529"/>
      <c r="S27" s="529"/>
      <c r="T27" s="529"/>
      <c r="U27" s="529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53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0" t="s">
        <v>206</v>
      </c>
      <c r="C29" s="125" t="s">
        <v>199</v>
      </c>
      <c r="D29" s="533">
        <v>5.03</v>
      </c>
      <c r="E29" s="533"/>
      <c r="F29" s="533"/>
      <c r="G29" s="127"/>
      <c r="H29" s="521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5"/>
      <c r="P29" s="525"/>
      <c r="Q29" s="525"/>
      <c r="R29" s="525"/>
      <c r="S29" s="525"/>
      <c r="T29" s="525"/>
      <c r="U29" s="52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0" t="s">
        <v>425</v>
      </c>
      <c r="C30" s="177" t="s">
        <v>427</v>
      </c>
      <c r="D30" s="533">
        <v>5.03</v>
      </c>
      <c r="E30" s="533"/>
      <c r="F30" s="533"/>
      <c r="G30" s="127"/>
      <c r="H30" s="521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5"/>
      <c r="P30" s="525"/>
      <c r="Q30" s="525"/>
      <c r="R30" s="525"/>
      <c r="S30" s="525"/>
      <c r="T30" s="525"/>
      <c r="U30" s="52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0" t="s">
        <v>206</v>
      </c>
      <c r="C31" s="125" t="s">
        <v>186</v>
      </c>
      <c r="D31" s="533">
        <v>5.03</v>
      </c>
      <c r="E31" s="533"/>
      <c r="F31" s="533"/>
      <c r="G31" s="127"/>
      <c r="H31" s="521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5"/>
      <c r="P31" s="525"/>
      <c r="Q31" s="525"/>
      <c r="R31" s="525"/>
      <c r="S31" s="525"/>
      <c r="T31" s="525"/>
      <c r="U31" s="52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0" t="s">
        <v>206</v>
      </c>
      <c r="C32" s="125" t="s">
        <v>203</v>
      </c>
      <c r="D32" s="533">
        <v>5.03</v>
      </c>
      <c r="E32" s="533"/>
      <c r="F32" s="533"/>
      <c r="G32" s="127"/>
      <c r="H32" s="521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5"/>
      <c r="P32" s="525"/>
      <c r="Q32" s="525"/>
      <c r="R32" s="525"/>
      <c r="S32" s="525"/>
      <c r="T32" s="525"/>
      <c r="U32" s="52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0" t="s">
        <v>206</v>
      </c>
      <c r="C33" s="125" t="s">
        <v>207</v>
      </c>
      <c r="D33" s="533">
        <v>5.03</v>
      </c>
      <c r="E33" s="533"/>
      <c r="F33" s="533"/>
      <c r="G33" s="127"/>
      <c r="H33" s="521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5"/>
      <c r="P33" s="525"/>
      <c r="Q33" s="525"/>
      <c r="R33" s="525"/>
      <c r="S33" s="525"/>
      <c r="T33" s="525"/>
      <c r="U33" s="52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0" t="s">
        <v>414</v>
      </c>
      <c r="C34" s="177" t="s">
        <v>415</v>
      </c>
      <c r="D34" s="533">
        <v>5.03</v>
      </c>
      <c r="E34" s="533"/>
      <c r="F34" s="533"/>
      <c r="G34" s="127"/>
      <c r="H34" s="521">
        <f t="shared" si="7"/>
        <v>0</v>
      </c>
      <c r="I34" s="128"/>
      <c r="J34" s="129"/>
      <c r="K34" s="130"/>
      <c r="L34" s="128">
        <v>52</v>
      </c>
      <c r="M34" s="108"/>
      <c r="N34" s="129"/>
      <c r="O34" s="525"/>
      <c r="P34" s="525"/>
      <c r="Q34" s="525"/>
      <c r="R34" s="525"/>
      <c r="S34" s="525"/>
      <c r="T34" s="525"/>
      <c r="U34" s="52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0" t="s">
        <v>414</v>
      </c>
      <c r="C35" s="177" t="s">
        <v>416</v>
      </c>
      <c r="D35" s="533">
        <v>5.03</v>
      </c>
      <c r="E35" s="533"/>
      <c r="F35" s="533"/>
      <c r="G35" s="127"/>
      <c r="H35" s="521">
        <f t="shared" si="7"/>
        <v>0</v>
      </c>
      <c r="I35" s="128"/>
      <c r="J35" s="129"/>
      <c r="K35" s="130"/>
      <c r="L35" s="128">
        <v>52</v>
      </c>
      <c r="M35" s="108"/>
      <c r="N35" s="129"/>
      <c r="O35" s="525"/>
      <c r="P35" s="525"/>
      <c r="Q35" s="525"/>
      <c r="R35" s="525"/>
      <c r="S35" s="525"/>
      <c r="T35" s="525"/>
      <c r="U35" s="52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0" t="s">
        <v>414</v>
      </c>
      <c r="C36" s="177" t="s">
        <v>61</v>
      </c>
      <c r="D36" s="533">
        <v>5.03</v>
      </c>
      <c r="E36" s="533"/>
      <c r="F36" s="533"/>
      <c r="G36" s="127"/>
      <c r="H36" s="521">
        <f t="shared" si="7"/>
        <v>0</v>
      </c>
      <c r="I36" s="128"/>
      <c r="J36" s="129"/>
      <c r="K36" s="130"/>
      <c r="L36" s="128">
        <v>52</v>
      </c>
      <c r="M36" s="108"/>
      <c r="N36" s="129"/>
      <c r="O36" s="525"/>
      <c r="P36" s="525"/>
      <c r="Q36" s="525"/>
      <c r="R36" s="525"/>
      <c r="S36" s="525"/>
      <c r="T36" s="525"/>
      <c r="U36" s="52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0" t="s">
        <v>208</v>
      </c>
      <c r="C37" s="125" t="s">
        <v>179</v>
      </c>
      <c r="D37" s="533">
        <v>5.08</v>
      </c>
      <c r="E37" s="533"/>
      <c r="F37" s="533"/>
      <c r="G37" s="127"/>
      <c r="H37" s="521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5"/>
      <c r="P37" s="525"/>
      <c r="Q37" s="525"/>
      <c r="R37" s="525"/>
      <c r="S37" s="525"/>
      <c r="T37" s="525"/>
      <c r="U37" s="52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0" t="s">
        <v>208</v>
      </c>
      <c r="C38" s="125" t="s">
        <v>204</v>
      </c>
      <c r="D38" s="533">
        <v>5.08</v>
      </c>
      <c r="E38" s="533"/>
      <c r="F38" s="533"/>
      <c r="G38" s="127"/>
      <c r="H38" s="521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5"/>
      <c r="P38" s="525"/>
      <c r="Q38" s="525"/>
      <c r="R38" s="525"/>
      <c r="S38" s="525"/>
      <c r="T38" s="525"/>
      <c r="U38" s="52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0" t="s">
        <v>208</v>
      </c>
      <c r="C39" s="125" t="s">
        <v>205</v>
      </c>
      <c r="D39" s="533">
        <v>5.08</v>
      </c>
      <c r="E39" s="533"/>
      <c r="F39" s="533"/>
      <c r="G39" s="127"/>
      <c r="H39" s="521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5"/>
      <c r="P39" s="525"/>
      <c r="Q39" s="525"/>
      <c r="R39" s="525"/>
      <c r="S39" s="525"/>
      <c r="T39" s="525"/>
      <c r="U39" s="52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0" t="s">
        <v>208</v>
      </c>
      <c r="C40" s="125" t="s">
        <v>186</v>
      </c>
      <c r="D40" s="533">
        <v>5.08</v>
      </c>
      <c r="E40" s="533"/>
      <c r="F40" s="533"/>
      <c r="G40" s="127"/>
      <c r="H40" s="521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5"/>
      <c r="P40" s="525"/>
      <c r="Q40" s="525"/>
      <c r="R40" s="525"/>
      <c r="S40" s="525"/>
      <c r="T40" s="525"/>
      <c r="U40" s="52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0" t="s">
        <v>208</v>
      </c>
      <c r="C41" s="125" t="s">
        <v>203</v>
      </c>
      <c r="D41" s="533">
        <v>5.08</v>
      </c>
      <c r="E41" s="533"/>
      <c r="F41" s="533"/>
      <c r="G41" s="127"/>
      <c r="H41" s="521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5"/>
      <c r="P41" s="525"/>
      <c r="Q41" s="525"/>
      <c r="R41" s="525"/>
      <c r="S41" s="525"/>
      <c r="T41" s="525"/>
      <c r="U41" s="52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20" t="s">
        <v>208</v>
      </c>
      <c r="C42" s="125" t="s">
        <v>199</v>
      </c>
      <c r="D42" s="533">
        <v>5.08</v>
      </c>
      <c r="E42" s="533"/>
      <c r="F42" s="533">
        <v>20170310</v>
      </c>
      <c r="G42" s="127">
        <f>108*5+106</f>
        <v>646</v>
      </c>
      <c r="H42" s="521">
        <f t="shared" si="7"/>
        <v>3281.68</v>
      </c>
      <c r="I42" s="128">
        <f>9*3</f>
        <v>27</v>
      </c>
      <c r="J42" s="128">
        <f t="array" ref="J42">IF(ISERROR(G42/I42),"",G42/I42)</f>
        <v>23.925925925925927</v>
      </c>
      <c r="K42" s="130">
        <f t="array" ref="K42">IF(ISERROR(G42/L42),"",G42/L42)</f>
        <v>30.761904761904763</v>
      </c>
      <c r="L42" s="128">
        <v>21</v>
      </c>
      <c r="M42" s="108">
        <f t="shared" si="9"/>
        <v>-3.7619047619047628</v>
      </c>
      <c r="N42" s="128">
        <f t="shared" si="10"/>
        <v>0</v>
      </c>
      <c r="O42" s="529"/>
      <c r="P42" s="529"/>
      <c r="Q42" s="529"/>
      <c r="R42" s="529"/>
      <c r="S42" s="529"/>
      <c r="T42" s="529"/>
      <c r="U42" s="529"/>
      <c r="V42" s="131">
        <f t="shared" si="11"/>
        <v>0</v>
      </c>
      <c r="W42" s="522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20" t="s">
        <v>208</v>
      </c>
      <c r="C43" s="125" t="s">
        <v>187</v>
      </c>
      <c r="D43" s="533">
        <v>5.08</v>
      </c>
      <c r="E43" s="533"/>
      <c r="F43" s="533"/>
      <c r="G43" s="127"/>
      <c r="H43" s="52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25"/>
      <c r="P43" s="525"/>
      <c r="Q43" s="525"/>
      <c r="R43" s="525"/>
      <c r="S43" s="525"/>
      <c r="T43" s="525"/>
      <c r="U43" s="525"/>
      <c r="V43" s="131">
        <f t="shared" si="11"/>
        <v>0</v>
      </c>
      <c r="W43" s="52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20" t="s">
        <v>208</v>
      </c>
      <c r="C44" s="125" t="s">
        <v>207</v>
      </c>
      <c r="D44" s="533">
        <v>5.08</v>
      </c>
      <c r="E44" s="533"/>
      <c r="F44" s="533"/>
      <c r="G44" s="127"/>
      <c r="H44" s="52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29"/>
      <c r="P44" s="529"/>
      <c r="Q44" s="529"/>
      <c r="R44" s="529"/>
      <c r="S44" s="529"/>
      <c r="T44" s="529"/>
      <c r="U44" s="529"/>
      <c r="V44" s="131">
        <f t="shared" si="11"/>
        <v>0</v>
      </c>
      <c r="W44" s="52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20" t="s">
        <v>209</v>
      </c>
      <c r="C45" s="125" t="s">
        <v>194</v>
      </c>
      <c r="D45" s="533">
        <v>5.03</v>
      </c>
      <c r="E45" s="533"/>
      <c r="F45" s="533"/>
      <c r="G45" s="127"/>
      <c r="H45" s="52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25"/>
      <c r="P45" s="525"/>
      <c r="Q45" s="525"/>
      <c r="R45" s="525"/>
      <c r="S45" s="525"/>
      <c r="T45" s="525"/>
      <c r="U45" s="525"/>
      <c r="V45" s="131">
        <f t="shared" si="11"/>
        <v>0</v>
      </c>
      <c r="W45" s="52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20" t="s">
        <v>209</v>
      </c>
      <c r="C46" s="125" t="s">
        <v>179</v>
      </c>
      <c r="D46" s="533">
        <v>5.03</v>
      </c>
      <c r="E46" s="533"/>
      <c r="F46" s="533"/>
      <c r="G46" s="127"/>
      <c r="H46" s="52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25"/>
      <c r="P46" s="525"/>
      <c r="Q46" s="525"/>
      <c r="R46" s="525"/>
      <c r="S46" s="525"/>
      <c r="T46" s="525"/>
      <c r="U46" s="525"/>
      <c r="V46" s="131">
        <f t="shared" si="11"/>
        <v>0</v>
      </c>
      <c r="W46" s="52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20" t="s">
        <v>209</v>
      </c>
      <c r="C47" s="125" t="s">
        <v>195</v>
      </c>
      <c r="D47" s="533">
        <v>5.03</v>
      </c>
      <c r="E47" s="533"/>
      <c r="F47" s="533"/>
      <c r="G47" s="127"/>
      <c r="H47" s="52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25"/>
      <c r="P47" s="525"/>
      <c r="Q47" s="525"/>
      <c r="R47" s="525"/>
      <c r="S47" s="525"/>
      <c r="T47" s="525"/>
      <c r="U47" s="525"/>
      <c r="V47" s="131">
        <f t="shared" si="11"/>
        <v>0</v>
      </c>
      <c r="W47" s="52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0" t="s">
        <v>209</v>
      </c>
      <c r="C48" s="125" t="s">
        <v>204</v>
      </c>
      <c r="D48" s="533">
        <v>5.03</v>
      </c>
      <c r="E48" s="533"/>
      <c r="F48" s="533"/>
      <c r="G48" s="127"/>
      <c r="H48" s="52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5"/>
      <c r="P48" s="525"/>
      <c r="Q48" s="525"/>
      <c r="R48" s="525"/>
      <c r="S48" s="525"/>
      <c r="T48" s="525"/>
      <c r="U48" s="525"/>
      <c r="V48" s="131">
        <f t="shared" si="11"/>
        <v>0</v>
      </c>
      <c r="W48" s="52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0" t="s">
        <v>382</v>
      </c>
      <c r="C49" s="177" t="s">
        <v>383</v>
      </c>
      <c r="D49" s="533">
        <v>5.03</v>
      </c>
      <c r="E49" s="533"/>
      <c r="F49" s="533"/>
      <c r="G49" s="127"/>
      <c r="H49" s="52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5"/>
      <c r="P49" s="525"/>
      <c r="Q49" s="525"/>
      <c r="R49" s="525"/>
      <c r="S49" s="525"/>
      <c r="T49" s="525"/>
      <c r="U49" s="525"/>
      <c r="V49" s="131"/>
      <c r="W49" s="52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20" t="s">
        <v>382</v>
      </c>
      <c r="C50" s="177" t="s">
        <v>384</v>
      </c>
      <c r="D50" s="533">
        <v>5.03</v>
      </c>
      <c r="E50" s="533"/>
      <c r="F50" s="533"/>
      <c r="G50" s="127"/>
      <c r="H50" s="52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25"/>
      <c r="P50" s="525"/>
      <c r="Q50" s="525"/>
      <c r="R50" s="525"/>
      <c r="S50" s="525"/>
      <c r="T50" s="525"/>
      <c r="U50" s="525"/>
      <c r="V50" s="131"/>
      <c r="W50" s="522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520" t="s">
        <v>382</v>
      </c>
      <c r="C51" s="177" t="s">
        <v>389</v>
      </c>
      <c r="D51" s="533">
        <v>5.03</v>
      </c>
      <c r="E51" s="533"/>
      <c r="F51" s="533"/>
      <c r="G51" s="127"/>
      <c r="H51" s="521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525"/>
      <c r="P51" s="525"/>
      <c r="Q51" s="525"/>
      <c r="R51" s="525"/>
      <c r="S51" s="525"/>
      <c r="T51" s="525"/>
      <c r="U51" s="525"/>
      <c r="V51" s="131"/>
      <c r="W51" s="522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520" t="s">
        <v>382</v>
      </c>
      <c r="C52" s="177" t="s">
        <v>391</v>
      </c>
      <c r="D52" s="533">
        <v>5.03</v>
      </c>
      <c r="E52" s="533"/>
      <c r="F52" s="533"/>
      <c r="G52" s="127"/>
      <c r="H52" s="521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525"/>
      <c r="P52" s="525"/>
      <c r="Q52" s="525"/>
      <c r="R52" s="525"/>
      <c r="S52" s="525"/>
      <c r="T52" s="525"/>
      <c r="U52" s="525"/>
      <c r="V52" s="131"/>
      <c r="W52" s="522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520" t="s">
        <v>418</v>
      </c>
      <c r="C53" s="177" t="s">
        <v>364</v>
      </c>
      <c r="D53" s="533">
        <v>5.03</v>
      </c>
      <c r="E53" s="533"/>
      <c r="F53" s="533"/>
      <c r="G53" s="127"/>
      <c r="H53" s="521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525"/>
      <c r="P53" s="525"/>
      <c r="Q53" s="525"/>
      <c r="R53" s="525"/>
      <c r="S53" s="525"/>
      <c r="T53" s="525"/>
      <c r="U53" s="525"/>
      <c r="V53" s="131"/>
      <c r="W53" s="522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520" t="s">
        <v>418</v>
      </c>
      <c r="C54" s="177" t="s">
        <v>365</v>
      </c>
      <c r="D54" s="533">
        <v>5.03</v>
      </c>
      <c r="E54" s="533"/>
      <c r="F54" s="533"/>
      <c r="G54" s="127"/>
      <c r="H54" s="521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525"/>
      <c r="P54" s="525"/>
      <c r="Q54" s="525"/>
      <c r="R54" s="525"/>
      <c r="S54" s="525"/>
      <c r="T54" s="525"/>
      <c r="U54" s="525"/>
      <c r="V54" s="131"/>
      <c r="W54" s="522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520" t="s">
        <v>418</v>
      </c>
      <c r="C55" s="177" t="s">
        <v>366</v>
      </c>
      <c r="D55" s="533">
        <v>5.03</v>
      </c>
      <c r="E55" s="533"/>
      <c r="F55" s="533"/>
      <c r="G55" s="127"/>
      <c r="H55" s="521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525"/>
      <c r="P55" s="525"/>
      <c r="Q55" s="525"/>
      <c r="R55" s="525"/>
      <c r="S55" s="525"/>
      <c r="T55" s="525"/>
      <c r="U55" s="525"/>
      <c r="V55" s="131"/>
      <c r="W55" s="522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520" t="s">
        <v>418</v>
      </c>
      <c r="C56" s="177" t="s">
        <v>367</v>
      </c>
      <c r="D56" s="533">
        <v>5.03</v>
      </c>
      <c r="E56" s="533"/>
      <c r="F56" s="533"/>
      <c r="G56" s="127"/>
      <c r="H56" s="521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525"/>
      <c r="P56" s="525"/>
      <c r="Q56" s="525"/>
      <c r="R56" s="525"/>
      <c r="S56" s="525"/>
      <c r="T56" s="525"/>
      <c r="U56" s="525"/>
      <c r="V56" s="131"/>
      <c r="W56" s="522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533">
        <v>5.03</v>
      </c>
      <c r="E57" s="533"/>
      <c r="F57" s="533"/>
      <c r="G57" s="127"/>
      <c r="H57" s="521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529"/>
      <c r="P57" s="529"/>
      <c r="Q57" s="529"/>
      <c r="R57" s="529"/>
      <c r="S57" s="529"/>
      <c r="T57" s="529"/>
      <c r="U57" s="529"/>
      <c r="V57" s="131">
        <f t="shared" ref="V57:V66" si="14">SUM(X57:AA57)</f>
        <v>0</v>
      </c>
      <c r="W57" s="522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533">
        <v>5.03</v>
      </c>
      <c r="E58" s="533"/>
      <c r="F58" s="533"/>
      <c r="G58" s="127"/>
      <c r="H58" s="521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529"/>
      <c r="P58" s="529"/>
      <c r="Q58" s="529"/>
      <c r="R58" s="529"/>
      <c r="S58" s="529"/>
      <c r="T58" s="529"/>
      <c r="U58" s="529"/>
      <c r="V58" s="131">
        <f t="shared" si="14"/>
        <v>0</v>
      </c>
      <c r="W58" s="522" t="str">
        <f t="shared" si="15"/>
        <v/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533">
        <v>5.03</v>
      </c>
      <c r="E59" s="533"/>
      <c r="F59" s="533"/>
      <c r="G59" s="127"/>
      <c r="H59" s="521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529"/>
      <c r="P59" s="529"/>
      <c r="Q59" s="529"/>
      <c r="R59" s="529"/>
      <c r="S59" s="529"/>
      <c r="T59" s="529"/>
      <c r="U59" s="529"/>
      <c r="V59" s="131">
        <f t="shared" si="14"/>
        <v>0</v>
      </c>
      <c r="W59" s="522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211</v>
      </c>
      <c r="C60" s="125" t="s">
        <v>212</v>
      </c>
      <c r="D60" s="533">
        <v>5.03</v>
      </c>
      <c r="E60" s="533"/>
      <c r="F60" s="533"/>
      <c r="G60" s="127"/>
      <c r="H60" s="521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529"/>
      <c r="P60" s="529"/>
      <c r="Q60" s="529"/>
      <c r="R60" s="529"/>
      <c r="S60" s="529"/>
      <c r="T60" s="529"/>
      <c r="U60" s="529"/>
      <c r="V60" s="131">
        <f t="shared" si="14"/>
        <v>0</v>
      </c>
      <c r="W60" s="522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211</v>
      </c>
      <c r="C61" s="125" t="s">
        <v>186</v>
      </c>
      <c r="D61" s="533">
        <v>5.03</v>
      </c>
      <c r="E61" s="533"/>
      <c r="F61" s="533"/>
      <c r="G61" s="127"/>
      <c r="H61" s="521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529"/>
      <c r="P61" s="529"/>
      <c r="Q61" s="529"/>
      <c r="R61" s="529"/>
      <c r="S61" s="529"/>
      <c r="T61" s="529"/>
      <c r="U61" s="529"/>
      <c r="V61" s="131">
        <f t="shared" si="14"/>
        <v>0</v>
      </c>
      <c r="W61" s="522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211</v>
      </c>
      <c r="C62" s="125" t="s">
        <v>187</v>
      </c>
      <c r="D62" s="533">
        <v>5.03</v>
      </c>
      <c r="E62" s="533"/>
      <c r="F62" s="533"/>
      <c r="G62" s="127"/>
      <c r="H62" s="521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529"/>
      <c r="P62" s="529"/>
      <c r="Q62" s="529"/>
      <c r="R62" s="529"/>
      <c r="S62" s="529"/>
      <c r="T62" s="529"/>
      <c r="U62" s="529"/>
      <c r="V62" s="131">
        <f t="shared" si="14"/>
        <v>0</v>
      </c>
      <c r="W62" s="522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211</v>
      </c>
      <c r="C63" s="125" t="s">
        <v>194</v>
      </c>
      <c r="D63" s="533">
        <v>5.03</v>
      </c>
      <c r="E63" s="533"/>
      <c r="F63" s="533"/>
      <c r="G63" s="127"/>
      <c r="H63" s="521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529"/>
      <c r="P63" s="529"/>
      <c r="Q63" s="529"/>
      <c r="R63" s="529"/>
      <c r="S63" s="529"/>
      <c r="T63" s="529"/>
      <c r="U63" s="529"/>
      <c r="V63" s="131">
        <f t="shared" si="14"/>
        <v>0</v>
      </c>
      <c r="W63" s="522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533">
        <v>5.03</v>
      </c>
      <c r="E64" s="533"/>
      <c r="F64" s="533"/>
      <c r="G64" s="127"/>
      <c r="H64" s="521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529"/>
      <c r="P64" s="529"/>
      <c r="Q64" s="529"/>
      <c r="R64" s="529"/>
      <c r="S64" s="529"/>
      <c r="T64" s="529"/>
      <c r="U64" s="529"/>
      <c r="V64" s="131">
        <f t="shared" si="14"/>
        <v>0</v>
      </c>
      <c r="W64" s="522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533">
        <v>5.03</v>
      </c>
      <c r="E65" s="533"/>
      <c r="F65" s="533"/>
      <c r="G65" s="127"/>
      <c r="H65" s="521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529"/>
      <c r="P65" s="529"/>
      <c r="Q65" s="529"/>
      <c r="R65" s="529"/>
      <c r="S65" s="529"/>
      <c r="T65" s="529"/>
      <c r="U65" s="529"/>
      <c r="V65" s="131">
        <f t="shared" si="14"/>
        <v>0</v>
      </c>
      <c r="W65" s="522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533">
        <v>5.03</v>
      </c>
      <c r="E66" s="533"/>
      <c r="F66" s="533"/>
      <c r="G66" s="127"/>
      <c r="H66" s="521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529"/>
      <c r="P66" s="529"/>
      <c r="Q66" s="529"/>
      <c r="R66" s="529"/>
      <c r="S66" s="529"/>
      <c r="T66" s="529"/>
      <c r="U66" s="529"/>
      <c r="V66" s="131">
        <f t="shared" si="14"/>
        <v>0</v>
      </c>
      <c r="W66" s="522" t="str">
        <f t="shared" si="15"/>
        <v/>
      </c>
      <c r="X66" s="131"/>
      <c r="Y66" s="131"/>
      <c r="Z66" s="131"/>
      <c r="AA66" s="131"/>
    </row>
    <row r="67" spans="1:27" s="305" customFormat="1" ht="20.100000000000001" customHeight="1">
      <c r="A67" s="254">
        <v>30100043</v>
      </c>
      <c r="B67" s="133" t="s">
        <v>429</v>
      </c>
      <c r="C67" s="251" t="s">
        <v>74</v>
      </c>
      <c r="D67" s="533">
        <v>5.03</v>
      </c>
      <c r="E67" s="533"/>
      <c r="F67" s="533">
        <v>20170310</v>
      </c>
      <c r="G67" s="127">
        <v>722</v>
      </c>
      <c r="H67" s="521">
        <f t="shared" si="7"/>
        <v>3631.6600000000003</v>
      </c>
      <c r="I67" s="128">
        <v>11</v>
      </c>
      <c r="J67" s="128"/>
      <c r="K67" s="130">
        <f t="array" ref="K67">IF(ISERROR(G67/L67),"",G67/L67)</f>
        <v>14.44</v>
      </c>
      <c r="L67" s="128">
        <v>50</v>
      </c>
      <c r="M67" s="108"/>
      <c r="N67" s="128"/>
      <c r="O67" s="529"/>
      <c r="P67" s="529"/>
      <c r="Q67" s="529"/>
      <c r="R67" s="529"/>
      <c r="S67" s="529"/>
      <c r="T67" s="529"/>
      <c r="U67" s="529"/>
      <c r="V67" s="131"/>
      <c r="W67" s="52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3">
        <v>5</v>
      </c>
      <c r="E68" s="533"/>
      <c r="F68" s="533"/>
      <c r="G68" s="127"/>
      <c r="H68" s="521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29"/>
      <c r="P68" s="529"/>
      <c r="Q68" s="529"/>
      <c r="R68" s="529"/>
      <c r="S68" s="529"/>
      <c r="T68" s="529"/>
      <c r="U68" s="529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3">
        <v>5.03</v>
      </c>
      <c r="E69" s="533"/>
      <c r="F69" s="533"/>
      <c r="G69" s="127"/>
      <c r="H69" s="521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29"/>
      <c r="P69" s="529"/>
      <c r="Q69" s="529"/>
      <c r="R69" s="529"/>
      <c r="S69" s="529"/>
      <c r="T69" s="529"/>
      <c r="U69" s="529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3">
        <v>5.03</v>
      </c>
      <c r="E70" s="533"/>
      <c r="F70" s="533"/>
      <c r="G70" s="127"/>
      <c r="H70" s="521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29"/>
      <c r="P70" s="529"/>
      <c r="Q70" s="529"/>
      <c r="R70" s="529"/>
      <c r="S70" s="529"/>
      <c r="T70" s="529"/>
      <c r="U70" s="529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3">
        <v>5.03</v>
      </c>
      <c r="E71" s="533"/>
      <c r="F71" s="533"/>
      <c r="G71" s="127"/>
      <c r="H71" s="521">
        <f t="shared" si="7"/>
        <v>0</v>
      </c>
      <c r="I71" s="128"/>
      <c r="J71" s="129"/>
      <c r="K71" s="130"/>
      <c r="L71" s="128"/>
      <c r="M71" s="108"/>
      <c r="N71" s="129"/>
      <c r="O71" s="529"/>
      <c r="P71" s="529"/>
      <c r="Q71" s="529"/>
      <c r="R71" s="529"/>
      <c r="S71" s="529"/>
      <c r="T71" s="529"/>
      <c r="U71" s="529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3">
        <v>5.0599999999999996</v>
      </c>
      <c r="E72" s="533"/>
      <c r="F72" s="533"/>
      <c r="G72" s="127"/>
      <c r="H72" s="521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29"/>
      <c r="P72" s="529"/>
      <c r="Q72" s="529"/>
      <c r="R72" s="529"/>
      <c r="S72" s="529"/>
      <c r="T72" s="529"/>
      <c r="U72" s="529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3">
        <v>5.0599999999999996</v>
      </c>
      <c r="E73" s="533"/>
      <c r="F73" s="533"/>
      <c r="G73" s="127"/>
      <c r="H73" s="521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29"/>
      <c r="P73" s="529"/>
      <c r="Q73" s="529"/>
      <c r="R73" s="529"/>
      <c r="S73" s="529"/>
      <c r="T73" s="529"/>
      <c r="U73" s="529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3">
        <v>5.0599999999999996</v>
      </c>
      <c r="E74" s="533"/>
      <c r="F74" s="533"/>
      <c r="G74" s="127"/>
      <c r="H74" s="521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29"/>
      <c r="P74" s="529"/>
      <c r="Q74" s="529"/>
      <c r="R74" s="529"/>
      <c r="S74" s="529"/>
      <c r="T74" s="529"/>
      <c r="U74" s="529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3">
        <v>5.0599999999999996</v>
      </c>
      <c r="E75" s="533"/>
      <c r="F75" s="533"/>
      <c r="G75" s="127"/>
      <c r="H75" s="521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29"/>
      <c r="P75" s="529"/>
      <c r="Q75" s="529"/>
      <c r="R75" s="529"/>
      <c r="S75" s="529"/>
      <c r="T75" s="529"/>
      <c r="U75" s="529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3">
        <v>5.5</v>
      </c>
      <c r="E76" s="533"/>
      <c r="F76" s="533"/>
      <c r="G76" s="127"/>
      <c r="H76" s="521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29"/>
      <c r="P76" s="529"/>
      <c r="Q76" s="529"/>
      <c r="R76" s="529"/>
      <c r="S76" s="529"/>
      <c r="T76" s="529"/>
      <c r="U76" s="529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3">
        <v>5.5</v>
      </c>
      <c r="E77" s="533"/>
      <c r="F77" s="533"/>
      <c r="G77" s="127"/>
      <c r="H77" s="521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29"/>
      <c r="P77" s="529"/>
      <c r="Q77" s="529"/>
      <c r="R77" s="529"/>
      <c r="S77" s="529"/>
      <c r="T77" s="529"/>
      <c r="U77" s="529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3">
        <v>5.5</v>
      </c>
      <c r="E78" s="533"/>
      <c r="F78" s="533"/>
      <c r="G78" s="127"/>
      <c r="H78" s="521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29"/>
      <c r="P78" s="529"/>
      <c r="Q78" s="529"/>
      <c r="R78" s="529"/>
      <c r="S78" s="529"/>
      <c r="T78" s="529"/>
      <c r="U78" s="529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3">
        <v>5.5</v>
      </c>
      <c r="E79" s="533"/>
      <c r="F79" s="533"/>
      <c r="G79" s="127"/>
      <c r="H79" s="521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29"/>
      <c r="P79" s="529"/>
      <c r="Q79" s="529"/>
      <c r="R79" s="529"/>
      <c r="S79" s="529"/>
      <c r="T79" s="529"/>
      <c r="U79" s="529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3">
        <v>5.03</v>
      </c>
      <c r="E80" s="533"/>
      <c r="F80" s="533"/>
      <c r="G80" s="127"/>
      <c r="H80" s="521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29"/>
      <c r="P80" s="529"/>
      <c r="Q80" s="529"/>
      <c r="R80" s="529"/>
      <c r="S80" s="529"/>
      <c r="T80" s="529"/>
      <c r="U80" s="529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3">
        <v>5.03</v>
      </c>
      <c r="E81" s="533"/>
      <c r="F81" s="533"/>
      <c r="G81" s="127"/>
      <c r="H81" s="521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29"/>
      <c r="P81" s="529"/>
      <c r="Q81" s="529"/>
      <c r="R81" s="529"/>
      <c r="S81" s="529"/>
      <c r="T81" s="529"/>
      <c r="U81" s="529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3">
        <v>5.03</v>
      </c>
      <c r="E82" s="533"/>
      <c r="F82" s="533"/>
      <c r="G82" s="127"/>
      <c r="H82" s="521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29"/>
      <c r="P82" s="529"/>
      <c r="Q82" s="529"/>
      <c r="R82" s="529"/>
      <c r="S82" s="529"/>
      <c r="T82" s="529"/>
      <c r="U82" s="529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3">
        <v>5.03</v>
      </c>
      <c r="E83" s="533"/>
      <c r="F83" s="533"/>
      <c r="G83" s="127"/>
      <c r="H83" s="521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29"/>
      <c r="P83" s="529"/>
      <c r="Q83" s="529"/>
      <c r="R83" s="529"/>
      <c r="S83" s="529"/>
      <c r="T83" s="529"/>
      <c r="U83" s="529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3">
        <v>5.03</v>
      </c>
      <c r="E84" s="533"/>
      <c r="F84" s="533"/>
      <c r="G84" s="127"/>
      <c r="H84" s="521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29"/>
      <c r="P84" s="529"/>
      <c r="Q84" s="529"/>
      <c r="R84" s="529"/>
      <c r="S84" s="529"/>
      <c r="T84" s="529"/>
      <c r="U84" s="529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3">
        <v>5.03</v>
      </c>
      <c r="E85" s="533"/>
      <c r="F85" s="533"/>
      <c r="G85" s="127"/>
      <c r="H85" s="521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29"/>
      <c r="P85" s="529"/>
      <c r="Q85" s="529"/>
      <c r="R85" s="529"/>
      <c r="S85" s="529"/>
      <c r="T85" s="529"/>
      <c r="U85" s="529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30" t="s">
        <v>202</v>
      </c>
      <c r="D86" s="138"/>
      <c r="E86" s="138"/>
      <c r="F86" s="138"/>
      <c r="G86" s="139">
        <f>SUM(G29:G85)</f>
        <v>1368</v>
      </c>
      <c r="H86" s="140">
        <f>SUM(H29:H85)</f>
        <v>6913.34</v>
      </c>
      <c r="I86" s="140">
        <f>SUM(I29:I85)</f>
        <v>38</v>
      </c>
      <c r="J86" s="129">
        <f t="array" ref="J86">IF(ISERROR(G86/I86),"",G86/I86)</f>
        <v>36</v>
      </c>
      <c r="K86" s="140">
        <f>SUM(K29:K85)</f>
        <v>45.201904761904764</v>
      </c>
      <c r="L86" s="141"/>
      <c r="M86" s="144">
        <f t="shared" ref="M86:V86" si="17">SUM(M29:M85)</f>
        <v>-3.7619047619047628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0" t="s">
        <v>217</v>
      </c>
      <c r="C87" s="125" t="s">
        <v>179</v>
      </c>
      <c r="D87" s="533">
        <v>5.03</v>
      </c>
      <c r="E87" s="533"/>
      <c r="F87" s="533"/>
      <c r="G87" s="127"/>
      <c r="H87" s="521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29"/>
      <c r="P87" s="529"/>
      <c r="Q87" s="529"/>
      <c r="R87" s="529"/>
      <c r="S87" s="529"/>
      <c r="T87" s="529"/>
      <c r="U87" s="529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0" t="s">
        <v>217</v>
      </c>
      <c r="C88" s="125" t="s">
        <v>186</v>
      </c>
      <c r="D88" s="533">
        <v>5.03</v>
      </c>
      <c r="E88" s="533"/>
      <c r="F88" s="533"/>
      <c r="G88" s="127"/>
      <c r="H88" s="521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29"/>
      <c r="P88" s="529"/>
      <c r="Q88" s="529"/>
      <c r="R88" s="529"/>
      <c r="S88" s="529"/>
      <c r="T88" s="529"/>
      <c r="U88" s="529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0" t="s">
        <v>217</v>
      </c>
      <c r="C89" s="125" t="s">
        <v>204</v>
      </c>
      <c r="D89" s="533">
        <v>5.03</v>
      </c>
      <c r="E89" s="533"/>
      <c r="F89" s="533"/>
      <c r="G89" s="127"/>
      <c r="H89" s="521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29"/>
      <c r="P89" s="529"/>
      <c r="Q89" s="529"/>
      <c r="R89" s="529"/>
      <c r="S89" s="529"/>
      <c r="T89" s="529"/>
      <c r="U89" s="529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33">
        <v>5.03</v>
      </c>
      <c r="E90" s="533"/>
      <c r="F90" s="533"/>
      <c r="G90" s="127"/>
      <c r="H90" s="521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29"/>
      <c r="P90" s="529"/>
      <c r="Q90" s="529"/>
      <c r="R90" s="529"/>
      <c r="S90" s="529"/>
      <c r="T90" s="529"/>
      <c r="U90" s="529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33">
        <v>5.03</v>
      </c>
      <c r="E91" s="533"/>
      <c r="F91" s="533"/>
      <c r="G91" s="127"/>
      <c r="H91" s="521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29"/>
      <c r="P91" s="529"/>
      <c r="Q91" s="529"/>
      <c r="R91" s="529"/>
      <c r="S91" s="529"/>
      <c r="T91" s="529"/>
      <c r="U91" s="529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33">
        <v>5.03</v>
      </c>
      <c r="E92" s="533"/>
      <c r="F92" s="533"/>
      <c r="G92" s="127"/>
      <c r="H92" s="521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29"/>
      <c r="P92" s="529"/>
      <c r="Q92" s="529"/>
      <c r="R92" s="529"/>
      <c r="S92" s="529"/>
      <c r="T92" s="529"/>
      <c r="U92" s="529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3">
        <v>5.03</v>
      </c>
      <c r="E93" s="533"/>
      <c r="F93" s="533"/>
      <c r="G93" s="127"/>
      <c r="H93" s="521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29"/>
      <c r="P93" s="529"/>
      <c r="Q93" s="529"/>
      <c r="R93" s="529"/>
      <c r="S93" s="529"/>
      <c r="T93" s="529"/>
      <c r="U93" s="529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3"/>
      <c r="F94" s="533"/>
      <c r="G94" s="127"/>
      <c r="H94" s="521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29"/>
      <c r="P94" s="529"/>
      <c r="Q94" s="529"/>
      <c r="R94" s="529"/>
      <c r="S94" s="529"/>
      <c r="T94" s="529"/>
      <c r="U94" s="529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3">
        <v>5.03</v>
      </c>
      <c r="E95" s="533"/>
      <c r="F95" s="533"/>
      <c r="G95" s="146"/>
      <c r="H95" s="521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29"/>
      <c r="P95" s="529"/>
      <c r="Q95" s="529"/>
      <c r="R95" s="529"/>
      <c r="S95" s="529"/>
      <c r="T95" s="529"/>
      <c r="U95" s="529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3">
        <v>5.03</v>
      </c>
      <c r="E96" s="533"/>
      <c r="F96" s="533"/>
      <c r="G96" s="127"/>
      <c r="H96" s="521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29"/>
      <c r="P96" s="529"/>
      <c r="Q96" s="529"/>
      <c r="R96" s="529"/>
      <c r="S96" s="529"/>
      <c r="T96" s="529"/>
      <c r="U96" s="529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3">
        <v>5.03</v>
      </c>
      <c r="E97" s="533"/>
      <c r="F97" s="533"/>
      <c r="G97" s="127"/>
      <c r="H97" s="521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29"/>
      <c r="P97" s="529"/>
      <c r="Q97" s="529"/>
      <c r="R97" s="529"/>
      <c r="S97" s="529"/>
      <c r="T97" s="529"/>
      <c r="U97" s="529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3">
        <v>5.03</v>
      </c>
      <c r="E98" s="533"/>
      <c r="F98" s="533"/>
      <c r="G98" s="127"/>
      <c r="H98" s="521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29"/>
      <c r="P98" s="529"/>
      <c r="Q98" s="529"/>
      <c r="R98" s="529"/>
      <c r="S98" s="529"/>
      <c r="T98" s="529"/>
      <c r="U98" s="529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3">
        <v>5.03</v>
      </c>
      <c r="E99" s="533"/>
      <c r="F99" s="533"/>
      <c r="G99" s="127"/>
      <c r="H99" s="521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29"/>
      <c r="P99" s="529"/>
      <c r="Q99" s="529"/>
      <c r="R99" s="529"/>
      <c r="S99" s="529"/>
      <c r="T99" s="529"/>
      <c r="U99" s="529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3">
        <v>5.03</v>
      </c>
      <c r="E100" s="533"/>
      <c r="F100" s="533"/>
      <c r="G100" s="127"/>
      <c r="H100" s="521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29"/>
      <c r="P100" s="529"/>
      <c r="Q100" s="529"/>
      <c r="R100" s="529"/>
      <c r="S100" s="529"/>
      <c r="T100" s="529"/>
      <c r="U100" s="529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3">
        <v>5.03</v>
      </c>
      <c r="E101" s="533"/>
      <c r="F101" s="533"/>
      <c r="G101" s="127"/>
      <c r="H101" s="521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29"/>
      <c r="P101" s="529"/>
      <c r="Q101" s="529"/>
      <c r="R101" s="529"/>
      <c r="S101" s="529"/>
      <c r="T101" s="529"/>
      <c r="U101" s="529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3">
        <v>5.03</v>
      </c>
      <c r="E102" s="533"/>
      <c r="F102" s="533"/>
      <c r="G102" s="127"/>
      <c r="H102" s="521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29"/>
      <c r="P102" s="529"/>
      <c r="Q102" s="529"/>
      <c r="R102" s="529"/>
      <c r="S102" s="529"/>
      <c r="T102" s="529"/>
      <c r="U102" s="529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0" t="s">
        <v>222</v>
      </c>
      <c r="C103" s="125" t="s">
        <v>181</v>
      </c>
      <c r="D103" s="533">
        <v>10.199999999999999</v>
      </c>
      <c r="E103" s="533"/>
      <c r="F103" s="533"/>
      <c r="G103" s="127"/>
      <c r="H103" s="521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29"/>
      <c r="P103" s="529"/>
      <c r="Q103" s="529"/>
      <c r="R103" s="529"/>
      <c r="S103" s="529"/>
      <c r="T103" s="529"/>
      <c r="U103" s="529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0" t="s">
        <v>222</v>
      </c>
      <c r="C104" s="125" t="s">
        <v>179</v>
      </c>
      <c r="D104" s="533">
        <v>10.199999999999999</v>
      </c>
      <c r="E104" s="533"/>
      <c r="F104" s="533"/>
      <c r="G104" s="127"/>
      <c r="H104" s="521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29"/>
      <c r="P104" s="529"/>
      <c r="Q104" s="529"/>
      <c r="R104" s="529"/>
      <c r="S104" s="529"/>
      <c r="T104" s="529"/>
      <c r="U104" s="529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0" t="s">
        <v>222</v>
      </c>
      <c r="C105" s="125" t="s">
        <v>221</v>
      </c>
      <c r="D105" s="533">
        <v>10.199999999999999</v>
      </c>
      <c r="E105" s="533"/>
      <c r="F105" s="533"/>
      <c r="G105" s="127"/>
      <c r="H105" s="521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29"/>
      <c r="P105" s="529"/>
      <c r="Q105" s="529"/>
      <c r="R105" s="529"/>
      <c r="S105" s="529"/>
      <c r="T105" s="529"/>
      <c r="U105" s="529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0" t="s">
        <v>222</v>
      </c>
      <c r="C106" s="125" t="s">
        <v>186</v>
      </c>
      <c r="D106" s="533">
        <v>10.199999999999999</v>
      </c>
      <c r="E106" s="533"/>
      <c r="F106" s="533"/>
      <c r="G106" s="127"/>
      <c r="H106" s="521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29"/>
      <c r="P106" s="529"/>
      <c r="Q106" s="529"/>
      <c r="R106" s="529"/>
      <c r="S106" s="529"/>
      <c r="T106" s="529"/>
      <c r="U106" s="529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20" t="s">
        <v>393</v>
      </c>
      <c r="C107" s="177" t="s">
        <v>395</v>
      </c>
      <c r="D107" s="533">
        <v>5</v>
      </c>
      <c r="E107" s="533"/>
      <c r="F107" s="533">
        <v>20170307</v>
      </c>
      <c r="G107" s="127">
        <v>231</v>
      </c>
      <c r="H107" s="521">
        <f t="shared" si="19"/>
        <v>1155</v>
      </c>
      <c r="I107" s="128">
        <v>40</v>
      </c>
      <c r="J107" s="128"/>
      <c r="K107" s="130">
        <f t="array" ref="K107">IF(ISERROR(G107/L107),"",G107/L107)</f>
        <v>46.2</v>
      </c>
      <c r="L107" s="128">
        <v>5</v>
      </c>
      <c r="M107" s="108">
        <f t="shared" si="20"/>
        <v>-6.2000000000000028</v>
      </c>
      <c r="N107" s="128">
        <f t="shared" si="23"/>
        <v>0</v>
      </c>
      <c r="O107" s="529"/>
      <c r="P107" s="529"/>
      <c r="Q107" s="529"/>
      <c r="R107" s="529"/>
      <c r="S107" s="529"/>
      <c r="T107" s="529"/>
      <c r="U107" s="529"/>
      <c r="V107" s="131"/>
      <c r="W107" s="52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520" t="s">
        <v>393</v>
      </c>
      <c r="C108" s="177" t="s">
        <v>402</v>
      </c>
      <c r="D108" s="533">
        <v>5</v>
      </c>
      <c r="E108" s="533"/>
      <c r="F108" s="533">
        <v>20170306</v>
      </c>
      <c r="G108" s="127">
        <f>90+18</f>
        <v>108</v>
      </c>
      <c r="H108" s="521">
        <f t="shared" si="19"/>
        <v>540</v>
      </c>
      <c r="I108" s="128">
        <f>2*2</f>
        <v>4</v>
      </c>
      <c r="J108" s="129"/>
      <c r="K108" s="130">
        <f t="array" ref="K108">IF(ISERROR(G108/L108),"",G108/L108)</f>
        <v>21.6</v>
      </c>
      <c r="L108" s="128">
        <v>5</v>
      </c>
      <c r="M108" s="108">
        <f t="shared" si="20"/>
        <v>-17.600000000000001</v>
      </c>
      <c r="N108" s="129">
        <f t="shared" si="23"/>
        <v>0</v>
      </c>
      <c r="O108" s="529"/>
      <c r="P108" s="529"/>
      <c r="Q108" s="529"/>
      <c r="R108" s="529"/>
      <c r="S108" s="529"/>
      <c r="T108" s="529"/>
      <c r="U108" s="529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0" t="s">
        <v>404</v>
      </c>
      <c r="C109" s="177" t="s">
        <v>405</v>
      </c>
      <c r="D109" s="533">
        <v>5</v>
      </c>
      <c r="E109" s="533"/>
      <c r="F109" s="533"/>
      <c r="G109" s="127"/>
      <c r="H109" s="521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29"/>
      <c r="P109" s="529"/>
      <c r="Q109" s="529"/>
      <c r="R109" s="529"/>
      <c r="S109" s="529"/>
      <c r="T109" s="529"/>
      <c r="U109" s="529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0" t="s">
        <v>486</v>
      </c>
      <c r="C110" s="177" t="s">
        <v>372</v>
      </c>
      <c r="D110" s="533">
        <v>5</v>
      </c>
      <c r="E110" s="533"/>
      <c r="F110" s="533"/>
      <c r="G110" s="127"/>
      <c r="H110" s="521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29"/>
      <c r="P110" s="529"/>
      <c r="Q110" s="529"/>
      <c r="R110" s="529"/>
      <c r="S110" s="529"/>
      <c r="T110" s="529"/>
      <c r="U110" s="529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0" t="s">
        <v>343</v>
      </c>
      <c r="C111" s="125" t="s">
        <v>345</v>
      </c>
      <c r="D111" s="533">
        <v>5</v>
      </c>
      <c r="E111" s="533"/>
      <c r="F111" s="533"/>
      <c r="G111" s="127"/>
      <c r="H111" s="521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29"/>
      <c r="P111" s="529"/>
      <c r="Q111" s="529"/>
      <c r="R111" s="529"/>
      <c r="S111" s="529"/>
      <c r="T111" s="529"/>
      <c r="U111" s="529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0" t="s">
        <v>343</v>
      </c>
      <c r="C112" s="125" t="s">
        <v>347</v>
      </c>
      <c r="D112" s="533">
        <v>5</v>
      </c>
      <c r="E112" s="533"/>
      <c r="F112" s="533"/>
      <c r="G112" s="127"/>
      <c r="H112" s="521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29"/>
      <c r="P112" s="529"/>
      <c r="Q112" s="529"/>
      <c r="R112" s="529"/>
      <c r="S112" s="529"/>
      <c r="T112" s="529"/>
      <c r="U112" s="529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33">
        <v>5.0599999999999996</v>
      </c>
      <c r="E113" s="533"/>
      <c r="F113" s="533"/>
      <c r="G113" s="127"/>
      <c r="H113" s="521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29"/>
      <c r="P113" s="529"/>
      <c r="Q113" s="529"/>
      <c r="R113" s="529"/>
      <c r="S113" s="529"/>
      <c r="T113" s="529"/>
      <c r="U113" s="529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3">
        <v>5.0599999999999996</v>
      </c>
      <c r="E114" s="533"/>
      <c r="F114" s="533"/>
      <c r="G114" s="127"/>
      <c r="H114" s="521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29"/>
      <c r="P114" s="529"/>
      <c r="Q114" s="529"/>
      <c r="R114" s="529"/>
      <c r="S114" s="529"/>
      <c r="T114" s="529"/>
      <c r="U114" s="529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3">
        <v>5</v>
      </c>
      <c r="E115" s="533"/>
      <c r="F115" s="533"/>
      <c r="G115" s="127"/>
      <c r="H115" s="521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29"/>
      <c r="P115" s="529"/>
      <c r="Q115" s="529"/>
      <c r="R115" s="529"/>
      <c r="S115" s="529"/>
      <c r="T115" s="529"/>
      <c r="U115" s="529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3">
        <v>5</v>
      </c>
      <c r="E116" s="533"/>
      <c r="F116" s="533"/>
      <c r="G116" s="127"/>
      <c r="H116" s="521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29"/>
      <c r="P116" s="529"/>
      <c r="Q116" s="529"/>
      <c r="R116" s="529"/>
      <c r="S116" s="529"/>
      <c r="T116" s="529"/>
      <c r="U116" s="529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3">
        <v>5</v>
      </c>
      <c r="E117" s="533"/>
      <c r="F117" s="533"/>
      <c r="G117" s="127"/>
      <c r="H117" s="521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29"/>
      <c r="P117" s="529"/>
      <c r="Q117" s="529"/>
      <c r="R117" s="529"/>
      <c r="S117" s="529"/>
      <c r="T117" s="529"/>
      <c r="U117" s="529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3">
        <v>5.07</v>
      </c>
      <c r="E118" s="533"/>
      <c r="F118" s="533"/>
      <c r="G118" s="127"/>
      <c r="H118" s="521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29"/>
      <c r="P118" s="529"/>
      <c r="Q118" s="529"/>
      <c r="R118" s="529"/>
      <c r="S118" s="529"/>
      <c r="T118" s="529"/>
      <c r="U118" s="529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3">
        <v>5.07</v>
      </c>
      <c r="E119" s="533"/>
      <c r="F119" s="533"/>
      <c r="G119" s="127"/>
      <c r="H119" s="521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29"/>
      <c r="P119" s="529"/>
      <c r="Q119" s="529"/>
      <c r="R119" s="529"/>
      <c r="S119" s="529"/>
      <c r="T119" s="529"/>
      <c r="U119" s="529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3">
        <v>5.0599999999999996</v>
      </c>
      <c r="E120" s="533"/>
      <c r="F120" s="532"/>
      <c r="G120" s="127"/>
      <c r="H120" s="521">
        <f t="shared" si="19"/>
        <v>0</v>
      </c>
      <c r="I120" s="128"/>
      <c r="J120" s="129" t="str">
        <f t="array" ref="J120">IF(ISERROR(G120/I120),"",G120/I120)</f>
        <v/>
      </c>
      <c r="K120" s="52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29"/>
      <c r="P120" s="529"/>
      <c r="Q120" s="529"/>
      <c r="R120" s="529"/>
      <c r="S120" s="529"/>
      <c r="T120" s="529"/>
      <c r="U120" s="529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530" t="s">
        <v>202</v>
      </c>
      <c r="D121" s="138"/>
      <c r="E121" s="138"/>
      <c r="F121" s="138"/>
      <c r="G121" s="139">
        <f>SUM(G87:G120)</f>
        <v>339</v>
      </c>
      <c r="H121" s="140">
        <f>SUM(H87:H120)</f>
        <v>1695</v>
      </c>
      <c r="I121" s="140">
        <f>SUM(I87:I120)</f>
        <v>44</v>
      </c>
      <c r="J121" s="129">
        <f t="array" ref="J121">IF(ISERROR(G121/I121),"",G121/I121)</f>
        <v>7.7045454545454541</v>
      </c>
      <c r="K121" s="140">
        <f>SUM(K87:K120)</f>
        <v>67.800000000000011</v>
      </c>
      <c r="L121" s="141"/>
      <c r="M121" s="144">
        <f t="shared" ref="M121:V121" si="27">SUM(M87:M120)</f>
        <v>-23.800000000000004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3">
        <v>5.03</v>
      </c>
      <c r="E122" s="533"/>
      <c r="F122" s="533"/>
      <c r="G122" s="127"/>
      <c r="H122" s="521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29"/>
      <c r="P122" s="529"/>
      <c r="Q122" s="529"/>
      <c r="R122" s="529"/>
      <c r="S122" s="529"/>
      <c r="T122" s="529"/>
      <c r="U122" s="529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3">
        <v>5.03</v>
      </c>
      <c r="E123" s="533"/>
      <c r="F123" s="533"/>
      <c r="G123" s="127"/>
      <c r="H123" s="521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29"/>
      <c r="P123" s="529"/>
      <c r="Q123" s="529"/>
      <c r="R123" s="529"/>
      <c r="S123" s="529"/>
      <c r="T123" s="529"/>
      <c r="U123" s="529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3">
        <v>5.04</v>
      </c>
      <c r="E124" s="533"/>
      <c r="F124" s="533"/>
      <c r="G124" s="127"/>
      <c r="H124" s="521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29"/>
      <c r="P124" s="529"/>
      <c r="Q124" s="529"/>
      <c r="R124" s="529"/>
      <c r="S124" s="529"/>
      <c r="T124" s="529"/>
      <c r="U124" s="529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3">
        <v>5.03</v>
      </c>
      <c r="E125" s="533"/>
      <c r="F125" s="533"/>
      <c r="G125" s="127"/>
      <c r="H125" s="521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29"/>
      <c r="P125" s="529"/>
      <c r="Q125" s="529"/>
      <c r="R125" s="529"/>
      <c r="S125" s="529"/>
      <c r="T125" s="529"/>
      <c r="U125" s="529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6" t="s">
        <v>203</v>
      </c>
      <c r="D126" s="533">
        <v>5.03</v>
      </c>
      <c r="E126" s="533"/>
      <c r="F126" s="533"/>
      <c r="G126" s="127"/>
      <c r="H126" s="521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29"/>
      <c r="P126" s="529"/>
      <c r="Q126" s="529"/>
      <c r="R126" s="529"/>
      <c r="S126" s="529"/>
      <c r="T126" s="529"/>
      <c r="U126" s="529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3">
        <v>5.03</v>
      </c>
      <c r="E127" s="533"/>
      <c r="F127" s="533"/>
      <c r="G127" s="127"/>
      <c r="H127" s="521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29"/>
      <c r="P127" s="529"/>
      <c r="Q127" s="529"/>
      <c r="R127" s="529"/>
      <c r="S127" s="529"/>
      <c r="T127" s="529"/>
      <c r="U127" s="529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3">
        <v>5.03</v>
      </c>
      <c r="E128" s="533"/>
      <c r="F128" s="533"/>
      <c r="G128" s="127"/>
      <c r="H128" s="521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29"/>
      <c r="P128" s="529"/>
      <c r="Q128" s="529"/>
      <c r="R128" s="529"/>
      <c r="S128" s="529"/>
      <c r="T128" s="529"/>
      <c r="U128" s="529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6" t="s">
        <v>228</v>
      </c>
      <c r="D129" s="533">
        <v>5.03</v>
      </c>
      <c r="E129" s="533"/>
      <c r="F129" s="533"/>
      <c r="G129" s="127"/>
      <c r="H129" s="521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29"/>
      <c r="P129" s="529"/>
      <c r="Q129" s="529"/>
      <c r="R129" s="529"/>
      <c r="S129" s="529"/>
      <c r="T129" s="529"/>
      <c r="U129" s="529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6" t="s">
        <v>212</v>
      </c>
      <c r="D130" s="533">
        <v>5.03</v>
      </c>
      <c r="E130" s="533"/>
      <c r="F130" s="533"/>
      <c r="G130" s="127"/>
      <c r="H130" s="521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29"/>
      <c r="P130" s="529"/>
      <c r="Q130" s="529"/>
      <c r="R130" s="529"/>
      <c r="S130" s="529"/>
      <c r="T130" s="529"/>
      <c r="U130" s="529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6" t="s">
        <v>203</v>
      </c>
      <c r="D131" s="533">
        <v>5.03</v>
      </c>
      <c r="E131" s="533"/>
      <c r="F131" s="533"/>
      <c r="G131" s="127"/>
      <c r="H131" s="521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29"/>
      <c r="P131" s="529"/>
      <c r="Q131" s="529"/>
      <c r="R131" s="529"/>
      <c r="S131" s="529"/>
      <c r="T131" s="529"/>
      <c r="U131" s="529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6" t="s">
        <v>186</v>
      </c>
      <c r="D132" s="533">
        <v>5.03</v>
      </c>
      <c r="E132" s="533"/>
      <c r="F132" s="533"/>
      <c r="G132" s="127"/>
      <c r="H132" s="521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29"/>
      <c r="P132" s="529"/>
      <c r="Q132" s="529"/>
      <c r="R132" s="529"/>
      <c r="S132" s="529"/>
      <c r="T132" s="529"/>
      <c r="U132" s="529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6" t="s">
        <v>228</v>
      </c>
      <c r="D133" s="533">
        <v>5.03</v>
      </c>
      <c r="E133" s="533"/>
      <c r="F133" s="533"/>
      <c r="G133" s="127"/>
      <c r="H133" s="521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29"/>
      <c r="P133" s="529"/>
      <c r="Q133" s="529"/>
      <c r="R133" s="529"/>
      <c r="S133" s="529"/>
      <c r="T133" s="529"/>
      <c r="U133" s="529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6" t="s">
        <v>199</v>
      </c>
      <c r="D134" s="533">
        <v>5.03</v>
      </c>
      <c r="E134" s="533"/>
      <c r="F134" s="533"/>
      <c r="G134" s="127"/>
      <c r="H134" s="521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29"/>
      <c r="P134" s="529"/>
      <c r="Q134" s="529"/>
      <c r="R134" s="529"/>
      <c r="S134" s="529"/>
      <c r="T134" s="529"/>
      <c r="U134" s="529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3">
        <v>5.0599999999999996</v>
      </c>
      <c r="E135" s="533"/>
      <c r="F135" s="533"/>
      <c r="G135" s="127"/>
      <c r="H135" s="521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29"/>
      <c r="P135" s="529"/>
      <c r="Q135" s="529"/>
      <c r="R135" s="529"/>
      <c r="S135" s="529"/>
      <c r="T135" s="529"/>
      <c r="U135" s="529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3">
        <v>5.0599999999999996</v>
      </c>
      <c r="E136" s="533"/>
      <c r="F136" s="533"/>
      <c r="G136" s="127"/>
      <c r="H136" s="521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29"/>
      <c r="P136" s="529"/>
      <c r="Q136" s="529"/>
      <c r="R136" s="529"/>
      <c r="S136" s="529"/>
      <c r="T136" s="529"/>
      <c r="U136" s="529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530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3">
        <v>5.04</v>
      </c>
      <c r="E138" s="533"/>
      <c r="F138" s="533"/>
      <c r="G138" s="127"/>
      <c r="H138" s="521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29"/>
      <c r="P138" s="529"/>
      <c r="Q138" s="529"/>
      <c r="R138" s="529"/>
      <c r="S138" s="529"/>
      <c r="T138" s="529"/>
      <c r="U138" s="529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3">
        <v>5.04</v>
      </c>
      <c r="E139" s="533"/>
      <c r="F139" s="533"/>
      <c r="G139" s="127"/>
      <c r="H139" s="521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29"/>
      <c r="P139" s="529"/>
      <c r="Q139" s="529"/>
      <c r="R139" s="529"/>
      <c r="S139" s="529"/>
      <c r="T139" s="529"/>
      <c r="U139" s="529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3">
        <v>5.04</v>
      </c>
      <c r="E140" s="533"/>
      <c r="F140" s="533"/>
      <c r="G140" s="127"/>
      <c r="H140" s="521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29"/>
      <c r="P140" s="529"/>
      <c r="Q140" s="529"/>
      <c r="R140" s="529"/>
      <c r="S140" s="529"/>
      <c r="T140" s="529"/>
      <c r="U140" s="529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3">
        <v>5.04</v>
      </c>
      <c r="E141" s="533"/>
      <c r="F141" s="533"/>
      <c r="G141" s="127"/>
      <c r="H141" s="521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29"/>
      <c r="P141" s="529"/>
      <c r="Q141" s="529"/>
      <c r="R141" s="529"/>
      <c r="S141" s="529"/>
      <c r="T141" s="529"/>
      <c r="U141" s="529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3">
        <v>5.04</v>
      </c>
      <c r="E142" s="533"/>
      <c r="F142" s="533"/>
      <c r="G142" s="127"/>
      <c r="H142" s="521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29"/>
      <c r="P142" s="529"/>
      <c r="Q142" s="529"/>
      <c r="R142" s="529"/>
      <c r="S142" s="529"/>
      <c r="T142" s="529"/>
      <c r="U142" s="529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33">
        <v>5.04</v>
      </c>
      <c r="E143" s="533"/>
      <c r="F143" s="533"/>
      <c r="G143" s="127"/>
      <c r="H143" s="521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29"/>
      <c r="P143" s="529"/>
      <c r="Q143" s="529"/>
      <c r="R143" s="529"/>
      <c r="S143" s="529"/>
      <c r="T143" s="529"/>
      <c r="U143" s="529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33">
        <v>5.04</v>
      </c>
      <c r="E144" s="533"/>
      <c r="F144" s="533"/>
      <c r="G144" s="127"/>
      <c r="H144" s="521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29"/>
      <c r="P144" s="529"/>
      <c r="Q144" s="529"/>
      <c r="R144" s="529"/>
      <c r="S144" s="529"/>
      <c r="T144" s="529"/>
      <c r="U144" s="529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3">
        <v>5.04</v>
      </c>
      <c r="E145" s="533"/>
      <c r="F145" s="533">
        <v>20170309</v>
      </c>
      <c r="G145" s="127">
        <v>565</v>
      </c>
      <c r="H145" s="521">
        <f t="shared" si="32"/>
        <v>2847.6</v>
      </c>
      <c r="I145" s="128">
        <f>10*3</f>
        <v>30</v>
      </c>
      <c r="J145" s="128"/>
      <c r="K145" s="130">
        <f t="array" ref="K145">IF(ISERROR(G145/L145),"",G145/L145)</f>
        <v>41.851851851851855</v>
      </c>
      <c r="L145" s="128">
        <v>13.5</v>
      </c>
      <c r="M145" s="108"/>
      <c r="N145" s="128"/>
      <c r="O145" s="529"/>
      <c r="P145" s="529"/>
      <c r="Q145" s="529"/>
      <c r="R145" s="529"/>
      <c r="S145" s="529"/>
      <c r="T145" s="529"/>
      <c r="U145" s="529"/>
      <c r="V145" s="131"/>
      <c r="W145" s="52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33">
        <v>5.04</v>
      </c>
      <c r="E146" s="533"/>
      <c r="F146" s="533"/>
      <c r="G146" s="127"/>
      <c r="H146" s="521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29"/>
      <c r="P146" s="529"/>
      <c r="Q146" s="529"/>
      <c r="R146" s="529"/>
      <c r="S146" s="529"/>
      <c r="T146" s="529"/>
      <c r="U146" s="529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3">
        <v>5.04</v>
      </c>
      <c r="E147" s="533"/>
      <c r="F147" s="533"/>
      <c r="G147" s="127"/>
      <c r="H147" s="521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29"/>
      <c r="P147" s="529"/>
      <c r="Q147" s="529"/>
      <c r="R147" s="529"/>
      <c r="S147" s="529"/>
      <c r="T147" s="529"/>
      <c r="U147" s="529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530" t="s">
        <v>202</v>
      </c>
      <c r="D148" s="138"/>
      <c r="E148" s="138"/>
      <c r="F148" s="138"/>
      <c r="G148" s="139">
        <f>SUM(G138:G147)</f>
        <v>565</v>
      </c>
      <c r="H148" s="140">
        <f>SUM(H138:H147)</f>
        <v>2847.6</v>
      </c>
      <c r="I148" s="140">
        <f>SUM(I138:I147)</f>
        <v>30</v>
      </c>
      <c r="J148" s="129">
        <f t="array" ref="J148">IF(ISERROR(G148/I148),"",G148/I148)</f>
        <v>18.833333333333332</v>
      </c>
      <c r="K148" s="140">
        <f>SUM(K138:K147)</f>
        <v>41.851851851851855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27"/>
      <c r="D149" s="533">
        <v>3.65</v>
      </c>
      <c r="E149" s="533"/>
      <c r="F149" s="532"/>
      <c r="G149" s="127"/>
      <c r="H149" s="521">
        <f t="shared" ref="H149:H162" si="40">D149*G149</f>
        <v>0</v>
      </c>
      <c r="I149" s="128"/>
      <c r="J149" s="129" t="str">
        <f t="array" ref="J149">IF(ISERROR(G149/I149),"",G149/I149)</f>
        <v/>
      </c>
      <c r="K149" s="52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29"/>
      <c r="P149" s="529"/>
      <c r="Q149" s="529"/>
      <c r="R149" s="529"/>
      <c r="S149" s="529"/>
      <c r="T149" s="529"/>
      <c r="U149" s="529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27"/>
      <c r="D150" s="533">
        <v>6.58</v>
      </c>
      <c r="E150" s="533"/>
      <c r="F150" s="533"/>
      <c r="G150" s="127"/>
      <c r="H150" s="521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29"/>
      <c r="P150" s="529"/>
      <c r="Q150" s="529"/>
      <c r="R150" s="529"/>
      <c r="S150" s="529"/>
      <c r="T150" s="529"/>
      <c r="U150" s="529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7"/>
      <c r="D151" s="533">
        <v>7.8</v>
      </c>
      <c r="E151" s="533"/>
      <c r="F151" s="533"/>
      <c r="G151" s="127"/>
      <c r="H151" s="521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29"/>
      <c r="P151" s="529"/>
      <c r="Q151" s="529"/>
      <c r="R151" s="529"/>
      <c r="S151" s="529"/>
      <c r="T151" s="529"/>
      <c r="U151" s="529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27"/>
      <c r="D152" s="533">
        <v>4.4000000000000004</v>
      </c>
      <c r="E152" s="533"/>
      <c r="F152" s="533"/>
      <c r="G152" s="127"/>
      <c r="H152" s="521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29"/>
      <c r="P152" s="529"/>
      <c r="Q152" s="529"/>
      <c r="R152" s="529"/>
      <c r="S152" s="529"/>
      <c r="T152" s="529"/>
      <c r="U152" s="529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3"/>
      <c r="E153" s="533"/>
      <c r="F153" s="533"/>
      <c r="G153" s="127"/>
      <c r="H153" s="521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29"/>
      <c r="P153" s="529"/>
      <c r="Q153" s="529"/>
      <c r="R153" s="529"/>
      <c r="S153" s="529"/>
      <c r="T153" s="529"/>
      <c r="U153" s="529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7" t="s">
        <v>239</v>
      </c>
      <c r="C154" s="527" t="s">
        <v>179</v>
      </c>
      <c r="D154" s="533">
        <v>6.04</v>
      </c>
      <c r="E154" s="533"/>
      <c r="F154" s="533"/>
      <c r="G154" s="127"/>
      <c r="H154" s="521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29"/>
      <c r="P154" s="529"/>
      <c r="Q154" s="529"/>
      <c r="R154" s="529"/>
      <c r="S154" s="529"/>
      <c r="T154" s="529"/>
      <c r="U154" s="529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7" t="s">
        <v>239</v>
      </c>
      <c r="C155" s="527" t="s">
        <v>186</v>
      </c>
      <c r="D155" s="533">
        <v>6.04</v>
      </c>
      <c r="E155" s="533"/>
      <c r="F155" s="533"/>
      <c r="G155" s="127"/>
      <c r="H155" s="521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29"/>
      <c r="P155" s="529"/>
      <c r="Q155" s="529"/>
      <c r="R155" s="529"/>
      <c r="S155" s="529"/>
      <c r="T155" s="529"/>
      <c r="U155" s="529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7" t="s">
        <v>440</v>
      </c>
      <c r="C156" s="527" t="s">
        <v>179</v>
      </c>
      <c r="D156" s="533">
        <v>6</v>
      </c>
      <c r="E156" s="533"/>
      <c r="F156" s="533"/>
      <c r="G156" s="127"/>
      <c r="H156" s="521">
        <f t="shared" si="40"/>
        <v>0</v>
      </c>
      <c r="I156" s="128"/>
      <c r="J156" s="129"/>
      <c r="K156" s="130"/>
      <c r="L156" s="128"/>
      <c r="M156" s="108"/>
      <c r="N156" s="129"/>
      <c r="O156" s="529"/>
      <c r="P156" s="529"/>
      <c r="Q156" s="529"/>
      <c r="R156" s="529"/>
      <c r="S156" s="529"/>
      <c r="T156" s="529"/>
      <c r="U156" s="529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7" t="s">
        <v>440</v>
      </c>
      <c r="C157" s="527" t="s">
        <v>60</v>
      </c>
      <c r="D157" s="533">
        <v>6</v>
      </c>
      <c r="E157" s="533"/>
      <c r="F157" s="533"/>
      <c r="G157" s="127"/>
      <c r="H157" s="521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29"/>
      <c r="P157" s="529"/>
      <c r="Q157" s="529"/>
      <c r="R157" s="529"/>
      <c r="S157" s="529"/>
      <c r="T157" s="529"/>
      <c r="U157" s="529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0" t="s">
        <v>240</v>
      </c>
      <c r="C158" s="125"/>
      <c r="D158" s="533">
        <v>7.3</v>
      </c>
      <c r="E158" s="533"/>
      <c r="F158" s="533"/>
      <c r="G158" s="127"/>
      <c r="H158" s="521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29"/>
      <c r="P158" s="529"/>
      <c r="Q158" s="529"/>
      <c r="R158" s="529"/>
      <c r="S158" s="529"/>
      <c r="T158" s="529"/>
      <c r="U158" s="529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20" t="s">
        <v>241</v>
      </c>
      <c r="C159" s="125"/>
      <c r="D159" s="533">
        <f>78*120/1000</f>
        <v>9.36</v>
      </c>
      <c r="E159" s="533"/>
      <c r="F159" s="533"/>
      <c r="G159" s="127"/>
      <c r="H159" s="521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29"/>
      <c r="P159" s="529"/>
      <c r="Q159" s="529"/>
      <c r="R159" s="529"/>
      <c r="S159" s="529"/>
      <c r="T159" s="529"/>
      <c r="U159" s="529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0" t="s">
        <v>242</v>
      </c>
      <c r="C160" s="125"/>
      <c r="D160" s="533">
        <v>4.5</v>
      </c>
      <c r="E160" s="533"/>
      <c r="F160" s="533"/>
      <c r="G160" s="127"/>
      <c r="H160" s="521">
        <f t="shared" si="40"/>
        <v>0</v>
      </c>
      <c r="I160" s="128"/>
      <c r="J160" s="129"/>
      <c r="K160" s="130"/>
      <c r="L160" s="128"/>
      <c r="M160" s="108"/>
      <c r="N160" s="129"/>
      <c r="O160" s="529"/>
      <c r="P160" s="529"/>
      <c r="Q160" s="529"/>
      <c r="R160" s="529"/>
      <c r="S160" s="529"/>
      <c r="T160" s="529"/>
      <c r="U160" s="529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0" t="s">
        <v>243</v>
      </c>
      <c r="C161" s="125"/>
      <c r="D161" s="533">
        <v>4.5</v>
      </c>
      <c r="E161" s="533"/>
      <c r="F161" s="533"/>
      <c r="G161" s="127"/>
      <c r="H161" s="521">
        <f t="shared" si="40"/>
        <v>0</v>
      </c>
      <c r="I161" s="128"/>
      <c r="J161" s="129"/>
      <c r="K161" s="130"/>
      <c r="L161" s="128"/>
      <c r="M161" s="108"/>
      <c r="N161" s="129"/>
      <c r="O161" s="529"/>
      <c r="P161" s="529"/>
      <c r="Q161" s="529"/>
      <c r="R161" s="529"/>
      <c r="S161" s="529"/>
      <c r="T161" s="529"/>
      <c r="U161" s="529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3">
        <v>5.03</v>
      </c>
      <c r="E162" s="533"/>
      <c r="F162" s="533"/>
      <c r="G162" s="127"/>
      <c r="H162" s="521">
        <f t="shared" si="40"/>
        <v>0</v>
      </c>
      <c r="I162" s="128"/>
      <c r="J162" s="129"/>
      <c r="K162" s="130"/>
      <c r="L162" s="128"/>
      <c r="M162" s="108"/>
      <c r="N162" s="129"/>
      <c r="O162" s="529"/>
      <c r="P162" s="529"/>
      <c r="Q162" s="529"/>
      <c r="R162" s="529"/>
      <c r="S162" s="529"/>
      <c r="T162" s="529"/>
      <c r="U162" s="529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53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2272</v>
      </c>
      <c r="H164" s="147">
        <f>SUM(H28,H86,H121,H137,H148,H163)</f>
        <v>11455.94</v>
      </c>
      <c r="I164" s="147">
        <f>SUM(I28,I86,I121,I137,I148,I163)</f>
        <v>112</v>
      </c>
      <c r="J164" s="148">
        <f t="array" ref="J164">IF(ISERROR(G164/I164),"",G164/I164)</f>
        <v>20.285714285714285</v>
      </c>
      <c r="K164" s="147">
        <f>SUM(K28,K86,K121,K137,K148,K163)</f>
        <v>154.85375661375662</v>
      </c>
      <c r="L164" s="148">
        <f>IF(ISERROR(G164/K164),"",G164/K164)</f>
        <v>14.671907544787093</v>
      </c>
      <c r="M164" s="147">
        <f t="shared" ref="M164:AA164" si="42">SUM(M28,M86,M121,M137,M148,M163)</f>
        <v>-27.561904761904767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23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23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23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23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23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23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23">
        <f>G164</f>
        <v>2272</v>
      </c>
      <c r="C171" s="646" t="s">
        <v>269</v>
      </c>
      <c r="D171" s="645"/>
      <c r="E171" s="738">
        <f>H164</f>
        <v>11455.94</v>
      </c>
      <c r="F171" s="738"/>
      <c r="G171" s="636" t="s">
        <v>270</v>
      </c>
      <c r="H171" s="636"/>
      <c r="I171" s="664">
        <f>L164</f>
        <v>14.671907544787093</v>
      </c>
      <c r="J171" s="664"/>
      <c r="K171" s="666" t="s">
        <v>271</v>
      </c>
      <c r="L171" s="666"/>
      <c r="M171" s="664">
        <f>J164</f>
        <v>20.285714285714285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23">
        <f>I164+C170</f>
        <v>116</v>
      </c>
      <c r="C172" s="643" t="s">
        <v>251</v>
      </c>
      <c r="D172" s="644"/>
      <c r="E172" s="738">
        <f>K164+I170</f>
        <v>195.85375661375662</v>
      </c>
      <c r="F172" s="738"/>
      <c r="G172" s="636" t="s">
        <v>274</v>
      </c>
      <c r="H172" s="636"/>
      <c r="I172" s="664">
        <f>B172-E172</f>
        <v>-79.853756613756616</v>
      </c>
      <c r="J172" s="664"/>
      <c r="K172" s="666" t="s">
        <v>275</v>
      </c>
      <c r="L172" s="666"/>
      <c r="M172" s="667">
        <f>IF(ISERROR(I172/E172),"",I172/E172)</f>
        <v>-0.40772134267118648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23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27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20" t="s">
        <v>178</v>
      </c>
      <c r="C178" s="125" t="s">
        <v>179</v>
      </c>
      <c r="D178" s="533">
        <v>5.03</v>
      </c>
      <c r="E178" s="533"/>
      <c r="F178" s="533"/>
      <c r="G178" s="146"/>
      <c r="H178" s="521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29"/>
      <c r="P178" s="529"/>
      <c r="Q178" s="529"/>
      <c r="R178" s="529"/>
      <c r="S178" s="529"/>
      <c r="T178" s="529"/>
      <c r="U178" s="529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3">
        <v>5.03</v>
      </c>
      <c r="E179" s="533"/>
      <c r="F179" s="533"/>
      <c r="G179" s="127"/>
      <c r="H179" s="521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29"/>
      <c r="P179" s="529"/>
      <c r="Q179" s="529"/>
      <c r="R179" s="529"/>
      <c r="S179" s="529"/>
      <c r="T179" s="529"/>
      <c r="U179" s="529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3">
        <v>5.03</v>
      </c>
      <c r="E180" s="533"/>
      <c r="F180" s="533"/>
      <c r="G180" s="127"/>
      <c r="H180" s="521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29"/>
      <c r="P180" s="529"/>
      <c r="Q180" s="529"/>
      <c r="R180" s="529"/>
      <c r="S180" s="529"/>
      <c r="T180" s="529"/>
      <c r="U180" s="529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3">
        <v>5.03</v>
      </c>
      <c r="E181" s="533"/>
      <c r="F181" s="533"/>
      <c r="G181" s="127"/>
      <c r="H181" s="521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29"/>
      <c r="P181" s="529"/>
      <c r="Q181" s="529"/>
      <c r="R181" s="529"/>
      <c r="S181" s="529"/>
      <c r="T181" s="529"/>
      <c r="U181" s="529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3">
        <v>5.03</v>
      </c>
      <c r="E182" s="533"/>
      <c r="F182" s="533"/>
      <c r="G182" s="127"/>
      <c r="H182" s="521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29"/>
      <c r="P182" s="529"/>
      <c r="Q182" s="529"/>
      <c r="R182" s="529"/>
      <c r="S182" s="529"/>
      <c r="T182" s="529"/>
      <c r="U182" s="529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3">
        <v>5.04</v>
      </c>
      <c r="E183" s="533"/>
      <c r="F183" s="373"/>
      <c r="G183" s="134"/>
      <c r="H183" s="521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29"/>
      <c r="P183" s="529"/>
      <c r="Q183" s="529"/>
      <c r="R183" s="529"/>
      <c r="S183" s="529"/>
      <c r="T183" s="529"/>
      <c r="U183" s="529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3">
        <v>5.03</v>
      </c>
      <c r="E184" s="533"/>
      <c r="F184" s="533"/>
      <c r="G184" s="127"/>
      <c r="H184" s="521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29"/>
      <c r="P184" s="529"/>
      <c r="Q184" s="529"/>
      <c r="R184" s="529"/>
      <c r="S184" s="529"/>
      <c r="T184" s="529"/>
      <c r="U184" s="529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3">
        <v>5.03</v>
      </c>
      <c r="E185" s="533"/>
      <c r="F185" s="533"/>
      <c r="G185" s="127"/>
      <c r="H185" s="521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29"/>
      <c r="P185" s="529"/>
      <c r="Q185" s="529"/>
      <c r="R185" s="529"/>
      <c r="S185" s="529"/>
      <c r="T185" s="529"/>
      <c r="U185" s="529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3">
        <v>5.04</v>
      </c>
      <c r="E186" s="533"/>
      <c r="F186" s="374"/>
      <c r="G186" s="127"/>
      <c r="H186" s="521">
        <f t="shared" si="43"/>
        <v>0</v>
      </c>
      <c r="I186" s="52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29"/>
      <c r="P186" s="529"/>
      <c r="Q186" s="529"/>
      <c r="R186" s="529"/>
      <c r="S186" s="529"/>
      <c r="T186" s="529"/>
      <c r="U186" s="529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s="305" customFormat="1" ht="20.100000000000001" customHeight="1">
      <c r="A187" s="254">
        <v>30200005</v>
      </c>
      <c r="B187" s="133" t="s">
        <v>188</v>
      </c>
      <c r="C187" s="125" t="s">
        <v>190</v>
      </c>
      <c r="D187" s="533">
        <v>5.04</v>
      </c>
      <c r="E187" s="533"/>
      <c r="F187" s="374">
        <v>20170310</v>
      </c>
      <c r="G187" s="127">
        <v>691</v>
      </c>
      <c r="H187" s="521">
        <f t="shared" si="43"/>
        <v>3482.64</v>
      </c>
      <c r="I187" s="521">
        <f>9*5</f>
        <v>45</v>
      </c>
      <c r="J187" s="128">
        <f t="array" ref="J187">IF(ISERROR(G187/I187),"",G187/I187)</f>
        <v>15.355555555555556</v>
      </c>
      <c r="K187" s="130">
        <f t="array" ref="K187">IF(ISERROR(G187/L187),"",G187/L187)</f>
        <v>40.647058823529413</v>
      </c>
      <c r="L187" s="128">
        <v>17</v>
      </c>
      <c r="M187" s="108">
        <f t="shared" si="44"/>
        <v>4.352941176470587</v>
      </c>
      <c r="N187" s="128">
        <f t="shared" si="47"/>
        <v>0</v>
      </c>
      <c r="O187" s="529"/>
      <c r="P187" s="529"/>
      <c r="Q187" s="529"/>
      <c r="R187" s="529"/>
      <c r="S187" s="529"/>
      <c r="T187" s="529"/>
      <c r="U187" s="529"/>
      <c r="V187" s="131">
        <f>SUM(X187:AA187)</f>
        <v>0</v>
      </c>
      <c r="W187" s="522">
        <f>IF(ISERROR(V187/G187),"",V187/G187)</f>
        <v>0</v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3"/>
      <c r="E188" s="533"/>
      <c r="F188" s="533"/>
      <c r="G188" s="127"/>
      <c r="H188" s="52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29"/>
      <c r="P188" s="529"/>
      <c r="Q188" s="529"/>
      <c r="R188" s="529"/>
      <c r="S188" s="529"/>
      <c r="T188" s="529"/>
      <c r="U188" s="529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3"/>
      <c r="E189" s="533"/>
      <c r="F189" s="533"/>
      <c r="G189" s="127"/>
      <c r="H189" s="52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29"/>
      <c r="P189" s="529"/>
      <c r="Q189" s="529"/>
      <c r="R189" s="529"/>
      <c r="S189" s="529"/>
      <c r="T189" s="529"/>
      <c r="U189" s="529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3">
        <v>5.0599999999999996</v>
      </c>
      <c r="E190" s="533"/>
      <c r="F190" s="533"/>
      <c r="G190" s="127"/>
      <c r="H190" s="521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29"/>
      <c r="P190" s="529"/>
      <c r="Q190" s="529"/>
      <c r="R190" s="529"/>
      <c r="S190" s="529"/>
      <c r="T190" s="529"/>
      <c r="U190" s="529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3">
        <v>5.09</v>
      </c>
      <c r="E191" s="533"/>
      <c r="F191" s="533"/>
      <c r="G191" s="127"/>
      <c r="H191" s="521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29"/>
      <c r="P191" s="529"/>
      <c r="Q191" s="529"/>
      <c r="R191" s="529"/>
      <c r="S191" s="529"/>
      <c r="T191" s="529"/>
      <c r="U191" s="529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3">
        <v>5.09</v>
      </c>
      <c r="E192" s="533"/>
      <c r="F192" s="533"/>
      <c r="G192" s="127"/>
      <c r="H192" s="521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29"/>
      <c r="P192" s="529"/>
      <c r="Q192" s="529"/>
      <c r="R192" s="529"/>
      <c r="S192" s="529"/>
      <c r="T192" s="529"/>
      <c r="U192" s="529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7" t="s">
        <v>190</v>
      </c>
      <c r="D193" s="533">
        <v>4.8</v>
      </c>
      <c r="E193" s="533"/>
      <c r="F193" s="533"/>
      <c r="G193" s="127"/>
      <c r="H193" s="521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29"/>
      <c r="P193" s="529"/>
      <c r="Q193" s="529"/>
      <c r="R193" s="529"/>
      <c r="S193" s="529"/>
      <c r="T193" s="529"/>
      <c r="U193" s="529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7" t="s">
        <v>187</v>
      </c>
      <c r="D194" s="533">
        <v>4.8</v>
      </c>
      <c r="E194" s="533"/>
      <c r="F194" s="533"/>
      <c r="G194" s="127"/>
      <c r="H194" s="521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29"/>
      <c r="P194" s="529"/>
      <c r="Q194" s="529"/>
      <c r="R194" s="529"/>
      <c r="S194" s="529"/>
      <c r="T194" s="529"/>
      <c r="U194" s="529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7" t="s">
        <v>179</v>
      </c>
      <c r="D195" s="533">
        <v>4.8</v>
      </c>
      <c r="E195" s="533"/>
      <c r="F195" s="533"/>
      <c r="G195" s="127"/>
      <c r="H195" s="521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29"/>
      <c r="P195" s="529"/>
      <c r="Q195" s="529"/>
      <c r="R195" s="529"/>
      <c r="S195" s="529"/>
      <c r="T195" s="529"/>
      <c r="U195" s="529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7" t="s">
        <v>199</v>
      </c>
      <c r="D196" s="533">
        <v>4.8</v>
      </c>
      <c r="E196" s="533"/>
      <c r="F196" s="533"/>
      <c r="G196" s="127"/>
      <c r="H196" s="521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29"/>
      <c r="P196" s="529"/>
      <c r="Q196" s="529"/>
      <c r="R196" s="529"/>
      <c r="S196" s="529"/>
      <c r="T196" s="529"/>
      <c r="U196" s="529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3">
        <v>4.99</v>
      </c>
      <c r="E197" s="533"/>
      <c r="F197" s="533"/>
      <c r="G197" s="127"/>
      <c r="H197" s="521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29"/>
      <c r="P197" s="529"/>
      <c r="Q197" s="529"/>
      <c r="R197" s="529"/>
      <c r="S197" s="529"/>
      <c r="T197" s="529"/>
      <c r="U197" s="529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3">
        <v>4.99</v>
      </c>
      <c r="E198" s="533"/>
      <c r="F198" s="533"/>
      <c r="G198" s="127"/>
      <c r="H198" s="521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29"/>
      <c r="P198" s="529"/>
      <c r="Q198" s="529"/>
      <c r="R198" s="529"/>
      <c r="S198" s="529"/>
      <c r="T198" s="529"/>
      <c r="U198" s="529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530" t="s">
        <v>202</v>
      </c>
      <c r="D199" s="138"/>
      <c r="E199" s="138"/>
      <c r="F199" s="138"/>
      <c r="G199" s="139">
        <f>SUM(G178:G198)</f>
        <v>691</v>
      </c>
      <c r="H199" s="140">
        <f>SUM(H178:H198)</f>
        <v>3482.64</v>
      </c>
      <c r="I199" s="140">
        <f>SUM(I178:I198)</f>
        <v>45</v>
      </c>
      <c r="J199" s="129">
        <f t="array" ref="J199">IF(ISERROR(G199/I199),"",G199/I199)</f>
        <v>15.355555555555556</v>
      </c>
      <c r="K199" s="140">
        <f>SUM(K178:K198)</f>
        <v>40.647058823529413</v>
      </c>
      <c r="L199" s="141"/>
      <c r="M199" s="144">
        <f t="shared" ref="M199:AA199" si="50">SUM(M178:M198)</f>
        <v>4.352941176470587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520" t="s">
        <v>206</v>
      </c>
      <c r="C200" s="125" t="s">
        <v>199</v>
      </c>
      <c r="D200" s="533">
        <v>5.03</v>
      </c>
      <c r="E200" s="533"/>
      <c r="F200" s="533">
        <v>20170309</v>
      </c>
      <c r="G200" s="127">
        <v>1</v>
      </c>
      <c r="H200" s="521">
        <f t="shared" ref="H200:H256" si="51">D200*G200</f>
        <v>5.03</v>
      </c>
      <c r="I200" s="128">
        <v>0.01</v>
      </c>
      <c r="J200" s="128">
        <f t="array" ref="J200">IF(ISERROR(G200/I200),"",G200/I200)</f>
        <v>100</v>
      </c>
      <c r="K200" s="130">
        <f t="array" ref="K200">IF(ISERROR(G200/L200),"",G200/L200)</f>
        <v>1.9230769230769232E-2</v>
      </c>
      <c r="L200" s="128">
        <v>52</v>
      </c>
      <c r="M200" s="108">
        <f>IF(ISERROR(I200-K200),"",I200-K200)</f>
        <v>-9.2307692307692316E-3</v>
      </c>
      <c r="N200" s="128">
        <f>SUM(O200:U200)</f>
        <v>0</v>
      </c>
      <c r="O200" s="525"/>
      <c r="P200" s="525"/>
      <c r="Q200" s="525"/>
      <c r="R200" s="525"/>
      <c r="S200" s="525"/>
      <c r="T200" s="525"/>
      <c r="U200" s="525"/>
      <c r="V200" s="131">
        <f>SUM(X200:AA200)</f>
        <v>0</v>
      </c>
      <c r="W200" s="522">
        <f>IF(ISERROR(V200/G200),"",V200/G200)</f>
        <v>0</v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0" t="s">
        <v>425</v>
      </c>
      <c r="C201" s="177" t="s">
        <v>427</v>
      </c>
      <c r="D201" s="533">
        <v>5.03</v>
      </c>
      <c r="E201" s="533"/>
      <c r="F201" s="533"/>
      <c r="G201" s="127"/>
      <c r="H201" s="521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5"/>
      <c r="P201" s="525"/>
      <c r="Q201" s="525"/>
      <c r="R201" s="525"/>
      <c r="S201" s="525"/>
      <c r="T201" s="525"/>
      <c r="U201" s="52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0" t="s">
        <v>206</v>
      </c>
      <c r="C202" s="125" t="s">
        <v>186</v>
      </c>
      <c r="D202" s="533">
        <v>5.03</v>
      </c>
      <c r="E202" s="533"/>
      <c r="F202" s="533"/>
      <c r="G202" s="127"/>
      <c r="H202" s="521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5"/>
      <c r="P202" s="525"/>
      <c r="Q202" s="525"/>
      <c r="R202" s="525"/>
      <c r="S202" s="525"/>
      <c r="T202" s="525"/>
      <c r="U202" s="52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customHeight="1">
      <c r="A203" s="254">
        <v>30100014</v>
      </c>
      <c r="B203" s="520" t="s">
        <v>206</v>
      </c>
      <c r="C203" s="125" t="s">
        <v>203</v>
      </c>
      <c r="D203" s="533">
        <v>5.03</v>
      </c>
      <c r="E203" s="533"/>
      <c r="F203" s="533">
        <v>20170310</v>
      </c>
      <c r="G203" s="127">
        <v>1462</v>
      </c>
      <c r="H203" s="521">
        <f t="shared" si="51"/>
        <v>7353.8600000000006</v>
      </c>
      <c r="I203" s="128">
        <f>10*2</f>
        <v>20</v>
      </c>
      <c r="J203" s="128">
        <f t="array" ref="J203">IF(ISERROR(G203/I203),"",G203/I203)</f>
        <v>73.099999999999994</v>
      </c>
      <c r="K203" s="130">
        <f t="array" ref="K203">IF(ISERROR(G203/L203),"",G203/L203)</f>
        <v>28.115384615384617</v>
      </c>
      <c r="L203" s="128">
        <v>52</v>
      </c>
      <c r="M203" s="108">
        <f>IF(ISERROR(I203-K203),"",I203-K203)</f>
        <v>-8.1153846153846168</v>
      </c>
      <c r="N203" s="128">
        <f>SUM(O203:U203)</f>
        <v>0</v>
      </c>
      <c r="O203" s="525"/>
      <c r="P203" s="525"/>
      <c r="Q203" s="525"/>
      <c r="R203" s="525"/>
      <c r="S203" s="525"/>
      <c r="T203" s="525"/>
      <c r="U203" s="525"/>
      <c r="V203" s="131">
        <f>SUM(X203:AA203)</f>
        <v>0</v>
      </c>
      <c r="W203" s="522">
        <f>IF(ISERROR(V203/G203),"",V203/G203)</f>
        <v>0</v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0" t="s">
        <v>206</v>
      </c>
      <c r="C204" s="125" t="s">
        <v>207</v>
      </c>
      <c r="D204" s="533">
        <v>5.03</v>
      </c>
      <c r="E204" s="533"/>
      <c r="F204" s="533"/>
      <c r="G204" s="127"/>
      <c r="H204" s="521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5"/>
      <c r="P204" s="525"/>
      <c r="Q204" s="525"/>
      <c r="R204" s="525"/>
      <c r="S204" s="525"/>
      <c r="T204" s="525"/>
      <c r="U204" s="52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0" t="s">
        <v>414</v>
      </c>
      <c r="C205" s="177" t="s">
        <v>415</v>
      </c>
      <c r="D205" s="533">
        <v>5.03</v>
      </c>
      <c r="E205" s="533"/>
      <c r="F205" s="533"/>
      <c r="G205" s="127"/>
      <c r="H205" s="521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5"/>
      <c r="P205" s="525"/>
      <c r="Q205" s="525"/>
      <c r="R205" s="525"/>
      <c r="S205" s="525"/>
      <c r="T205" s="525"/>
      <c r="U205" s="52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0" t="s">
        <v>414</v>
      </c>
      <c r="C206" s="177" t="s">
        <v>416</v>
      </c>
      <c r="D206" s="533">
        <v>5.03</v>
      </c>
      <c r="E206" s="533"/>
      <c r="F206" s="533"/>
      <c r="G206" s="127"/>
      <c r="H206" s="521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5"/>
      <c r="P206" s="525"/>
      <c r="Q206" s="525"/>
      <c r="R206" s="525"/>
      <c r="S206" s="525"/>
      <c r="T206" s="525"/>
      <c r="U206" s="52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0" t="s">
        <v>414</v>
      </c>
      <c r="C207" s="177" t="s">
        <v>61</v>
      </c>
      <c r="D207" s="533">
        <v>5.03</v>
      </c>
      <c r="E207" s="533"/>
      <c r="F207" s="533"/>
      <c r="G207" s="127"/>
      <c r="H207" s="521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5"/>
      <c r="P207" s="525"/>
      <c r="Q207" s="525"/>
      <c r="R207" s="525"/>
      <c r="S207" s="525"/>
      <c r="T207" s="525"/>
      <c r="U207" s="52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0" t="s">
        <v>208</v>
      </c>
      <c r="C208" s="125" t="s">
        <v>179</v>
      </c>
      <c r="D208" s="533">
        <v>5.08</v>
      </c>
      <c r="E208" s="533"/>
      <c r="F208" s="533"/>
      <c r="G208" s="127"/>
      <c r="H208" s="521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5"/>
      <c r="P208" s="525"/>
      <c r="Q208" s="525"/>
      <c r="R208" s="525"/>
      <c r="S208" s="525"/>
      <c r="T208" s="525"/>
      <c r="U208" s="52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0" t="s">
        <v>208</v>
      </c>
      <c r="C209" s="125" t="s">
        <v>204</v>
      </c>
      <c r="D209" s="533">
        <v>5.08</v>
      </c>
      <c r="E209" s="533"/>
      <c r="F209" s="533"/>
      <c r="G209" s="127"/>
      <c r="H209" s="521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5"/>
      <c r="P209" s="525"/>
      <c r="Q209" s="525"/>
      <c r="R209" s="525"/>
      <c r="S209" s="525"/>
      <c r="T209" s="525"/>
      <c r="U209" s="52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0" t="s">
        <v>208</v>
      </c>
      <c r="C210" s="125" t="s">
        <v>205</v>
      </c>
      <c r="D210" s="533">
        <v>5.08</v>
      </c>
      <c r="E210" s="533"/>
      <c r="F210" s="533"/>
      <c r="G210" s="127"/>
      <c r="H210" s="521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5"/>
      <c r="P210" s="525"/>
      <c r="Q210" s="525"/>
      <c r="R210" s="525"/>
      <c r="S210" s="525"/>
      <c r="T210" s="525"/>
      <c r="U210" s="52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0" t="s">
        <v>208</v>
      </c>
      <c r="C211" s="125" t="s">
        <v>186</v>
      </c>
      <c r="D211" s="533">
        <v>5.08</v>
      </c>
      <c r="E211" s="533"/>
      <c r="F211" s="533"/>
      <c r="G211" s="127"/>
      <c r="H211" s="521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5"/>
      <c r="P211" s="525"/>
      <c r="Q211" s="525"/>
      <c r="R211" s="525"/>
      <c r="S211" s="525"/>
      <c r="T211" s="525"/>
      <c r="U211" s="52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0" t="s">
        <v>208</v>
      </c>
      <c r="C212" s="125" t="s">
        <v>203</v>
      </c>
      <c r="D212" s="533">
        <v>5.08</v>
      </c>
      <c r="E212" s="533"/>
      <c r="F212" s="533"/>
      <c r="G212" s="127"/>
      <c r="H212" s="521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5"/>
      <c r="P212" s="525"/>
      <c r="Q212" s="525"/>
      <c r="R212" s="525"/>
      <c r="S212" s="525"/>
      <c r="T212" s="525"/>
      <c r="U212" s="52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0" t="s">
        <v>208</v>
      </c>
      <c r="C213" s="125" t="s">
        <v>199</v>
      </c>
      <c r="D213" s="533">
        <v>5.08</v>
      </c>
      <c r="E213" s="533"/>
      <c r="F213" s="533"/>
      <c r="G213" s="127"/>
      <c r="H213" s="521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29"/>
      <c r="P213" s="529"/>
      <c r="Q213" s="529"/>
      <c r="R213" s="529"/>
      <c r="S213" s="529"/>
      <c r="T213" s="529"/>
      <c r="U213" s="529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0" t="s">
        <v>208</v>
      </c>
      <c r="C214" s="125" t="s">
        <v>187</v>
      </c>
      <c r="D214" s="533">
        <v>5.08</v>
      </c>
      <c r="E214" s="533"/>
      <c r="F214" s="533"/>
      <c r="G214" s="127"/>
      <c r="H214" s="521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5"/>
      <c r="P214" s="525"/>
      <c r="Q214" s="525"/>
      <c r="R214" s="525"/>
      <c r="S214" s="525"/>
      <c r="T214" s="525"/>
      <c r="U214" s="52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0" t="s">
        <v>208</v>
      </c>
      <c r="C215" s="125" t="s">
        <v>207</v>
      </c>
      <c r="D215" s="533">
        <v>5.08</v>
      </c>
      <c r="E215" s="533"/>
      <c r="F215" s="533"/>
      <c r="G215" s="127"/>
      <c r="H215" s="521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29"/>
      <c r="P215" s="529"/>
      <c r="Q215" s="529"/>
      <c r="R215" s="529"/>
      <c r="S215" s="529"/>
      <c r="T215" s="529"/>
      <c r="U215" s="529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0" t="s">
        <v>209</v>
      </c>
      <c r="C216" s="125" t="s">
        <v>194</v>
      </c>
      <c r="D216" s="533">
        <v>5.03</v>
      </c>
      <c r="E216" s="533"/>
      <c r="F216" s="533"/>
      <c r="G216" s="127"/>
      <c r="H216" s="521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5"/>
      <c r="P216" s="525"/>
      <c r="Q216" s="525"/>
      <c r="R216" s="525"/>
      <c r="S216" s="525"/>
      <c r="T216" s="525"/>
      <c r="U216" s="52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0" t="s">
        <v>209</v>
      </c>
      <c r="C217" s="125" t="s">
        <v>179</v>
      </c>
      <c r="D217" s="533">
        <v>5.03</v>
      </c>
      <c r="E217" s="533"/>
      <c r="F217" s="533"/>
      <c r="G217" s="127"/>
      <c r="H217" s="521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5"/>
      <c r="P217" s="525"/>
      <c r="Q217" s="525"/>
      <c r="R217" s="525"/>
      <c r="S217" s="525"/>
      <c r="T217" s="525"/>
      <c r="U217" s="52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0" t="s">
        <v>209</v>
      </c>
      <c r="C218" s="125" t="s">
        <v>195</v>
      </c>
      <c r="D218" s="533">
        <v>5.03</v>
      </c>
      <c r="E218" s="533"/>
      <c r="F218" s="533"/>
      <c r="G218" s="127"/>
      <c r="H218" s="521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5"/>
      <c r="P218" s="525"/>
      <c r="Q218" s="525"/>
      <c r="R218" s="525"/>
      <c r="S218" s="525"/>
      <c r="T218" s="525"/>
      <c r="U218" s="52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0" t="s">
        <v>209</v>
      </c>
      <c r="C219" s="125" t="s">
        <v>204</v>
      </c>
      <c r="D219" s="533">
        <v>5.03</v>
      </c>
      <c r="E219" s="533"/>
      <c r="F219" s="533"/>
      <c r="G219" s="127"/>
      <c r="H219" s="521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5"/>
      <c r="P219" s="525"/>
      <c r="Q219" s="525"/>
      <c r="R219" s="525"/>
      <c r="S219" s="525"/>
      <c r="T219" s="525"/>
      <c r="U219" s="52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0" t="s">
        <v>382</v>
      </c>
      <c r="C220" s="177" t="s">
        <v>383</v>
      </c>
      <c r="D220" s="533">
        <v>5.03</v>
      </c>
      <c r="E220" s="533"/>
      <c r="F220" s="533"/>
      <c r="G220" s="127"/>
      <c r="H220" s="521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5"/>
      <c r="P220" s="525"/>
      <c r="Q220" s="525"/>
      <c r="R220" s="525"/>
      <c r="S220" s="525"/>
      <c r="T220" s="525"/>
      <c r="U220" s="52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0" t="s">
        <v>382</v>
      </c>
      <c r="C221" s="177" t="s">
        <v>384</v>
      </c>
      <c r="D221" s="533">
        <v>5.03</v>
      </c>
      <c r="E221" s="533"/>
      <c r="F221" s="533"/>
      <c r="G221" s="127"/>
      <c r="H221" s="521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5"/>
      <c r="P221" s="525"/>
      <c r="Q221" s="525"/>
      <c r="R221" s="525"/>
      <c r="S221" s="525"/>
      <c r="T221" s="525"/>
      <c r="U221" s="52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0" t="s">
        <v>382</v>
      </c>
      <c r="C222" s="177" t="s">
        <v>389</v>
      </c>
      <c r="D222" s="533">
        <v>5.03</v>
      </c>
      <c r="E222" s="533"/>
      <c r="F222" s="533"/>
      <c r="G222" s="127"/>
      <c r="H222" s="521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5"/>
      <c r="P222" s="525"/>
      <c r="Q222" s="525"/>
      <c r="R222" s="525"/>
      <c r="S222" s="525"/>
      <c r="T222" s="525"/>
      <c r="U222" s="52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0" t="s">
        <v>382</v>
      </c>
      <c r="C223" s="177" t="s">
        <v>391</v>
      </c>
      <c r="D223" s="533">
        <v>5.03</v>
      </c>
      <c r="E223" s="533"/>
      <c r="F223" s="533"/>
      <c r="G223" s="127"/>
      <c r="H223" s="521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5"/>
      <c r="P223" s="525"/>
      <c r="Q223" s="525"/>
      <c r="R223" s="525"/>
      <c r="S223" s="525"/>
      <c r="T223" s="525"/>
      <c r="U223" s="52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0" t="s">
        <v>418</v>
      </c>
      <c r="C224" s="177" t="s">
        <v>364</v>
      </c>
      <c r="D224" s="533">
        <v>5.03</v>
      </c>
      <c r="E224" s="533"/>
      <c r="F224" s="533"/>
      <c r="G224" s="127"/>
      <c r="H224" s="521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5"/>
      <c r="P224" s="525"/>
      <c r="Q224" s="525"/>
      <c r="R224" s="525"/>
      <c r="S224" s="525"/>
      <c r="T224" s="525"/>
      <c r="U224" s="52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0" t="s">
        <v>418</v>
      </c>
      <c r="C225" s="177" t="s">
        <v>365</v>
      </c>
      <c r="D225" s="533">
        <v>5.03</v>
      </c>
      <c r="E225" s="533"/>
      <c r="F225" s="533"/>
      <c r="G225" s="127"/>
      <c r="H225" s="521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5"/>
      <c r="P225" s="525"/>
      <c r="Q225" s="525"/>
      <c r="R225" s="525"/>
      <c r="S225" s="525"/>
      <c r="T225" s="525"/>
      <c r="U225" s="52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0" t="s">
        <v>418</v>
      </c>
      <c r="C226" s="177" t="s">
        <v>366</v>
      </c>
      <c r="D226" s="533">
        <v>5.03</v>
      </c>
      <c r="E226" s="533"/>
      <c r="F226" s="533"/>
      <c r="G226" s="127"/>
      <c r="H226" s="521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5"/>
      <c r="P226" s="525"/>
      <c r="Q226" s="525"/>
      <c r="R226" s="525"/>
      <c r="S226" s="525"/>
      <c r="T226" s="525"/>
      <c r="U226" s="52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0" t="s">
        <v>418</v>
      </c>
      <c r="C227" s="177" t="s">
        <v>367</v>
      </c>
      <c r="D227" s="533">
        <v>5.03</v>
      </c>
      <c r="E227" s="533"/>
      <c r="F227" s="533"/>
      <c r="G227" s="127"/>
      <c r="H227" s="521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5"/>
      <c r="P227" s="525"/>
      <c r="Q227" s="525"/>
      <c r="R227" s="525"/>
      <c r="S227" s="525"/>
      <c r="T227" s="525"/>
      <c r="U227" s="52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3">
        <v>5.03</v>
      </c>
      <c r="E228" s="533"/>
      <c r="F228" s="533"/>
      <c r="G228" s="146"/>
      <c r="H228" s="521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29"/>
      <c r="P228" s="529"/>
      <c r="Q228" s="529"/>
      <c r="R228" s="529"/>
      <c r="S228" s="529"/>
      <c r="T228" s="529"/>
      <c r="U228" s="529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3">
        <v>5.03</v>
      </c>
      <c r="E229" s="533"/>
      <c r="F229" s="533"/>
      <c r="G229" s="146"/>
      <c r="H229" s="521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29"/>
      <c r="P229" s="529"/>
      <c r="Q229" s="529"/>
      <c r="R229" s="529"/>
      <c r="S229" s="529"/>
      <c r="T229" s="529"/>
      <c r="U229" s="529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3">
        <v>5.03</v>
      </c>
      <c r="E230" s="533"/>
      <c r="F230" s="533"/>
      <c r="G230" s="146"/>
      <c r="H230" s="521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29"/>
      <c r="P230" s="529"/>
      <c r="Q230" s="529"/>
      <c r="R230" s="529"/>
      <c r="S230" s="529"/>
      <c r="T230" s="529"/>
      <c r="U230" s="529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3">
        <v>5.03</v>
      </c>
      <c r="E231" s="533"/>
      <c r="F231" s="533"/>
      <c r="G231" s="127"/>
      <c r="H231" s="521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29"/>
      <c r="P231" s="529"/>
      <c r="Q231" s="529"/>
      <c r="R231" s="529"/>
      <c r="S231" s="529"/>
      <c r="T231" s="529"/>
      <c r="U231" s="529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3">
        <v>5.03</v>
      </c>
      <c r="E232" s="533"/>
      <c r="F232" s="533"/>
      <c r="G232" s="127"/>
      <c r="H232" s="521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29"/>
      <c r="P232" s="529"/>
      <c r="Q232" s="529"/>
      <c r="R232" s="529"/>
      <c r="S232" s="529"/>
      <c r="T232" s="529"/>
      <c r="U232" s="529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3">
        <v>5.03</v>
      </c>
      <c r="E233" s="533"/>
      <c r="F233" s="533"/>
      <c r="G233" s="127"/>
      <c r="H233" s="521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29"/>
      <c r="P233" s="529"/>
      <c r="Q233" s="529"/>
      <c r="R233" s="529"/>
      <c r="S233" s="529"/>
      <c r="T233" s="529"/>
      <c r="U233" s="529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3">
        <v>5.03</v>
      </c>
      <c r="E234" s="533"/>
      <c r="F234" s="533"/>
      <c r="G234" s="127"/>
      <c r="H234" s="521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29"/>
      <c r="P234" s="529"/>
      <c r="Q234" s="529"/>
      <c r="R234" s="529"/>
      <c r="S234" s="529"/>
      <c r="T234" s="529"/>
      <c r="U234" s="529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3">
        <v>5.03</v>
      </c>
      <c r="E235" s="533"/>
      <c r="F235" s="533"/>
      <c r="G235" s="127"/>
      <c r="H235" s="521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29"/>
      <c r="P235" s="529"/>
      <c r="Q235" s="529"/>
      <c r="R235" s="529"/>
      <c r="S235" s="529"/>
      <c r="T235" s="529"/>
      <c r="U235" s="529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3">
        <v>5.03</v>
      </c>
      <c r="E236" s="533"/>
      <c r="F236" s="533"/>
      <c r="G236" s="127"/>
      <c r="H236" s="521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29"/>
      <c r="P236" s="529"/>
      <c r="Q236" s="529"/>
      <c r="R236" s="529"/>
      <c r="S236" s="529"/>
      <c r="T236" s="529"/>
      <c r="U236" s="529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3">
        <v>5.03</v>
      </c>
      <c r="E237" s="533"/>
      <c r="F237" s="533"/>
      <c r="G237" s="127"/>
      <c r="H237" s="521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29"/>
      <c r="P237" s="529"/>
      <c r="Q237" s="529"/>
      <c r="R237" s="529"/>
      <c r="S237" s="529"/>
      <c r="T237" s="529"/>
      <c r="U237" s="529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3">
        <v>5.03</v>
      </c>
      <c r="E238" s="533"/>
      <c r="F238" s="533"/>
      <c r="G238" s="127"/>
      <c r="H238" s="521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29"/>
      <c r="P238" s="529"/>
      <c r="Q238" s="529"/>
      <c r="R238" s="529"/>
      <c r="S238" s="529"/>
      <c r="T238" s="529"/>
      <c r="U238" s="529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3">
        <v>5</v>
      </c>
      <c r="E239" s="533"/>
      <c r="F239" s="533"/>
      <c r="G239" s="127"/>
      <c r="H239" s="521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29"/>
      <c r="P239" s="529"/>
      <c r="Q239" s="529"/>
      <c r="R239" s="529"/>
      <c r="S239" s="529"/>
      <c r="T239" s="529"/>
      <c r="U239" s="529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3">
        <v>5.03</v>
      </c>
      <c r="E240" s="533"/>
      <c r="F240" s="533"/>
      <c r="G240" s="127"/>
      <c r="H240" s="521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29"/>
      <c r="P240" s="529"/>
      <c r="Q240" s="529"/>
      <c r="R240" s="529"/>
      <c r="S240" s="529"/>
      <c r="T240" s="529"/>
      <c r="U240" s="529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3">
        <v>5.03</v>
      </c>
      <c r="E241" s="533"/>
      <c r="F241" s="533"/>
      <c r="G241" s="127"/>
      <c r="H241" s="521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29"/>
      <c r="P241" s="529"/>
      <c r="Q241" s="529"/>
      <c r="R241" s="529"/>
      <c r="S241" s="529"/>
      <c r="T241" s="529"/>
      <c r="U241" s="529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3"/>
      <c r="E242" s="533"/>
      <c r="F242" s="533"/>
      <c r="G242" s="127"/>
      <c r="H242" s="521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29"/>
      <c r="P242" s="529"/>
      <c r="Q242" s="529"/>
      <c r="R242" s="529"/>
      <c r="S242" s="529"/>
      <c r="T242" s="529"/>
      <c r="U242" s="529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3">
        <v>5.0599999999999996</v>
      </c>
      <c r="E243" s="533"/>
      <c r="F243" s="533"/>
      <c r="G243" s="127"/>
      <c r="H243" s="521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29"/>
      <c r="P243" s="529"/>
      <c r="Q243" s="529"/>
      <c r="R243" s="529"/>
      <c r="S243" s="529"/>
      <c r="T243" s="529"/>
      <c r="U243" s="529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3">
        <v>5.0599999999999996</v>
      </c>
      <c r="E244" s="533"/>
      <c r="F244" s="533"/>
      <c r="G244" s="127"/>
      <c r="H244" s="521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29"/>
      <c r="P244" s="529"/>
      <c r="Q244" s="529"/>
      <c r="R244" s="529"/>
      <c r="S244" s="529"/>
      <c r="T244" s="529"/>
      <c r="U244" s="529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3">
        <v>5.0599999999999996</v>
      </c>
      <c r="E245" s="533"/>
      <c r="F245" s="533"/>
      <c r="G245" s="127"/>
      <c r="H245" s="521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29"/>
      <c r="P245" s="529"/>
      <c r="Q245" s="529"/>
      <c r="R245" s="529"/>
      <c r="S245" s="529"/>
      <c r="T245" s="529"/>
      <c r="U245" s="529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3">
        <v>5.0599999999999996</v>
      </c>
      <c r="E246" s="533"/>
      <c r="F246" s="533"/>
      <c r="G246" s="127"/>
      <c r="H246" s="521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29"/>
      <c r="P246" s="529"/>
      <c r="Q246" s="529"/>
      <c r="R246" s="529"/>
      <c r="S246" s="529"/>
      <c r="T246" s="529"/>
      <c r="U246" s="529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3"/>
      <c r="E247" s="533"/>
      <c r="F247" s="533"/>
      <c r="G247" s="127"/>
      <c r="H247" s="521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29"/>
      <c r="P247" s="529"/>
      <c r="Q247" s="529"/>
      <c r="R247" s="529"/>
      <c r="S247" s="529"/>
      <c r="T247" s="529"/>
      <c r="U247" s="529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3"/>
      <c r="E248" s="533"/>
      <c r="F248" s="533"/>
      <c r="G248" s="127"/>
      <c r="H248" s="521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29"/>
      <c r="P248" s="529"/>
      <c r="Q248" s="529"/>
      <c r="R248" s="529"/>
      <c r="S248" s="529"/>
      <c r="T248" s="529"/>
      <c r="U248" s="529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3"/>
      <c r="E249" s="533"/>
      <c r="F249" s="533"/>
      <c r="G249" s="127"/>
      <c r="H249" s="521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29"/>
      <c r="P249" s="529"/>
      <c r="Q249" s="529"/>
      <c r="R249" s="529"/>
      <c r="S249" s="529"/>
      <c r="T249" s="529"/>
      <c r="U249" s="529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3"/>
      <c r="E250" s="533"/>
      <c r="F250" s="533"/>
      <c r="G250" s="127"/>
      <c r="H250" s="521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29"/>
      <c r="P250" s="529"/>
      <c r="Q250" s="529"/>
      <c r="R250" s="529"/>
      <c r="S250" s="529"/>
      <c r="T250" s="529"/>
      <c r="U250" s="529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3"/>
      <c r="E251" s="533"/>
      <c r="F251" s="533"/>
      <c r="G251" s="127"/>
      <c r="H251" s="521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29"/>
      <c r="P251" s="529"/>
      <c r="Q251" s="529"/>
      <c r="R251" s="529"/>
      <c r="S251" s="529"/>
      <c r="T251" s="529"/>
      <c r="U251" s="529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3"/>
      <c r="E252" s="533"/>
      <c r="F252" s="533"/>
      <c r="G252" s="127"/>
      <c r="H252" s="521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29"/>
      <c r="P252" s="529"/>
      <c r="Q252" s="529"/>
      <c r="R252" s="529"/>
      <c r="S252" s="529"/>
      <c r="T252" s="529"/>
      <c r="U252" s="529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3"/>
      <c r="E253" s="533"/>
      <c r="F253" s="533"/>
      <c r="G253" s="127"/>
      <c r="H253" s="521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29"/>
      <c r="P253" s="529"/>
      <c r="Q253" s="529"/>
      <c r="R253" s="529"/>
      <c r="S253" s="529"/>
      <c r="T253" s="529"/>
      <c r="U253" s="529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3"/>
      <c r="E254" s="533"/>
      <c r="F254" s="533"/>
      <c r="G254" s="127"/>
      <c r="H254" s="521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29"/>
      <c r="P254" s="529"/>
      <c r="Q254" s="529"/>
      <c r="R254" s="529"/>
      <c r="S254" s="529"/>
      <c r="T254" s="529"/>
      <c r="U254" s="529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3"/>
      <c r="E255" s="533"/>
      <c r="F255" s="533"/>
      <c r="G255" s="127"/>
      <c r="H255" s="521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29"/>
      <c r="P255" s="529"/>
      <c r="Q255" s="529"/>
      <c r="R255" s="529"/>
      <c r="S255" s="529"/>
      <c r="T255" s="529"/>
      <c r="U255" s="529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3"/>
      <c r="E256" s="533"/>
      <c r="F256" s="533"/>
      <c r="G256" s="127"/>
      <c r="H256" s="521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29"/>
      <c r="P256" s="529"/>
      <c r="Q256" s="529"/>
      <c r="R256" s="529"/>
      <c r="S256" s="529"/>
      <c r="T256" s="529"/>
      <c r="U256" s="529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530" t="s">
        <v>202</v>
      </c>
      <c r="D257" s="138"/>
      <c r="E257" s="138"/>
      <c r="F257" s="138"/>
      <c r="G257" s="139">
        <f>SUM(G200:G256)</f>
        <v>1463</v>
      </c>
      <c r="H257" s="140">
        <f>SUM(H200:H256)</f>
        <v>7358.89</v>
      </c>
      <c r="I257" s="140">
        <f>SUM(I200:I256)</f>
        <v>20.010000000000002</v>
      </c>
      <c r="J257" s="129">
        <f t="array" ref="J257">IF(ISERROR(G257/I257),"",G257/I257)</f>
        <v>73.113443278360819</v>
      </c>
      <c r="K257" s="140">
        <f>SUM(K200:K256)</f>
        <v>28.134615384615387</v>
      </c>
      <c r="L257" s="141"/>
      <c r="M257" s="144">
        <f t="shared" ref="M257:V257" si="59">SUM(M200:M256)</f>
        <v>-8.1246153846153852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0" t="s">
        <v>217</v>
      </c>
      <c r="C258" s="125" t="s">
        <v>179</v>
      </c>
      <c r="D258" s="533">
        <v>5.03</v>
      </c>
      <c r="E258" s="533"/>
      <c r="F258" s="533"/>
      <c r="G258" s="127"/>
      <c r="H258" s="521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29"/>
      <c r="P258" s="529"/>
      <c r="Q258" s="529"/>
      <c r="R258" s="529"/>
      <c r="S258" s="529"/>
      <c r="T258" s="529"/>
      <c r="U258" s="529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0" t="s">
        <v>217</v>
      </c>
      <c r="C259" s="125" t="s">
        <v>186</v>
      </c>
      <c r="D259" s="533">
        <v>5.03</v>
      </c>
      <c r="E259" s="533"/>
      <c r="F259" s="533"/>
      <c r="G259" s="127"/>
      <c r="H259" s="521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29"/>
      <c r="P259" s="529"/>
      <c r="Q259" s="529"/>
      <c r="R259" s="529"/>
      <c r="S259" s="529"/>
      <c r="T259" s="529"/>
      <c r="U259" s="529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0" t="s">
        <v>217</v>
      </c>
      <c r="C260" s="125" t="s">
        <v>204</v>
      </c>
      <c r="D260" s="533">
        <v>5.03</v>
      </c>
      <c r="E260" s="533"/>
      <c r="F260" s="533"/>
      <c r="G260" s="127"/>
      <c r="H260" s="521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29"/>
      <c r="P260" s="529"/>
      <c r="Q260" s="529"/>
      <c r="R260" s="529"/>
      <c r="S260" s="529"/>
      <c r="T260" s="529"/>
      <c r="U260" s="529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3">
        <v>5.03</v>
      </c>
      <c r="E261" s="533"/>
      <c r="F261" s="533"/>
      <c r="G261" s="127"/>
      <c r="H261" s="521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29"/>
      <c r="P261" s="529"/>
      <c r="Q261" s="529"/>
      <c r="R261" s="529"/>
      <c r="S261" s="529"/>
      <c r="T261" s="529"/>
      <c r="U261" s="529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3">
        <v>5.03</v>
      </c>
      <c r="E262" s="533"/>
      <c r="F262" s="533"/>
      <c r="G262" s="127"/>
      <c r="H262" s="521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29"/>
      <c r="P262" s="529"/>
      <c r="Q262" s="529"/>
      <c r="R262" s="529"/>
      <c r="S262" s="529"/>
      <c r="T262" s="529"/>
      <c r="U262" s="529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3">
        <v>5.03</v>
      </c>
      <c r="E263" s="533"/>
      <c r="F263" s="533"/>
      <c r="G263" s="127"/>
      <c r="H263" s="521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29"/>
      <c r="P263" s="529"/>
      <c r="Q263" s="529"/>
      <c r="R263" s="529"/>
      <c r="S263" s="529"/>
      <c r="T263" s="529"/>
      <c r="U263" s="529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3">
        <v>5.03</v>
      </c>
      <c r="E264" s="533"/>
      <c r="F264" s="533"/>
      <c r="G264" s="127"/>
      <c r="H264" s="521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29"/>
      <c r="P264" s="529"/>
      <c r="Q264" s="529"/>
      <c r="R264" s="529"/>
      <c r="S264" s="529"/>
      <c r="T264" s="529"/>
      <c r="U264" s="529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3">
        <v>5.03</v>
      </c>
      <c r="E265" s="533"/>
      <c r="F265" s="533"/>
      <c r="G265" s="127"/>
      <c r="H265" s="521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29"/>
      <c r="P265" s="529"/>
      <c r="Q265" s="529"/>
      <c r="R265" s="529"/>
      <c r="S265" s="529"/>
      <c r="T265" s="529"/>
      <c r="U265" s="529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3">
        <v>5.03</v>
      </c>
      <c r="E266" s="533"/>
      <c r="F266" s="533"/>
      <c r="G266" s="146"/>
      <c r="H266" s="521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29"/>
      <c r="P266" s="529"/>
      <c r="Q266" s="529"/>
      <c r="R266" s="529"/>
      <c r="S266" s="529"/>
      <c r="T266" s="529"/>
      <c r="U266" s="529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3">
        <v>5.03</v>
      </c>
      <c r="E267" s="533"/>
      <c r="F267" s="533"/>
      <c r="G267" s="127"/>
      <c r="H267" s="521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29"/>
      <c r="P267" s="529"/>
      <c r="Q267" s="529"/>
      <c r="R267" s="529"/>
      <c r="S267" s="529"/>
      <c r="T267" s="529"/>
      <c r="U267" s="529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3">
        <v>5.03</v>
      </c>
      <c r="E268" s="533"/>
      <c r="F268" s="533"/>
      <c r="G268" s="127"/>
      <c r="H268" s="521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29"/>
      <c r="P268" s="529"/>
      <c r="Q268" s="529"/>
      <c r="R268" s="529"/>
      <c r="S268" s="529"/>
      <c r="T268" s="529"/>
      <c r="U268" s="529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3">
        <v>5.03</v>
      </c>
      <c r="E269" s="533"/>
      <c r="F269" s="533"/>
      <c r="G269" s="127"/>
      <c r="H269" s="521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29"/>
      <c r="P269" s="529"/>
      <c r="Q269" s="529"/>
      <c r="R269" s="529"/>
      <c r="S269" s="529"/>
      <c r="T269" s="529"/>
      <c r="U269" s="529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3">
        <v>5.03</v>
      </c>
      <c r="E270" s="533"/>
      <c r="F270" s="533"/>
      <c r="G270" s="127"/>
      <c r="H270" s="521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29"/>
      <c r="P270" s="529"/>
      <c r="Q270" s="529"/>
      <c r="R270" s="529"/>
      <c r="S270" s="529"/>
      <c r="T270" s="529"/>
      <c r="U270" s="529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3">
        <v>5.03</v>
      </c>
      <c r="E271" s="533"/>
      <c r="F271" s="533"/>
      <c r="G271" s="127"/>
      <c r="H271" s="521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29"/>
      <c r="P271" s="529"/>
      <c r="Q271" s="529"/>
      <c r="R271" s="529"/>
      <c r="S271" s="529"/>
      <c r="T271" s="529"/>
      <c r="U271" s="529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3">
        <v>5.03</v>
      </c>
      <c r="E272" s="533"/>
      <c r="F272" s="533"/>
      <c r="G272" s="127"/>
      <c r="H272" s="521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29"/>
      <c r="P272" s="529"/>
      <c r="Q272" s="529"/>
      <c r="R272" s="529"/>
      <c r="S272" s="529"/>
      <c r="T272" s="529"/>
      <c r="U272" s="529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3">
        <v>5.03</v>
      </c>
      <c r="E273" s="533"/>
      <c r="F273" s="533"/>
      <c r="G273" s="127"/>
      <c r="H273" s="521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29"/>
      <c r="P273" s="529"/>
      <c r="Q273" s="529"/>
      <c r="R273" s="529"/>
      <c r="S273" s="529"/>
      <c r="T273" s="529"/>
      <c r="U273" s="529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0" t="s">
        <v>222</v>
      </c>
      <c r="C274" s="125" t="s">
        <v>181</v>
      </c>
      <c r="D274" s="533">
        <v>9.36</v>
      </c>
      <c r="E274" s="533"/>
      <c r="F274" s="533"/>
      <c r="G274" s="127"/>
      <c r="H274" s="521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29"/>
      <c r="P274" s="529"/>
      <c r="Q274" s="529"/>
      <c r="R274" s="529"/>
      <c r="S274" s="529"/>
      <c r="T274" s="529"/>
      <c r="U274" s="529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0" t="s">
        <v>222</v>
      </c>
      <c r="C275" s="125" t="s">
        <v>179</v>
      </c>
      <c r="D275" s="533">
        <v>9.36</v>
      </c>
      <c r="E275" s="533"/>
      <c r="F275" s="533"/>
      <c r="G275" s="127"/>
      <c r="H275" s="521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29"/>
      <c r="P275" s="529"/>
      <c r="Q275" s="529"/>
      <c r="R275" s="529"/>
      <c r="S275" s="529"/>
      <c r="T275" s="529"/>
      <c r="U275" s="529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0" t="s">
        <v>222</v>
      </c>
      <c r="C276" s="125" t="s">
        <v>221</v>
      </c>
      <c r="D276" s="533">
        <v>9.36</v>
      </c>
      <c r="E276" s="533"/>
      <c r="F276" s="533"/>
      <c r="G276" s="127"/>
      <c r="H276" s="521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29"/>
      <c r="P276" s="529"/>
      <c r="Q276" s="529"/>
      <c r="R276" s="529"/>
      <c r="S276" s="529"/>
      <c r="T276" s="529"/>
      <c r="U276" s="529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0" t="s">
        <v>222</v>
      </c>
      <c r="C277" s="125" t="s">
        <v>186</v>
      </c>
      <c r="D277" s="533">
        <v>9.36</v>
      </c>
      <c r="E277" s="533"/>
      <c r="F277" s="533"/>
      <c r="G277" s="127"/>
      <c r="H277" s="521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29"/>
      <c r="P277" s="529"/>
      <c r="Q277" s="529"/>
      <c r="R277" s="529"/>
      <c r="S277" s="529"/>
      <c r="T277" s="529"/>
      <c r="U277" s="529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0" t="s">
        <v>393</v>
      </c>
      <c r="C278" s="177" t="s">
        <v>395</v>
      </c>
      <c r="D278" s="533">
        <v>5</v>
      </c>
      <c r="E278" s="533"/>
      <c r="F278" s="533"/>
      <c r="G278" s="127"/>
      <c r="H278" s="521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29"/>
      <c r="P278" s="529"/>
      <c r="Q278" s="529"/>
      <c r="R278" s="529"/>
      <c r="S278" s="529"/>
      <c r="T278" s="529"/>
      <c r="U278" s="529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0" t="s">
        <v>393</v>
      </c>
      <c r="C279" s="177" t="s">
        <v>402</v>
      </c>
      <c r="D279" s="533">
        <v>5</v>
      </c>
      <c r="E279" s="533"/>
      <c r="F279" s="533"/>
      <c r="G279" s="127"/>
      <c r="H279" s="521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29"/>
      <c r="P279" s="529"/>
      <c r="Q279" s="529"/>
      <c r="R279" s="529"/>
      <c r="S279" s="529"/>
      <c r="T279" s="529"/>
      <c r="U279" s="529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0" t="s">
        <v>404</v>
      </c>
      <c r="C280" s="177" t="s">
        <v>405</v>
      </c>
      <c r="D280" s="533">
        <v>5</v>
      </c>
      <c r="E280" s="533"/>
      <c r="F280" s="533"/>
      <c r="G280" s="127"/>
      <c r="H280" s="521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29"/>
      <c r="P280" s="529"/>
      <c r="Q280" s="529"/>
      <c r="R280" s="529"/>
      <c r="S280" s="529"/>
      <c r="T280" s="529"/>
      <c r="U280" s="529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0" t="s">
        <v>342</v>
      </c>
      <c r="C281" s="177" t="s">
        <v>372</v>
      </c>
      <c r="D281" s="533">
        <v>5</v>
      </c>
      <c r="E281" s="533"/>
      <c r="F281" s="533"/>
      <c r="G281" s="127"/>
      <c r="H281" s="521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29"/>
      <c r="P281" s="529"/>
      <c r="Q281" s="529"/>
      <c r="R281" s="529"/>
      <c r="S281" s="529"/>
      <c r="T281" s="529"/>
      <c r="U281" s="529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0" t="s">
        <v>343</v>
      </c>
      <c r="C282" s="125" t="s">
        <v>345</v>
      </c>
      <c r="D282" s="533">
        <v>5</v>
      </c>
      <c r="E282" s="533"/>
      <c r="F282" s="533"/>
      <c r="G282" s="127"/>
      <c r="H282" s="521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29"/>
      <c r="P282" s="529"/>
      <c r="Q282" s="529"/>
      <c r="R282" s="529"/>
      <c r="S282" s="529"/>
      <c r="T282" s="529"/>
      <c r="U282" s="529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0" t="s">
        <v>343</v>
      </c>
      <c r="C283" s="125" t="s">
        <v>347</v>
      </c>
      <c r="D283" s="533">
        <v>5</v>
      </c>
      <c r="E283" s="533"/>
      <c r="F283" s="533"/>
      <c r="G283" s="127"/>
      <c r="H283" s="521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29"/>
      <c r="P283" s="529"/>
      <c r="Q283" s="529"/>
      <c r="R283" s="529"/>
      <c r="S283" s="529"/>
      <c r="T283" s="529"/>
      <c r="U283" s="529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3">
        <v>5.0599999999999996</v>
      </c>
      <c r="E284" s="533"/>
      <c r="F284" s="533"/>
      <c r="G284" s="127"/>
      <c r="H284" s="521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29"/>
      <c r="P284" s="529"/>
      <c r="Q284" s="529"/>
      <c r="R284" s="529"/>
      <c r="S284" s="529"/>
      <c r="T284" s="529"/>
      <c r="U284" s="529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3">
        <v>5.0599999999999996</v>
      </c>
      <c r="E285" s="533"/>
      <c r="F285" s="533"/>
      <c r="G285" s="127"/>
      <c r="H285" s="521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29"/>
      <c r="P285" s="529"/>
      <c r="Q285" s="529"/>
      <c r="R285" s="529"/>
      <c r="S285" s="529"/>
      <c r="T285" s="529"/>
      <c r="U285" s="529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3">
        <v>5.03</v>
      </c>
      <c r="E286" s="533"/>
      <c r="F286" s="533"/>
      <c r="G286" s="127"/>
      <c r="H286" s="521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29"/>
      <c r="P286" s="529"/>
      <c r="Q286" s="529"/>
      <c r="R286" s="529"/>
      <c r="S286" s="529"/>
      <c r="T286" s="529"/>
      <c r="U286" s="529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3">
        <v>5.03</v>
      </c>
      <c r="E287" s="533"/>
      <c r="F287" s="533"/>
      <c r="G287" s="127"/>
      <c r="H287" s="521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29"/>
      <c r="P287" s="529"/>
      <c r="Q287" s="529"/>
      <c r="R287" s="529"/>
      <c r="S287" s="529"/>
      <c r="T287" s="529"/>
      <c r="U287" s="529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3">
        <v>5.03</v>
      </c>
      <c r="E288" s="533"/>
      <c r="F288" s="533"/>
      <c r="G288" s="127"/>
      <c r="H288" s="521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29"/>
      <c r="P288" s="529"/>
      <c r="Q288" s="529"/>
      <c r="R288" s="529"/>
      <c r="S288" s="529"/>
      <c r="T288" s="529"/>
      <c r="U288" s="529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3">
        <v>5.07</v>
      </c>
      <c r="E289" s="533"/>
      <c r="F289" s="533"/>
      <c r="G289" s="127"/>
      <c r="H289" s="521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29"/>
      <c r="P289" s="529"/>
      <c r="Q289" s="529"/>
      <c r="R289" s="529"/>
      <c r="S289" s="529"/>
      <c r="T289" s="529"/>
      <c r="U289" s="529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3">
        <v>5.07</v>
      </c>
      <c r="E290" s="533"/>
      <c r="F290" s="533"/>
      <c r="G290" s="127"/>
      <c r="H290" s="521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29"/>
      <c r="P290" s="529"/>
      <c r="Q290" s="529"/>
      <c r="R290" s="529"/>
      <c r="S290" s="529"/>
      <c r="T290" s="529"/>
      <c r="U290" s="529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3">
        <v>5.0599999999999996</v>
      </c>
      <c r="E291" s="533"/>
      <c r="F291" s="532"/>
      <c r="G291" s="127"/>
      <c r="H291" s="521">
        <f>D291*G291</f>
        <v>0</v>
      </c>
      <c r="I291" s="128"/>
      <c r="J291" s="129" t="str">
        <f t="array" ref="J291">IF(ISERROR(G291/I291),"",G291/I291)</f>
        <v/>
      </c>
      <c r="K291" s="52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29"/>
      <c r="P291" s="529"/>
      <c r="Q291" s="529"/>
      <c r="R291" s="529"/>
      <c r="S291" s="529"/>
      <c r="T291" s="529"/>
      <c r="U291" s="529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530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3">
        <v>5.03</v>
      </c>
      <c r="E293" s="533"/>
      <c r="F293" s="533"/>
      <c r="G293" s="146"/>
      <c r="H293" s="521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29"/>
      <c r="P293" s="529"/>
      <c r="Q293" s="529"/>
      <c r="R293" s="529"/>
      <c r="S293" s="529"/>
      <c r="T293" s="529"/>
      <c r="U293" s="529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3">
        <v>5.03</v>
      </c>
      <c r="E294" s="533"/>
      <c r="F294" s="533"/>
      <c r="G294" s="127"/>
      <c r="H294" s="521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29"/>
      <c r="P294" s="529"/>
      <c r="Q294" s="529"/>
      <c r="R294" s="529"/>
      <c r="S294" s="529"/>
      <c r="T294" s="529"/>
      <c r="U294" s="529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3">
        <v>5.04</v>
      </c>
      <c r="E295" s="533"/>
      <c r="F295" s="533"/>
      <c r="G295" s="127"/>
      <c r="H295" s="521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29"/>
      <c r="P295" s="529"/>
      <c r="Q295" s="529"/>
      <c r="R295" s="529"/>
      <c r="S295" s="529"/>
      <c r="T295" s="529"/>
      <c r="U295" s="529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3">
        <v>5.03</v>
      </c>
      <c r="E296" s="533"/>
      <c r="F296" s="533"/>
      <c r="G296" s="127"/>
      <c r="H296" s="521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29"/>
      <c r="P296" s="529"/>
      <c r="Q296" s="529"/>
      <c r="R296" s="529"/>
      <c r="S296" s="529"/>
      <c r="T296" s="529"/>
      <c r="U296" s="529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6" t="s">
        <v>203</v>
      </c>
      <c r="D297" s="533">
        <v>5.03</v>
      </c>
      <c r="E297" s="533"/>
      <c r="F297" s="533"/>
      <c r="G297" s="146"/>
      <c r="H297" s="521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29"/>
      <c r="P297" s="529"/>
      <c r="Q297" s="529"/>
      <c r="R297" s="529"/>
      <c r="S297" s="529"/>
      <c r="T297" s="529"/>
      <c r="U297" s="529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3">
        <v>5.03</v>
      </c>
      <c r="E298" s="533"/>
      <c r="F298" s="533"/>
      <c r="G298" s="127"/>
      <c r="H298" s="521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29"/>
      <c r="P298" s="529"/>
      <c r="Q298" s="529"/>
      <c r="R298" s="529"/>
      <c r="S298" s="529"/>
      <c r="T298" s="529"/>
      <c r="U298" s="529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3">
        <v>5.03</v>
      </c>
      <c r="E299" s="533"/>
      <c r="F299" s="533"/>
      <c r="G299" s="127"/>
      <c r="H299" s="521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29"/>
      <c r="P299" s="529"/>
      <c r="Q299" s="529"/>
      <c r="R299" s="529"/>
      <c r="S299" s="529"/>
      <c r="T299" s="529"/>
      <c r="U299" s="529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6" t="s">
        <v>228</v>
      </c>
      <c r="D300" s="533">
        <v>5.03</v>
      </c>
      <c r="E300" s="533"/>
      <c r="F300" s="533"/>
      <c r="G300" s="127"/>
      <c r="H300" s="521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29"/>
      <c r="P300" s="529"/>
      <c r="Q300" s="529"/>
      <c r="R300" s="529"/>
      <c r="S300" s="529"/>
      <c r="T300" s="529"/>
      <c r="U300" s="529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6" t="s">
        <v>212</v>
      </c>
      <c r="D301" s="533">
        <v>5.03</v>
      </c>
      <c r="E301" s="533"/>
      <c r="F301" s="533"/>
      <c r="G301" s="127"/>
      <c r="H301" s="521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29"/>
      <c r="P301" s="529"/>
      <c r="Q301" s="529"/>
      <c r="R301" s="529"/>
      <c r="S301" s="529"/>
      <c r="T301" s="529"/>
      <c r="U301" s="529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6" t="s">
        <v>203</v>
      </c>
      <c r="D302" s="533">
        <v>5.03</v>
      </c>
      <c r="E302" s="533"/>
      <c r="F302" s="533"/>
      <c r="G302" s="127"/>
      <c r="H302" s="521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29"/>
      <c r="P302" s="529"/>
      <c r="Q302" s="529"/>
      <c r="R302" s="529"/>
      <c r="S302" s="529"/>
      <c r="T302" s="529"/>
      <c r="U302" s="529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6" t="s">
        <v>186</v>
      </c>
      <c r="D303" s="533">
        <v>5.03</v>
      </c>
      <c r="E303" s="533"/>
      <c r="F303" s="533"/>
      <c r="G303" s="127"/>
      <c r="H303" s="521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29"/>
      <c r="P303" s="529"/>
      <c r="Q303" s="529"/>
      <c r="R303" s="529"/>
      <c r="S303" s="529"/>
      <c r="T303" s="529"/>
      <c r="U303" s="529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6" t="s">
        <v>228</v>
      </c>
      <c r="D304" s="533">
        <v>5.03</v>
      </c>
      <c r="E304" s="533"/>
      <c r="F304" s="533"/>
      <c r="G304" s="127"/>
      <c r="H304" s="521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29"/>
      <c r="P304" s="529"/>
      <c r="Q304" s="529"/>
      <c r="R304" s="529"/>
      <c r="S304" s="529"/>
      <c r="T304" s="529"/>
      <c r="U304" s="529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6" t="s">
        <v>199</v>
      </c>
      <c r="D305" s="533">
        <v>5.03</v>
      </c>
      <c r="E305" s="533"/>
      <c r="F305" s="533"/>
      <c r="G305" s="127"/>
      <c r="H305" s="521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29"/>
      <c r="P305" s="529"/>
      <c r="Q305" s="529"/>
      <c r="R305" s="529"/>
      <c r="S305" s="529"/>
      <c r="T305" s="529"/>
      <c r="U305" s="529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533">
        <v>5.0599999999999996</v>
      </c>
      <c r="E306" s="533"/>
      <c r="F306" s="533">
        <v>20170310</v>
      </c>
      <c r="G306" s="127">
        <v>399</v>
      </c>
      <c r="H306" s="521">
        <f>D306*G306</f>
        <v>2018.9399999999998</v>
      </c>
      <c r="I306" s="128">
        <f>6.5*3</f>
        <v>19.5</v>
      </c>
      <c r="J306" s="128">
        <f t="array" ref="J306">IF(ISERROR(G306/I306),"",G306/I306)</f>
        <v>20.46153846153846</v>
      </c>
      <c r="K306" s="130">
        <f t="array" ref="K306">IF(ISERROR(G306/L306),"",G306/L306)</f>
        <v>15.96</v>
      </c>
      <c r="L306" s="128">
        <v>25</v>
      </c>
      <c r="M306" s="108">
        <f>IF(ISERROR(I306-K306),"",I306-K306)</f>
        <v>3.5399999999999991</v>
      </c>
      <c r="N306" s="128">
        <f>SUM(O306:U306)</f>
        <v>0</v>
      </c>
      <c r="O306" s="529"/>
      <c r="P306" s="529"/>
      <c r="Q306" s="529"/>
      <c r="R306" s="529"/>
      <c r="S306" s="529"/>
      <c r="T306" s="529"/>
      <c r="U306" s="529"/>
      <c r="V306" s="131">
        <f>SUM(X306:AA306)</f>
        <v>0</v>
      </c>
      <c r="W306" s="522">
        <f t="shared" si="69"/>
        <v>0</v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533">
        <v>5.0599999999999996</v>
      </c>
      <c r="E307" s="533"/>
      <c r="F307" s="533">
        <v>20170310</v>
      </c>
      <c r="G307" s="127">
        <v>373</v>
      </c>
      <c r="H307" s="521">
        <f>D307*G307</f>
        <v>1887.3799999999999</v>
      </c>
      <c r="I307" s="128">
        <f>3.5*3</f>
        <v>10.5</v>
      </c>
      <c r="J307" s="128">
        <f t="array" ref="J307">IF(ISERROR(G307/I307),"",G307/I307)</f>
        <v>35.523809523809526</v>
      </c>
      <c r="K307" s="130">
        <f t="array" ref="K307">IF(ISERROR(G307/L307),"",G307/L307)</f>
        <v>14.92</v>
      </c>
      <c r="L307" s="128">
        <v>25</v>
      </c>
      <c r="M307" s="108">
        <f>IF(ISERROR(I307-K307),"",I307-K307)</f>
        <v>-4.42</v>
      </c>
      <c r="N307" s="128">
        <f>SUM(O307:U307)</f>
        <v>0</v>
      </c>
      <c r="O307" s="529"/>
      <c r="P307" s="529"/>
      <c r="Q307" s="529"/>
      <c r="R307" s="529"/>
      <c r="S307" s="529"/>
      <c r="T307" s="529"/>
      <c r="U307" s="529"/>
      <c r="V307" s="131">
        <f>SUM(X307:AA307)</f>
        <v>0</v>
      </c>
      <c r="W307" s="522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530" t="s">
        <v>202</v>
      </c>
      <c r="D308" s="138"/>
      <c r="E308" s="138"/>
      <c r="F308" s="138"/>
      <c r="G308" s="139">
        <f>SUM(G293:G307)</f>
        <v>772</v>
      </c>
      <c r="H308" s="140">
        <f>SUM(H293:H307)</f>
        <v>3906.3199999999997</v>
      </c>
      <c r="I308" s="140">
        <f>SUM(I293:I307)</f>
        <v>30</v>
      </c>
      <c r="J308" s="129">
        <f t="array" ref="J308">IF(ISERROR(G308/I308),"",G308/I308)</f>
        <v>25.733333333333334</v>
      </c>
      <c r="K308" s="140">
        <f>SUM(K293:K307)</f>
        <v>30.880000000000003</v>
      </c>
      <c r="L308" s="140"/>
      <c r="M308" s="144">
        <f>SUM(M293:M307)</f>
        <v>-0.88000000000000078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3">
        <v>5.04</v>
      </c>
      <c r="E309" s="533"/>
      <c r="F309" s="533"/>
      <c r="G309" s="127"/>
      <c r="H309" s="521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29"/>
      <c r="P309" s="529"/>
      <c r="Q309" s="529"/>
      <c r="R309" s="529"/>
      <c r="S309" s="529"/>
      <c r="T309" s="529"/>
      <c r="U309" s="529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3">
        <v>5.04</v>
      </c>
      <c r="E310" s="533"/>
      <c r="F310" s="533"/>
      <c r="G310" s="127"/>
      <c r="H310" s="521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29"/>
      <c r="P310" s="529"/>
      <c r="Q310" s="529"/>
      <c r="R310" s="529"/>
      <c r="S310" s="529"/>
      <c r="T310" s="529"/>
      <c r="U310" s="529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3">
        <v>5.04</v>
      </c>
      <c r="E311" s="533"/>
      <c r="F311" s="533"/>
      <c r="G311" s="127"/>
      <c r="H311" s="521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29"/>
      <c r="P311" s="529"/>
      <c r="Q311" s="529"/>
      <c r="R311" s="529"/>
      <c r="S311" s="529"/>
      <c r="T311" s="529"/>
      <c r="U311" s="529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3">
        <v>5.04</v>
      </c>
      <c r="E312" s="533"/>
      <c r="F312" s="533"/>
      <c r="G312" s="127"/>
      <c r="H312" s="521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29"/>
      <c r="P312" s="529"/>
      <c r="Q312" s="529"/>
      <c r="R312" s="529"/>
      <c r="S312" s="529"/>
      <c r="T312" s="529"/>
      <c r="U312" s="529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3">
        <v>5.04</v>
      </c>
      <c r="E313" s="533"/>
      <c r="F313" s="533"/>
      <c r="G313" s="127"/>
      <c r="H313" s="521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29"/>
      <c r="P313" s="529"/>
      <c r="Q313" s="529"/>
      <c r="R313" s="529"/>
      <c r="S313" s="529"/>
      <c r="T313" s="529"/>
      <c r="U313" s="529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3">
        <v>5.03</v>
      </c>
      <c r="E314" s="533"/>
      <c r="F314" s="533"/>
      <c r="G314" s="127"/>
      <c r="H314" s="521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29"/>
      <c r="P314" s="529"/>
      <c r="Q314" s="529"/>
      <c r="R314" s="529"/>
      <c r="S314" s="529"/>
      <c r="T314" s="529"/>
      <c r="U314" s="529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3">
        <v>5.03</v>
      </c>
      <c r="E315" s="533"/>
      <c r="F315" s="533"/>
      <c r="G315" s="127"/>
      <c r="H315" s="521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29"/>
      <c r="P315" s="529"/>
      <c r="Q315" s="529"/>
      <c r="R315" s="529"/>
      <c r="S315" s="529"/>
      <c r="T315" s="529"/>
      <c r="U315" s="529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3">
        <v>5.03</v>
      </c>
      <c r="E316" s="533"/>
      <c r="F316" s="533"/>
      <c r="G316" s="127"/>
      <c r="H316" s="521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29"/>
      <c r="P316" s="529"/>
      <c r="Q316" s="529"/>
      <c r="R316" s="529"/>
      <c r="S316" s="529"/>
      <c r="T316" s="529"/>
      <c r="U316" s="529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3">
        <v>5.03</v>
      </c>
      <c r="E317" s="533"/>
      <c r="F317" s="533"/>
      <c r="G317" s="127"/>
      <c r="H317" s="521">
        <f t="shared" si="75"/>
        <v>0</v>
      </c>
      <c r="I317" s="128"/>
      <c r="J317" s="129"/>
      <c r="K317" s="130"/>
      <c r="L317" s="128"/>
      <c r="M317" s="108"/>
      <c r="N317" s="129"/>
      <c r="O317" s="529"/>
      <c r="P317" s="529"/>
      <c r="Q317" s="529"/>
      <c r="R317" s="529"/>
      <c r="S317" s="529"/>
      <c r="T317" s="529"/>
      <c r="U317" s="529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3">
        <v>5.04</v>
      </c>
      <c r="E318" s="533"/>
      <c r="F318" s="533"/>
      <c r="G318" s="127"/>
      <c r="H318" s="521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29"/>
      <c r="P318" s="529"/>
      <c r="Q318" s="529"/>
      <c r="R318" s="529"/>
      <c r="S318" s="529"/>
      <c r="T318" s="529"/>
      <c r="U318" s="529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53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7"/>
      <c r="D320" s="533">
        <v>3.65</v>
      </c>
      <c r="E320" s="533"/>
      <c r="F320" s="532"/>
      <c r="G320" s="127"/>
      <c r="H320" s="521">
        <f t="shared" ref="H320:H329" si="83">D320*G320</f>
        <v>0</v>
      </c>
      <c r="I320" s="128"/>
      <c r="J320" s="129" t="str">
        <f t="array" ref="J320">IF(ISERROR(G320/I320),"",G320/I320)</f>
        <v/>
      </c>
      <c r="K320" s="52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29"/>
      <c r="P320" s="529"/>
      <c r="Q320" s="529"/>
      <c r="R320" s="529"/>
      <c r="S320" s="529"/>
      <c r="T320" s="529"/>
      <c r="U320" s="529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7"/>
      <c r="D321" s="533">
        <v>6.58</v>
      </c>
      <c r="E321" s="533"/>
      <c r="F321" s="533"/>
      <c r="G321" s="127"/>
      <c r="H321" s="521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29"/>
      <c r="P321" s="529"/>
      <c r="Q321" s="529"/>
      <c r="R321" s="529"/>
      <c r="S321" s="529"/>
      <c r="T321" s="529"/>
      <c r="U321" s="529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7"/>
      <c r="D322" s="533">
        <v>7.8</v>
      </c>
      <c r="E322" s="533"/>
      <c r="F322" s="533"/>
      <c r="G322" s="127"/>
      <c r="H322" s="521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29"/>
      <c r="P322" s="529"/>
      <c r="Q322" s="529"/>
      <c r="R322" s="529"/>
      <c r="S322" s="529"/>
      <c r="T322" s="529"/>
      <c r="U322" s="529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7"/>
      <c r="D323" s="533">
        <v>4.4000000000000004</v>
      </c>
      <c r="E323" s="533"/>
      <c r="F323" s="533"/>
      <c r="G323" s="127"/>
      <c r="H323" s="521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29"/>
      <c r="P323" s="529"/>
      <c r="Q323" s="529"/>
      <c r="R323" s="529"/>
      <c r="S323" s="529"/>
      <c r="T323" s="529"/>
      <c r="U323" s="529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7"/>
      <c r="D324" s="533"/>
      <c r="E324" s="533"/>
      <c r="F324" s="533"/>
      <c r="G324" s="127"/>
      <c r="H324" s="521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29"/>
      <c r="P324" s="529"/>
      <c r="Q324" s="529"/>
      <c r="R324" s="529"/>
      <c r="S324" s="529"/>
      <c r="T324" s="529"/>
      <c r="U324" s="529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7" t="s">
        <v>239</v>
      </c>
      <c r="C325" s="527" t="s">
        <v>179</v>
      </c>
      <c r="D325" s="533">
        <v>6.04</v>
      </c>
      <c r="E325" s="533"/>
      <c r="F325" s="533"/>
      <c r="G325" s="127"/>
      <c r="H325" s="521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29"/>
      <c r="P325" s="529"/>
      <c r="Q325" s="529"/>
      <c r="R325" s="529"/>
      <c r="S325" s="529"/>
      <c r="T325" s="529"/>
      <c r="U325" s="529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7" t="s">
        <v>239</v>
      </c>
      <c r="C326" s="527" t="s">
        <v>186</v>
      </c>
      <c r="D326" s="533">
        <v>6.04</v>
      </c>
      <c r="E326" s="533"/>
      <c r="F326" s="533"/>
      <c r="G326" s="127"/>
      <c r="H326" s="521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29"/>
      <c r="P326" s="529"/>
      <c r="Q326" s="529"/>
      <c r="R326" s="529"/>
      <c r="S326" s="529"/>
      <c r="T326" s="529"/>
      <c r="U326" s="529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7" t="s">
        <v>440</v>
      </c>
      <c r="C327" s="527" t="s">
        <v>179</v>
      </c>
      <c r="D327" s="533">
        <v>6</v>
      </c>
      <c r="E327" s="533"/>
      <c r="F327" s="533"/>
      <c r="G327" s="127"/>
      <c r="H327" s="521">
        <f t="shared" si="83"/>
        <v>0</v>
      </c>
      <c r="I327" s="128"/>
      <c r="J327" s="129"/>
      <c r="K327" s="130"/>
      <c r="L327" s="128"/>
      <c r="M327" s="108"/>
      <c r="N327" s="129"/>
      <c r="O327" s="529"/>
      <c r="P327" s="529"/>
      <c r="Q327" s="529"/>
      <c r="R327" s="529"/>
      <c r="S327" s="529"/>
      <c r="T327" s="529"/>
      <c r="U327" s="529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7" t="s">
        <v>440</v>
      </c>
      <c r="C328" s="527" t="s">
        <v>60</v>
      </c>
      <c r="D328" s="533">
        <v>6</v>
      </c>
      <c r="E328" s="533"/>
      <c r="F328" s="533"/>
      <c r="G328" s="127"/>
      <c r="H328" s="521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29"/>
      <c r="P328" s="529"/>
      <c r="Q328" s="529"/>
      <c r="R328" s="529"/>
      <c r="S328" s="529"/>
      <c r="T328" s="529"/>
      <c r="U328" s="529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0" t="s">
        <v>240</v>
      </c>
      <c r="C329" s="125"/>
      <c r="D329" s="533">
        <v>7.3</v>
      </c>
      <c r="E329" s="533"/>
      <c r="F329" s="533"/>
      <c r="G329" s="127"/>
      <c r="H329" s="521">
        <f t="shared" si="83"/>
        <v>0</v>
      </c>
      <c r="I329" s="128"/>
      <c r="J329" s="129"/>
      <c r="K329" s="130"/>
      <c r="L329" s="128"/>
      <c r="M329" s="108"/>
      <c r="N329" s="129"/>
      <c r="O329" s="529"/>
      <c r="P329" s="529"/>
      <c r="Q329" s="529"/>
      <c r="R329" s="529"/>
      <c r="S329" s="529"/>
      <c r="T329" s="529"/>
      <c r="U329" s="529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20" t="s">
        <v>241</v>
      </c>
      <c r="C330" s="125"/>
      <c r="D330" s="533">
        <f>78*120/1000</f>
        <v>9.36</v>
      </c>
      <c r="E330" s="533"/>
      <c r="F330" s="533">
        <v>20170301</v>
      </c>
      <c r="G330" s="127">
        <v>205</v>
      </c>
      <c r="H330" s="521">
        <f>D330*G330</f>
        <v>1918.8</v>
      </c>
      <c r="I330" s="128">
        <v>25</v>
      </c>
      <c r="J330" s="128"/>
      <c r="K330" s="130">
        <f t="array" ref="K330">IF(ISERROR(G330/L330),"",G330/L330)</f>
        <v>27.333333333333332</v>
      </c>
      <c r="L330" s="128">
        <v>7.5</v>
      </c>
      <c r="M330" s="108"/>
      <c r="N330" s="128">
        <f>SUM(O330:U330)</f>
        <v>0</v>
      </c>
      <c r="O330" s="529"/>
      <c r="P330" s="529"/>
      <c r="Q330" s="529"/>
      <c r="R330" s="529"/>
      <c r="S330" s="529"/>
      <c r="T330" s="529"/>
      <c r="U330" s="529"/>
      <c r="V330" s="131">
        <f>SUM(X330:AA330)</f>
        <v>0</v>
      </c>
      <c r="W330" s="522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0" t="s">
        <v>242</v>
      </c>
      <c r="C331" s="125"/>
      <c r="D331" s="533">
        <v>4.5</v>
      </c>
      <c r="E331" s="533"/>
      <c r="F331" s="533"/>
      <c r="G331" s="127"/>
      <c r="H331" s="521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29"/>
      <c r="P331" s="529"/>
      <c r="Q331" s="529"/>
      <c r="R331" s="529"/>
      <c r="S331" s="529"/>
      <c r="T331" s="529"/>
      <c r="U331" s="529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0" t="s">
        <v>243</v>
      </c>
      <c r="C332" s="125"/>
      <c r="D332" s="533">
        <v>4.5</v>
      </c>
      <c r="E332" s="533"/>
      <c r="F332" s="533"/>
      <c r="G332" s="127"/>
      <c r="H332" s="521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29"/>
      <c r="P332" s="529"/>
      <c r="Q332" s="529"/>
      <c r="R332" s="529"/>
      <c r="S332" s="529"/>
      <c r="T332" s="529"/>
      <c r="U332" s="529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3">
        <v>4.5</v>
      </c>
      <c r="E333" s="533"/>
      <c r="F333" s="533"/>
      <c r="G333" s="127"/>
      <c r="H333" s="521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29"/>
      <c r="P333" s="529"/>
      <c r="Q333" s="529"/>
      <c r="R333" s="529"/>
      <c r="S333" s="529"/>
      <c r="T333" s="529"/>
      <c r="U333" s="529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530" t="s">
        <v>202</v>
      </c>
      <c r="D334" s="138"/>
      <c r="E334" s="138"/>
      <c r="F334" s="138"/>
      <c r="G334" s="139">
        <f>SUM(G320:G333)</f>
        <v>205</v>
      </c>
      <c r="H334" s="140">
        <f>SUM(H320:H330)</f>
        <v>1918.8</v>
      </c>
      <c r="I334" s="140">
        <f>SUM(I320:I333)</f>
        <v>25</v>
      </c>
      <c r="J334" s="129"/>
      <c r="K334" s="140">
        <f>SUM(K320:K330)</f>
        <v>27.333333333333332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3131</v>
      </c>
      <c r="H335" s="147">
        <f>SUM(H199,H257,H292,H308,H319,H334)</f>
        <v>16666.650000000001</v>
      </c>
      <c r="I335" s="147">
        <f>SUM(I199,I257,I292,I308,I319,I334)</f>
        <v>120.01</v>
      </c>
      <c r="J335" s="148">
        <f t="array" ref="J335">IF(ISERROR(G335/I335),"",G335/I335)</f>
        <v>26.089492542288141</v>
      </c>
      <c r="K335" s="147">
        <f>SUM(K199,K257,K292,K308,K319,K334)</f>
        <v>126.99500754147813</v>
      </c>
      <c r="L335" s="148">
        <f>IF(ISERROR(G335/K335),"",G335/K335)</f>
        <v>24.654512493157473</v>
      </c>
      <c r="M335" s="147">
        <f t="shared" ref="M335:AA335" si="85">SUM(M199,M257,M292,M308,M319,M334)</f>
        <v>-4.651674208144799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23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23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23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23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23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23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23">
        <f>G335</f>
        <v>3131</v>
      </c>
      <c r="C342" s="646" t="s">
        <v>269</v>
      </c>
      <c r="D342" s="645"/>
      <c r="E342" s="738">
        <f>H335</f>
        <v>16666.650000000001</v>
      </c>
      <c r="F342" s="738"/>
      <c r="G342" s="636" t="s">
        <v>270</v>
      </c>
      <c r="H342" s="636"/>
      <c r="I342" s="664">
        <f>L335</f>
        <v>24.654512493157473</v>
      </c>
      <c r="J342" s="664"/>
      <c r="K342" s="666" t="s">
        <v>271</v>
      </c>
      <c r="L342" s="666"/>
      <c r="M342" s="664">
        <f>J335</f>
        <v>26.089492542288141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23">
        <f>I335+C341</f>
        <v>122.01</v>
      </c>
      <c r="C343" s="643" t="s">
        <v>251</v>
      </c>
      <c r="D343" s="644"/>
      <c r="E343" s="738">
        <f>K335+I341</f>
        <v>156.99500754147812</v>
      </c>
      <c r="F343" s="738"/>
      <c r="G343" s="636" t="s">
        <v>274</v>
      </c>
      <c r="H343" s="636"/>
      <c r="I343" s="664">
        <f>B343-E343</f>
        <v>-34.985007541478112</v>
      </c>
      <c r="J343" s="664"/>
      <c r="K343" s="666" t="s">
        <v>275</v>
      </c>
      <c r="L343" s="666"/>
      <c r="M343" s="667">
        <f>IF(ISERROR(I343/E343),"",I343/E343)</f>
        <v>-0.22284152909916619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23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27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20" t="s">
        <v>178</v>
      </c>
      <c r="C349" s="125" t="s">
        <v>179</v>
      </c>
      <c r="D349" s="533">
        <v>5.03</v>
      </c>
      <c r="E349" s="533"/>
      <c r="F349" s="533"/>
      <c r="G349" s="127"/>
      <c r="H349" s="521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29"/>
      <c r="P349" s="529"/>
      <c r="Q349" s="529"/>
      <c r="R349" s="529"/>
      <c r="S349" s="529"/>
      <c r="T349" s="529"/>
      <c r="U349" s="529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3">
        <v>5.03</v>
      </c>
      <c r="E350" s="533"/>
      <c r="F350" s="533"/>
      <c r="G350" s="127"/>
      <c r="H350" s="521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29"/>
      <c r="P350" s="529"/>
      <c r="Q350" s="529"/>
      <c r="R350" s="529"/>
      <c r="S350" s="529"/>
      <c r="T350" s="529"/>
      <c r="U350" s="529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3">
        <v>5.03</v>
      </c>
      <c r="E351" s="533"/>
      <c r="F351" s="533"/>
      <c r="G351" s="127"/>
      <c r="H351" s="521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29"/>
      <c r="P351" s="529"/>
      <c r="Q351" s="529"/>
      <c r="R351" s="529"/>
      <c r="S351" s="529"/>
      <c r="T351" s="529"/>
      <c r="U351" s="529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3">
        <v>5.03</v>
      </c>
      <c r="E352" s="533"/>
      <c r="F352" s="533"/>
      <c r="G352" s="127"/>
      <c r="H352" s="521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29"/>
      <c r="P352" s="529"/>
      <c r="Q352" s="529"/>
      <c r="R352" s="529"/>
      <c r="S352" s="529"/>
      <c r="T352" s="529"/>
      <c r="U352" s="529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3">
        <v>5.03</v>
      </c>
      <c r="E353" s="533"/>
      <c r="F353" s="533"/>
      <c r="G353" s="127"/>
      <c r="H353" s="521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29"/>
      <c r="P353" s="529"/>
      <c r="Q353" s="529"/>
      <c r="R353" s="529"/>
      <c r="S353" s="529"/>
      <c r="T353" s="529"/>
      <c r="U353" s="529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3">
        <v>5.04</v>
      </c>
      <c r="E354" s="533"/>
      <c r="F354" s="373"/>
      <c r="G354" s="134"/>
      <c r="H354" s="521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29"/>
      <c r="P354" s="529"/>
      <c r="Q354" s="529"/>
      <c r="R354" s="529"/>
      <c r="S354" s="529"/>
      <c r="T354" s="529"/>
      <c r="U354" s="529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3">
        <v>5.03</v>
      </c>
      <c r="E355" s="533"/>
      <c r="F355" s="533"/>
      <c r="G355" s="127"/>
      <c r="H355" s="521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29"/>
      <c r="P355" s="529"/>
      <c r="Q355" s="529"/>
      <c r="R355" s="529"/>
      <c r="S355" s="529"/>
      <c r="T355" s="529"/>
      <c r="U355" s="529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3">
        <v>5.03</v>
      </c>
      <c r="E356" s="533"/>
      <c r="F356" s="533"/>
      <c r="G356" s="127"/>
      <c r="H356" s="521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29"/>
      <c r="P356" s="529"/>
      <c r="Q356" s="529"/>
      <c r="R356" s="529"/>
      <c r="S356" s="529"/>
      <c r="T356" s="529"/>
      <c r="U356" s="529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3">
        <v>5.04</v>
      </c>
      <c r="E357" s="533"/>
      <c r="F357" s="374"/>
      <c r="G357" s="127"/>
      <c r="H357" s="521">
        <f t="shared" si="86"/>
        <v>0</v>
      </c>
      <c r="I357" s="52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29"/>
      <c r="P357" s="529"/>
      <c r="Q357" s="529"/>
      <c r="R357" s="529"/>
      <c r="S357" s="529"/>
      <c r="T357" s="529"/>
      <c r="U357" s="529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3">
        <v>5.04</v>
      </c>
      <c r="E358" s="533"/>
      <c r="F358" s="374"/>
      <c r="G358" s="127"/>
      <c r="H358" s="521">
        <f t="shared" si="86"/>
        <v>0</v>
      </c>
      <c r="I358" s="52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29"/>
      <c r="P358" s="529"/>
      <c r="Q358" s="529"/>
      <c r="R358" s="529"/>
      <c r="S358" s="529"/>
      <c r="T358" s="529"/>
      <c r="U358" s="529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3">
        <v>5.03</v>
      </c>
      <c r="E359" s="533"/>
      <c r="F359" s="374"/>
      <c r="G359" s="127"/>
      <c r="H359" s="521">
        <f t="shared" si="86"/>
        <v>0</v>
      </c>
      <c r="I359" s="521"/>
      <c r="J359" s="129"/>
      <c r="K359" s="130"/>
      <c r="L359" s="128"/>
      <c r="M359" s="108"/>
      <c r="N359" s="129"/>
      <c r="O359" s="529"/>
      <c r="P359" s="529"/>
      <c r="Q359" s="529"/>
      <c r="R359" s="529"/>
      <c r="S359" s="529"/>
      <c r="T359" s="529"/>
      <c r="U359" s="529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3">
        <v>5.03</v>
      </c>
      <c r="E360" s="533"/>
      <c r="F360" s="374"/>
      <c r="G360" s="127"/>
      <c r="H360" s="521">
        <f t="shared" si="86"/>
        <v>0</v>
      </c>
      <c r="I360" s="521"/>
      <c r="J360" s="129"/>
      <c r="K360" s="130"/>
      <c r="L360" s="128"/>
      <c r="M360" s="108"/>
      <c r="N360" s="129"/>
      <c r="O360" s="529"/>
      <c r="P360" s="529"/>
      <c r="Q360" s="529"/>
      <c r="R360" s="529"/>
      <c r="S360" s="529"/>
      <c r="T360" s="529"/>
      <c r="U360" s="529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3">
        <v>5.0599999999999996</v>
      </c>
      <c r="E361" s="533"/>
      <c r="F361" s="533"/>
      <c r="G361" s="127"/>
      <c r="H361" s="521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29"/>
      <c r="P361" s="529"/>
      <c r="Q361" s="529"/>
      <c r="R361" s="529"/>
      <c r="S361" s="529"/>
      <c r="T361" s="529"/>
      <c r="U361" s="529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3">
        <v>5.09</v>
      </c>
      <c r="E362" s="533"/>
      <c r="F362" s="533"/>
      <c r="G362" s="127"/>
      <c r="H362" s="521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29"/>
      <c r="P362" s="529"/>
      <c r="Q362" s="529"/>
      <c r="R362" s="529"/>
      <c r="S362" s="529"/>
      <c r="T362" s="529"/>
      <c r="U362" s="529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3">
        <v>5.09</v>
      </c>
      <c r="E363" s="533"/>
      <c r="F363" s="533"/>
      <c r="G363" s="127"/>
      <c r="H363" s="521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29"/>
      <c r="P363" s="529"/>
      <c r="Q363" s="529"/>
      <c r="R363" s="529"/>
      <c r="S363" s="529"/>
      <c r="T363" s="529"/>
      <c r="U363" s="529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7" t="s">
        <v>190</v>
      </c>
      <c r="D364" s="533">
        <v>4.8</v>
      </c>
      <c r="E364" s="533"/>
      <c r="F364" s="533"/>
      <c r="G364" s="127"/>
      <c r="H364" s="521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29"/>
      <c r="P364" s="529"/>
      <c r="Q364" s="529"/>
      <c r="R364" s="529"/>
      <c r="S364" s="529"/>
      <c r="T364" s="529"/>
      <c r="U364" s="529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7" t="s">
        <v>187</v>
      </c>
      <c r="D365" s="533">
        <v>4.8</v>
      </c>
      <c r="E365" s="533"/>
      <c r="F365" s="533"/>
      <c r="G365" s="127"/>
      <c r="H365" s="521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29"/>
      <c r="P365" s="529"/>
      <c r="Q365" s="529"/>
      <c r="R365" s="529"/>
      <c r="S365" s="529"/>
      <c r="T365" s="529"/>
      <c r="U365" s="529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7" t="s">
        <v>179</v>
      </c>
      <c r="D366" s="533">
        <v>4.8</v>
      </c>
      <c r="E366" s="533"/>
      <c r="F366" s="533"/>
      <c r="G366" s="127"/>
      <c r="H366" s="521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29"/>
      <c r="P366" s="529"/>
      <c r="Q366" s="529"/>
      <c r="R366" s="529"/>
      <c r="S366" s="529"/>
      <c r="T366" s="529"/>
      <c r="U366" s="529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7" t="s">
        <v>199</v>
      </c>
      <c r="D367" s="533">
        <v>4.8</v>
      </c>
      <c r="E367" s="533"/>
      <c r="F367" s="533"/>
      <c r="G367" s="127"/>
      <c r="H367" s="521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29"/>
      <c r="P367" s="529"/>
      <c r="Q367" s="529"/>
      <c r="R367" s="529"/>
      <c r="S367" s="529"/>
      <c r="T367" s="529"/>
      <c r="U367" s="529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3">
        <v>4.99</v>
      </c>
      <c r="E368" s="533"/>
      <c r="F368" s="533"/>
      <c r="G368" s="127"/>
      <c r="H368" s="521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29"/>
      <c r="P368" s="529"/>
      <c r="Q368" s="529"/>
      <c r="R368" s="529"/>
      <c r="S368" s="529"/>
      <c r="T368" s="529"/>
      <c r="U368" s="529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3">
        <v>4.99</v>
      </c>
      <c r="E369" s="533"/>
      <c r="F369" s="533"/>
      <c r="G369" s="127"/>
      <c r="H369" s="521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29"/>
      <c r="P369" s="529"/>
      <c r="Q369" s="529"/>
      <c r="R369" s="529"/>
      <c r="S369" s="529"/>
      <c r="T369" s="529"/>
      <c r="U369" s="529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3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0" t="s">
        <v>206</v>
      </c>
      <c r="C371" s="125" t="s">
        <v>199</v>
      </c>
      <c r="D371" s="533">
        <v>5.03</v>
      </c>
      <c r="E371" s="533"/>
      <c r="F371" s="533"/>
      <c r="G371" s="127"/>
      <c r="H371" s="521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5"/>
      <c r="P371" s="525"/>
      <c r="Q371" s="525"/>
      <c r="R371" s="525"/>
      <c r="S371" s="525"/>
      <c r="T371" s="525"/>
      <c r="U371" s="52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0" t="s">
        <v>425</v>
      </c>
      <c r="C372" s="177" t="s">
        <v>427</v>
      </c>
      <c r="D372" s="533">
        <v>5.03</v>
      </c>
      <c r="E372" s="533"/>
      <c r="F372" s="533"/>
      <c r="G372" s="127"/>
      <c r="H372" s="521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5"/>
      <c r="P372" s="525"/>
      <c r="Q372" s="525"/>
      <c r="R372" s="525"/>
      <c r="S372" s="525"/>
      <c r="T372" s="525"/>
      <c r="U372" s="52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0" t="s">
        <v>206</v>
      </c>
      <c r="C373" s="125" t="s">
        <v>186</v>
      </c>
      <c r="D373" s="533">
        <v>5.03</v>
      </c>
      <c r="E373" s="533"/>
      <c r="F373" s="533"/>
      <c r="G373" s="127"/>
      <c r="H373" s="521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5"/>
      <c r="P373" s="525"/>
      <c r="Q373" s="525"/>
      <c r="R373" s="525"/>
      <c r="S373" s="525"/>
      <c r="T373" s="525"/>
      <c r="U373" s="52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0" t="s">
        <v>206</v>
      </c>
      <c r="C374" s="125" t="s">
        <v>203</v>
      </c>
      <c r="D374" s="533">
        <v>5.03</v>
      </c>
      <c r="E374" s="533"/>
      <c r="F374" s="533"/>
      <c r="G374" s="127"/>
      <c r="H374" s="521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5"/>
      <c r="P374" s="525"/>
      <c r="Q374" s="525"/>
      <c r="R374" s="525"/>
      <c r="S374" s="525"/>
      <c r="T374" s="525"/>
      <c r="U374" s="52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0" t="s">
        <v>206</v>
      </c>
      <c r="C375" s="125" t="s">
        <v>207</v>
      </c>
      <c r="D375" s="533">
        <v>5.03</v>
      </c>
      <c r="E375" s="533"/>
      <c r="F375" s="533"/>
      <c r="G375" s="127"/>
      <c r="H375" s="521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5"/>
      <c r="P375" s="525"/>
      <c r="Q375" s="525"/>
      <c r="R375" s="525"/>
      <c r="S375" s="525"/>
      <c r="T375" s="525"/>
      <c r="U375" s="52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0" t="s">
        <v>414</v>
      </c>
      <c r="C376" s="177" t="s">
        <v>415</v>
      </c>
      <c r="D376" s="533"/>
      <c r="E376" s="533"/>
      <c r="F376" s="533"/>
      <c r="G376" s="127"/>
      <c r="H376" s="521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5"/>
      <c r="P376" s="525"/>
      <c r="Q376" s="525"/>
      <c r="R376" s="525"/>
      <c r="S376" s="525"/>
      <c r="T376" s="525"/>
      <c r="U376" s="52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0" t="s">
        <v>414</v>
      </c>
      <c r="C377" s="177" t="s">
        <v>416</v>
      </c>
      <c r="D377" s="533"/>
      <c r="E377" s="533"/>
      <c r="F377" s="533"/>
      <c r="G377" s="127"/>
      <c r="H377" s="521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5"/>
      <c r="P377" s="525"/>
      <c r="Q377" s="525"/>
      <c r="R377" s="525"/>
      <c r="S377" s="525"/>
      <c r="T377" s="525"/>
      <c r="U377" s="52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0" t="s">
        <v>414</v>
      </c>
      <c r="C378" s="177" t="s">
        <v>61</v>
      </c>
      <c r="D378" s="533"/>
      <c r="E378" s="533"/>
      <c r="F378" s="533"/>
      <c r="G378" s="127"/>
      <c r="H378" s="521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5"/>
      <c r="P378" s="525"/>
      <c r="Q378" s="525"/>
      <c r="R378" s="525"/>
      <c r="S378" s="525"/>
      <c r="T378" s="525"/>
      <c r="U378" s="52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0" t="s">
        <v>208</v>
      </c>
      <c r="C379" s="125" t="s">
        <v>179</v>
      </c>
      <c r="D379" s="533">
        <v>5.08</v>
      </c>
      <c r="E379" s="533"/>
      <c r="F379" s="533"/>
      <c r="G379" s="127"/>
      <c r="H379" s="521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5"/>
      <c r="P379" s="525"/>
      <c r="Q379" s="525"/>
      <c r="R379" s="525"/>
      <c r="S379" s="525"/>
      <c r="T379" s="525"/>
      <c r="U379" s="52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0" t="s">
        <v>208</v>
      </c>
      <c r="C380" s="125" t="s">
        <v>204</v>
      </c>
      <c r="D380" s="533">
        <v>5.08</v>
      </c>
      <c r="E380" s="533"/>
      <c r="F380" s="533"/>
      <c r="G380" s="127"/>
      <c r="H380" s="521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5"/>
      <c r="P380" s="525"/>
      <c r="Q380" s="525"/>
      <c r="R380" s="525"/>
      <c r="S380" s="525"/>
      <c r="T380" s="525"/>
      <c r="U380" s="52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0" t="s">
        <v>208</v>
      </c>
      <c r="C381" s="125" t="s">
        <v>205</v>
      </c>
      <c r="D381" s="533">
        <v>5.08</v>
      </c>
      <c r="E381" s="533"/>
      <c r="F381" s="533"/>
      <c r="G381" s="127"/>
      <c r="H381" s="521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5"/>
      <c r="P381" s="525"/>
      <c r="Q381" s="525"/>
      <c r="R381" s="525"/>
      <c r="S381" s="525"/>
      <c r="T381" s="525"/>
      <c r="U381" s="52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0" t="s">
        <v>208</v>
      </c>
      <c r="C382" s="125" t="s">
        <v>186</v>
      </c>
      <c r="D382" s="533">
        <v>5.08</v>
      </c>
      <c r="E382" s="533"/>
      <c r="F382" s="533"/>
      <c r="G382" s="127"/>
      <c r="H382" s="521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5"/>
      <c r="P382" s="525"/>
      <c r="Q382" s="525"/>
      <c r="R382" s="525"/>
      <c r="S382" s="525"/>
      <c r="T382" s="525"/>
      <c r="U382" s="52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0" t="s">
        <v>208</v>
      </c>
      <c r="C383" s="125" t="s">
        <v>203</v>
      </c>
      <c r="D383" s="533">
        <v>5.08</v>
      </c>
      <c r="E383" s="533"/>
      <c r="F383" s="533"/>
      <c r="G383" s="127"/>
      <c r="H383" s="521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5"/>
      <c r="P383" s="525"/>
      <c r="Q383" s="525"/>
      <c r="R383" s="525"/>
      <c r="S383" s="525"/>
      <c r="T383" s="525"/>
      <c r="U383" s="52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0" t="s">
        <v>208</v>
      </c>
      <c r="C384" s="125" t="s">
        <v>199</v>
      </c>
      <c r="D384" s="533">
        <v>5.08</v>
      </c>
      <c r="E384" s="533"/>
      <c r="F384" s="533"/>
      <c r="G384" s="127"/>
      <c r="H384" s="521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29"/>
      <c r="P384" s="529"/>
      <c r="Q384" s="529"/>
      <c r="R384" s="529"/>
      <c r="S384" s="529"/>
      <c r="T384" s="529"/>
      <c r="U384" s="529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0" t="s">
        <v>208</v>
      </c>
      <c r="C385" s="125" t="s">
        <v>187</v>
      </c>
      <c r="D385" s="533">
        <v>5.08</v>
      </c>
      <c r="E385" s="533"/>
      <c r="F385" s="533"/>
      <c r="G385" s="127"/>
      <c r="H385" s="521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5"/>
      <c r="P385" s="525"/>
      <c r="Q385" s="525"/>
      <c r="R385" s="525"/>
      <c r="S385" s="525"/>
      <c r="T385" s="525"/>
      <c r="U385" s="52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0" t="s">
        <v>208</v>
      </c>
      <c r="C386" s="125" t="s">
        <v>207</v>
      </c>
      <c r="D386" s="533">
        <v>5.08</v>
      </c>
      <c r="E386" s="533"/>
      <c r="F386" s="533"/>
      <c r="G386" s="127"/>
      <c r="H386" s="521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29"/>
      <c r="P386" s="529"/>
      <c r="Q386" s="529"/>
      <c r="R386" s="529"/>
      <c r="S386" s="529"/>
      <c r="T386" s="529"/>
      <c r="U386" s="529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0" t="s">
        <v>209</v>
      </c>
      <c r="C387" s="125" t="s">
        <v>194</v>
      </c>
      <c r="D387" s="533">
        <v>5.03</v>
      </c>
      <c r="E387" s="533"/>
      <c r="F387" s="533"/>
      <c r="G387" s="127"/>
      <c r="H387" s="521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5"/>
      <c r="P387" s="525"/>
      <c r="Q387" s="525"/>
      <c r="R387" s="525"/>
      <c r="S387" s="525"/>
      <c r="T387" s="525"/>
      <c r="U387" s="52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0" t="s">
        <v>209</v>
      </c>
      <c r="C388" s="125" t="s">
        <v>179</v>
      </c>
      <c r="D388" s="533">
        <v>5.03</v>
      </c>
      <c r="E388" s="533"/>
      <c r="F388" s="533"/>
      <c r="G388" s="127"/>
      <c r="H388" s="521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5"/>
      <c r="P388" s="525"/>
      <c r="Q388" s="525"/>
      <c r="R388" s="525"/>
      <c r="S388" s="525"/>
      <c r="T388" s="525"/>
      <c r="U388" s="52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0" t="s">
        <v>209</v>
      </c>
      <c r="C389" s="125" t="s">
        <v>195</v>
      </c>
      <c r="D389" s="533">
        <v>5.03</v>
      </c>
      <c r="E389" s="533"/>
      <c r="F389" s="533"/>
      <c r="G389" s="127"/>
      <c r="H389" s="521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5"/>
      <c r="P389" s="525"/>
      <c r="Q389" s="525"/>
      <c r="R389" s="525"/>
      <c r="S389" s="525"/>
      <c r="T389" s="525"/>
      <c r="U389" s="52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0" t="s">
        <v>209</v>
      </c>
      <c r="C390" s="125" t="s">
        <v>204</v>
      </c>
      <c r="D390" s="533">
        <v>5.03</v>
      </c>
      <c r="E390" s="533"/>
      <c r="F390" s="533"/>
      <c r="G390" s="127"/>
      <c r="H390" s="521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5"/>
      <c r="P390" s="525"/>
      <c r="Q390" s="525"/>
      <c r="R390" s="525"/>
      <c r="S390" s="525"/>
      <c r="T390" s="525"/>
      <c r="U390" s="52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0" t="s">
        <v>382</v>
      </c>
      <c r="C391" s="177" t="s">
        <v>383</v>
      </c>
      <c r="D391" s="533">
        <v>5.03</v>
      </c>
      <c r="E391" s="533"/>
      <c r="F391" s="533"/>
      <c r="G391" s="127"/>
      <c r="H391" s="521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5"/>
      <c r="P391" s="525"/>
      <c r="Q391" s="525"/>
      <c r="R391" s="525"/>
      <c r="S391" s="525"/>
      <c r="T391" s="525"/>
      <c r="U391" s="52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0" t="s">
        <v>382</v>
      </c>
      <c r="C392" s="177" t="s">
        <v>384</v>
      </c>
      <c r="D392" s="533">
        <v>5.03</v>
      </c>
      <c r="E392" s="533"/>
      <c r="F392" s="533"/>
      <c r="G392" s="127"/>
      <c r="H392" s="521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5"/>
      <c r="P392" s="525"/>
      <c r="Q392" s="525"/>
      <c r="R392" s="525"/>
      <c r="S392" s="525"/>
      <c r="T392" s="525"/>
      <c r="U392" s="52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0" t="s">
        <v>382</v>
      </c>
      <c r="C393" s="177" t="s">
        <v>389</v>
      </c>
      <c r="D393" s="533">
        <v>5.03</v>
      </c>
      <c r="E393" s="533"/>
      <c r="F393" s="533"/>
      <c r="G393" s="127"/>
      <c r="H393" s="521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5"/>
      <c r="P393" s="525"/>
      <c r="Q393" s="525"/>
      <c r="R393" s="525"/>
      <c r="S393" s="525"/>
      <c r="T393" s="525"/>
      <c r="U393" s="52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0" t="s">
        <v>382</v>
      </c>
      <c r="C394" s="177" t="s">
        <v>391</v>
      </c>
      <c r="D394" s="533">
        <v>5.03</v>
      </c>
      <c r="E394" s="533"/>
      <c r="F394" s="533"/>
      <c r="G394" s="127"/>
      <c r="H394" s="521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5"/>
      <c r="P394" s="525"/>
      <c r="Q394" s="525"/>
      <c r="R394" s="525"/>
      <c r="S394" s="525"/>
      <c r="T394" s="525"/>
      <c r="U394" s="52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0" t="s">
        <v>418</v>
      </c>
      <c r="C395" s="177" t="s">
        <v>364</v>
      </c>
      <c r="D395" s="533">
        <v>5.03</v>
      </c>
      <c r="E395" s="533"/>
      <c r="F395" s="533"/>
      <c r="G395" s="127"/>
      <c r="H395" s="521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5"/>
      <c r="P395" s="525"/>
      <c r="Q395" s="525"/>
      <c r="R395" s="525"/>
      <c r="S395" s="525"/>
      <c r="T395" s="525"/>
      <c r="U395" s="52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0" t="s">
        <v>418</v>
      </c>
      <c r="C396" s="177" t="s">
        <v>365</v>
      </c>
      <c r="D396" s="533">
        <v>5.03</v>
      </c>
      <c r="E396" s="533"/>
      <c r="F396" s="533"/>
      <c r="G396" s="127"/>
      <c r="H396" s="521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5"/>
      <c r="P396" s="525"/>
      <c r="Q396" s="525"/>
      <c r="R396" s="525"/>
      <c r="S396" s="525"/>
      <c r="T396" s="525"/>
      <c r="U396" s="52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0" t="s">
        <v>418</v>
      </c>
      <c r="C397" s="177" t="s">
        <v>366</v>
      </c>
      <c r="D397" s="533">
        <v>5.03</v>
      </c>
      <c r="E397" s="533"/>
      <c r="F397" s="533"/>
      <c r="G397" s="127"/>
      <c r="H397" s="521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5"/>
      <c r="P397" s="525"/>
      <c r="Q397" s="525"/>
      <c r="R397" s="525"/>
      <c r="S397" s="525"/>
      <c r="T397" s="525"/>
      <c r="U397" s="52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0" t="s">
        <v>418</v>
      </c>
      <c r="C398" s="177" t="s">
        <v>367</v>
      </c>
      <c r="D398" s="533">
        <v>5.03</v>
      </c>
      <c r="E398" s="533"/>
      <c r="F398" s="533"/>
      <c r="G398" s="127"/>
      <c r="H398" s="521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5"/>
      <c r="P398" s="525"/>
      <c r="Q398" s="525"/>
      <c r="R398" s="525"/>
      <c r="S398" s="525"/>
      <c r="T398" s="525"/>
      <c r="U398" s="52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3">
        <v>5.03</v>
      </c>
      <c r="E399" s="533"/>
      <c r="F399" s="533"/>
      <c r="G399" s="127"/>
      <c r="H399" s="521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29"/>
      <c r="P399" s="529"/>
      <c r="Q399" s="529"/>
      <c r="R399" s="529"/>
      <c r="S399" s="529"/>
      <c r="T399" s="529"/>
      <c r="U399" s="529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3">
        <v>5.03</v>
      </c>
      <c r="E400" s="533"/>
      <c r="F400" s="533"/>
      <c r="G400" s="127"/>
      <c r="H400" s="521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29"/>
      <c r="P400" s="529"/>
      <c r="Q400" s="529"/>
      <c r="R400" s="529"/>
      <c r="S400" s="529"/>
      <c r="T400" s="529"/>
      <c r="U400" s="529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3">
        <v>5.03</v>
      </c>
      <c r="E401" s="533"/>
      <c r="F401" s="533"/>
      <c r="G401" s="127"/>
      <c r="H401" s="521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29"/>
      <c r="P401" s="529"/>
      <c r="Q401" s="529"/>
      <c r="R401" s="529"/>
      <c r="S401" s="529"/>
      <c r="T401" s="529"/>
      <c r="U401" s="529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3">
        <v>5.03</v>
      </c>
      <c r="E402" s="533"/>
      <c r="F402" s="533"/>
      <c r="G402" s="127"/>
      <c r="H402" s="521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29"/>
      <c r="P402" s="529"/>
      <c r="Q402" s="529"/>
      <c r="R402" s="529"/>
      <c r="S402" s="529"/>
      <c r="T402" s="529"/>
      <c r="U402" s="529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3">
        <v>5.03</v>
      </c>
      <c r="E403" s="533"/>
      <c r="F403" s="533"/>
      <c r="G403" s="127"/>
      <c r="H403" s="521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29"/>
      <c r="P403" s="529"/>
      <c r="Q403" s="529"/>
      <c r="R403" s="529"/>
      <c r="S403" s="529"/>
      <c r="T403" s="529"/>
      <c r="U403" s="529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3">
        <v>5.03</v>
      </c>
      <c r="E404" s="533"/>
      <c r="F404" s="533"/>
      <c r="G404" s="127"/>
      <c r="H404" s="521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29"/>
      <c r="P404" s="529"/>
      <c r="Q404" s="529"/>
      <c r="R404" s="529"/>
      <c r="S404" s="529"/>
      <c r="T404" s="529"/>
      <c r="U404" s="529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3">
        <v>5.03</v>
      </c>
      <c r="E405" s="533"/>
      <c r="F405" s="533"/>
      <c r="G405" s="127"/>
      <c r="H405" s="521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29"/>
      <c r="P405" s="529"/>
      <c r="Q405" s="529"/>
      <c r="R405" s="529"/>
      <c r="S405" s="529"/>
      <c r="T405" s="529"/>
      <c r="U405" s="529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3">
        <v>5.03</v>
      </c>
      <c r="E406" s="533"/>
      <c r="F406" s="533"/>
      <c r="G406" s="127"/>
      <c r="H406" s="521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29"/>
      <c r="P406" s="529"/>
      <c r="Q406" s="529"/>
      <c r="R406" s="529"/>
      <c r="S406" s="529"/>
      <c r="T406" s="529"/>
      <c r="U406" s="529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3">
        <v>5.03</v>
      </c>
      <c r="E407" s="533"/>
      <c r="F407" s="533"/>
      <c r="G407" s="127"/>
      <c r="H407" s="521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29"/>
      <c r="P407" s="529"/>
      <c r="Q407" s="529"/>
      <c r="R407" s="529"/>
      <c r="S407" s="529"/>
      <c r="T407" s="529"/>
      <c r="U407" s="529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3">
        <v>5.03</v>
      </c>
      <c r="E408" s="533"/>
      <c r="F408" s="533"/>
      <c r="G408" s="127"/>
      <c r="H408" s="521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29"/>
      <c r="P408" s="529"/>
      <c r="Q408" s="529"/>
      <c r="R408" s="529"/>
      <c r="S408" s="529"/>
      <c r="T408" s="529"/>
      <c r="U408" s="529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3">
        <v>50.3</v>
      </c>
      <c r="E409" s="533"/>
      <c r="F409" s="533"/>
      <c r="G409" s="127"/>
      <c r="H409" s="521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29"/>
      <c r="P409" s="529"/>
      <c r="Q409" s="529"/>
      <c r="R409" s="529"/>
      <c r="S409" s="529"/>
      <c r="T409" s="529"/>
      <c r="U409" s="529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3">
        <v>5</v>
      </c>
      <c r="E410" s="533"/>
      <c r="F410" s="533"/>
      <c r="G410" s="127"/>
      <c r="H410" s="521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29"/>
      <c r="P410" s="529"/>
      <c r="Q410" s="529"/>
      <c r="R410" s="529"/>
      <c r="S410" s="529"/>
      <c r="T410" s="529"/>
      <c r="U410" s="529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3">
        <v>5.03</v>
      </c>
      <c r="E411" s="533"/>
      <c r="F411" s="533"/>
      <c r="G411" s="127"/>
      <c r="H411" s="521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29"/>
      <c r="P411" s="529"/>
      <c r="Q411" s="529"/>
      <c r="R411" s="529"/>
      <c r="S411" s="529"/>
      <c r="T411" s="529"/>
      <c r="U411" s="529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3">
        <v>5.03</v>
      </c>
      <c r="E412" s="533"/>
      <c r="F412" s="533"/>
      <c r="G412" s="127"/>
      <c r="H412" s="521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29"/>
      <c r="P412" s="529"/>
      <c r="Q412" s="529"/>
      <c r="R412" s="529"/>
      <c r="S412" s="529"/>
      <c r="T412" s="529"/>
      <c r="U412" s="529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3"/>
      <c r="E413" s="533"/>
      <c r="F413" s="533"/>
      <c r="G413" s="127"/>
      <c r="H413" s="521">
        <f t="shared" si="93"/>
        <v>0</v>
      </c>
      <c r="I413" s="128"/>
      <c r="J413" s="129"/>
      <c r="K413" s="130"/>
      <c r="L413" s="128"/>
      <c r="M413" s="108"/>
      <c r="N413" s="129"/>
      <c r="O413" s="529"/>
      <c r="P413" s="529"/>
      <c r="Q413" s="529"/>
      <c r="R413" s="529"/>
      <c r="S413" s="529"/>
      <c r="T413" s="529"/>
      <c r="U413" s="529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3">
        <v>5.0599999999999996</v>
      </c>
      <c r="E414" s="533"/>
      <c r="F414" s="533"/>
      <c r="G414" s="127"/>
      <c r="H414" s="521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29"/>
      <c r="P414" s="529"/>
      <c r="Q414" s="529"/>
      <c r="R414" s="529"/>
      <c r="S414" s="529"/>
      <c r="T414" s="529"/>
      <c r="U414" s="529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3">
        <v>5.0599999999999996</v>
      </c>
      <c r="E415" s="533"/>
      <c r="F415" s="533"/>
      <c r="G415" s="127"/>
      <c r="H415" s="521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29"/>
      <c r="P415" s="529"/>
      <c r="Q415" s="529"/>
      <c r="R415" s="529"/>
      <c r="S415" s="529"/>
      <c r="T415" s="529"/>
      <c r="U415" s="529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3">
        <v>5.0599999999999996</v>
      </c>
      <c r="E416" s="533"/>
      <c r="F416" s="533"/>
      <c r="G416" s="127"/>
      <c r="H416" s="521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29"/>
      <c r="P416" s="529"/>
      <c r="Q416" s="529"/>
      <c r="R416" s="529"/>
      <c r="S416" s="529"/>
      <c r="T416" s="529"/>
      <c r="U416" s="529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3">
        <v>5.0599999999999996</v>
      </c>
      <c r="E417" s="533"/>
      <c r="F417" s="533"/>
      <c r="G417" s="127"/>
      <c r="H417" s="521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29"/>
      <c r="P417" s="529"/>
      <c r="Q417" s="529"/>
      <c r="R417" s="529"/>
      <c r="S417" s="529"/>
      <c r="T417" s="529"/>
      <c r="U417" s="529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3"/>
      <c r="E418" s="533"/>
      <c r="F418" s="533"/>
      <c r="G418" s="127"/>
      <c r="H418" s="521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29"/>
      <c r="P418" s="529"/>
      <c r="Q418" s="529"/>
      <c r="R418" s="529"/>
      <c r="S418" s="529"/>
      <c r="T418" s="529"/>
      <c r="U418" s="529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3"/>
      <c r="E419" s="533"/>
      <c r="F419" s="533"/>
      <c r="G419" s="127"/>
      <c r="H419" s="521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29"/>
      <c r="P419" s="529"/>
      <c r="Q419" s="529"/>
      <c r="R419" s="529"/>
      <c r="S419" s="529"/>
      <c r="T419" s="529"/>
      <c r="U419" s="529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3"/>
      <c r="E420" s="533"/>
      <c r="F420" s="533"/>
      <c r="G420" s="127"/>
      <c r="H420" s="521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29"/>
      <c r="P420" s="529"/>
      <c r="Q420" s="529"/>
      <c r="R420" s="529"/>
      <c r="S420" s="529"/>
      <c r="T420" s="529"/>
      <c r="U420" s="529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3"/>
      <c r="E421" s="533"/>
      <c r="F421" s="533"/>
      <c r="G421" s="127"/>
      <c r="H421" s="521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29"/>
      <c r="P421" s="529"/>
      <c r="Q421" s="529"/>
      <c r="R421" s="529"/>
      <c r="S421" s="529"/>
      <c r="T421" s="529"/>
      <c r="U421" s="529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3"/>
      <c r="E422" s="533"/>
      <c r="F422" s="533"/>
      <c r="G422" s="127"/>
      <c r="H422" s="521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29"/>
      <c r="P422" s="529"/>
      <c r="Q422" s="529"/>
      <c r="R422" s="529"/>
      <c r="S422" s="529"/>
      <c r="T422" s="529"/>
      <c r="U422" s="529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3"/>
      <c r="E423" s="533"/>
      <c r="F423" s="533"/>
      <c r="G423" s="127"/>
      <c r="H423" s="521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29"/>
      <c r="P423" s="529"/>
      <c r="Q423" s="529"/>
      <c r="R423" s="529"/>
      <c r="S423" s="529"/>
      <c r="T423" s="529"/>
      <c r="U423" s="529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3"/>
      <c r="E424" s="533"/>
      <c r="F424" s="533"/>
      <c r="G424" s="127"/>
      <c r="H424" s="521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29"/>
      <c r="P424" s="529"/>
      <c r="Q424" s="529"/>
      <c r="R424" s="529"/>
      <c r="S424" s="529"/>
      <c r="T424" s="529"/>
      <c r="U424" s="529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3"/>
      <c r="E425" s="533"/>
      <c r="F425" s="533"/>
      <c r="G425" s="127"/>
      <c r="H425" s="521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29"/>
      <c r="P425" s="529"/>
      <c r="Q425" s="529"/>
      <c r="R425" s="529"/>
      <c r="S425" s="529"/>
      <c r="T425" s="529"/>
      <c r="U425" s="529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3"/>
      <c r="E426" s="533"/>
      <c r="F426" s="533"/>
      <c r="G426" s="127"/>
      <c r="H426" s="521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29"/>
      <c r="P426" s="529"/>
      <c r="Q426" s="529"/>
      <c r="R426" s="529"/>
      <c r="S426" s="529"/>
      <c r="T426" s="529"/>
      <c r="U426" s="529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3"/>
      <c r="E427" s="533"/>
      <c r="F427" s="533"/>
      <c r="G427" s="127"/>
      <c r="H427" s="521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29"/>
      <c r="P427" s="529"/>
      <c r="Q427" s="529"/>
      <c r="R427" s="529"/>
      <c r="S427" s="529"/>
      <c r="T427" s="529"/>
      <c r="U427" s="529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3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20" t="s">
        <v>217</v>
      </c>
      <c r="C429" s="125" t="s">
        <v>179</v>
      </c>
      <c r="D429" s="533">
        <v>5.03</v>
      </c>
      <c r="E429" s="533"/>
      <c r="F429" s="533">
        <v>20170309</v>
      </c>
      <c r="G429" s="127">
        <v>59</v>
      </c>
      <c r="H429" s="521">
        <f t="shared" ref="H429:H461" si="105">D429*G429</f>
        <v>296.77000000000004</v>
      </c>
      <c r="I429" s="128">
        <v>6</v>
      </c>
      <c r="J429" s="128">
        <f t="array" ref="J429">IF(ISERROR(G429/I429),"",G429/I429)</f>
        <v>9.8333333333333339</v>
      </c>
      <c r="K429" s="130">
        <f t="array" ref="K429">IF(ISERROR(G429/L429),"",G429/L429)</f>
        <v>6.7045454545454541</v>
      </c>
      <c r="L429" s="128">
        <v>8.8000000000000007</v>
      </c>
      <c r="M429" s="108">
        <f t="shared" ref="M429:M436" si="106">IF(ISERROR(I429-K429),"",I429-K429)</f>
        <v>-0.70454545454545414</v>
      </c>
      <c r="N429" s="128">
        <f t="shared" ref="N429:N436" si="107">SUM(O429:U429)</f>
        <v>0</v>
      </c>
      <c r="O429" s="529"/>
      <c r="P429" s="529"/>
      <c r="Q429" s="529"/>
      <c r="R429" s="529"/>
      <c r="S429" s="529"/>
      <c r="T429" s="529"/>
      <c r="U429" s="529"/>
      <c r="V429" s="131">
        <f t="shared" ref="V429:V435" si="108">SUM(X429:AA429)</f>
        <v>0</v>
      </c>
      <c r="W429" s="522">
        <f t="shared" si="104"/>
        <v>0</v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20" t="s">
        <v>217</v>
      </c>
      <c r="C430" s="125" t="s">
        <v>186</v>
      </c>
      <c r="D430" s="533">
        <v>5.03</v>
      </c>
      <c r="E430" s="533"/>
      <c r="F430" s="533">
        <v>20170308</v>
      </c>
      <c r="G430" s="127">
        <f>11+72</f>
        <v>83</v>
      </c>
      <c r="H430" s="521">
        <f t="shared" si="105"/>
        <v>417.49</v>
      </c>
      <c r="I430" s="128">
        <v>8</v>
      </c>
      <c r="J430" s="128">
        <f t="array" ref="J430">IF(ISERROR(G430/I430),"",G430/I430)</f>
        <v>10.375</v>
      </c>
      <c r="K430" s="130">
        <f t="array" ref="K430">IF(ISERROR(G430/L430),"",G430/L430)</f>
        <v>9.4318181818181817</v>
      </c>
      <c r="L430" s="128">
        <v>8.8000000000000007</v>
      </c>
      <c r="M430" s="108">
        <f t="shared" si="106"/>
        <v>-1.4318181818181817</v>
      </c>
      <c r="N430" s="128">
        <f t="shared" si="107"/>
        <v>0</v>
      </c>
      <c r="O430" s="529"/>
      <c r="P430" s="529"/>
      <c r="Q430" s="529"/>
      <c r="R430" s="529"/>
      <c r="S430" s="529"/>
      <c r="T430" s="529"/>
      <c r="U430" s="529"/>
      <c r="V430" s="131">
        <f t="shared" si="108"/>
        <v>0</v>
      </c>
      <c r="W430" s="522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20" t="s">
        <v>217</v>
      </c>
      <c r="C431" s="125" t="s">
        <v>204</v>
      </c>
      <c r="D431" s="533">
        <v>5.03</v>
      </c>
      <c r="E431" s="533"/>
      <c r="F431" s="533">
        <v>20170309</v>
      </c>
      <c r="G431" s="127">
        <f>72*3+79*2+72</f>
        <v>446</v>
      </c>
      <c r="H431" s="521">
        <f t="shared" si="105"/>
        <v>2243.38</v>
      </c>
      <c r="I431" s="128">
        <v>50</v>
      </c>
      <c r="J431" s="128">
        <f t="array" ref="J431">IF(ISERROR(G431/I431),"",G431/I431)</f>
        <v>8.92</v>
      </c>
      <c r="K431" s="130">
        <f t="array" ref="K431">IF(ISERROR(G431/L431),"",G431/L431)</f>
        <v>50.68181818181818</v>
      </c>
      <c r="L431" s="128">
        <v>8.8000000000000007</v>
      </c>
      <c r="M431" s="108">
        <f t="shared" si="106"/>
        <v>-0.68181818181817988</v>
      </c>
      <c r="N431" s="128">
        <f t="shared" si="107"/>
        <v>0</v>
      </c>
      <c r="O431" s="529"/>
      <c r="P431" s="529"/>
      <c r="Q431" s="529"/>
      <c r="R431" s="529"/>
      <c r="S431" s="529"/>
      <c r="T431" s="529"/>
      <c r="U431" s="529"/>
      <c r="V431" s="131">
        <f t="shared" si="108"/>
        <v>0</v>
      </c>
      <c r="W431" s="522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3">
        <v>5.03</v>
      </c>
      <c r="E432" s="533"/>
      <c r="F432" s="533"/>
      <c r="G432" s="127"/>
      <c r="H432" s="521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29"/>
      <c r="P432" s="529"/>
      <c r="Q432" s="529"/>
      <c r="R432" s="529"/>
      <c r="S432" s="529"/>
      <c r="T432" s="529"/>
      <c r="U432" s="529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3">
        <v>5.03</v>
      </c>
      <c r="E433" s="533"/>
      <c r="F433" s="533"/>
      <c r="G433" s="127"/>
      <c r="H433" s="521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29"/>
      <c r="P433" s="529"/>
      <c r="Q433" s="529"/>
      <c r="R433" s="529"/>
      <c r="S433" s="529"/>
      <c r="T433" s="529"/>
      <c r="U433" s="529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3">
        <v>5.03</v>
      </c>
      <c r="E434" s="533"/>
      <c r="F434" s="533"/>
      <c r="G434" s="127"/>
      <c r="H434" s="521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29"/>
      <c r="P434" s="529"/>
      <c r="Q434" s="529"/>
      <c r="R434" s="529"/>
      <c r="S434" s="529"/>
      <c r="T434" s="529"/>
      <c r="U434" s="529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3">
        <v>5.03</v>
      </c>
      <c r="E435" s="533"/>
      <c r="F435" s="533"/>
      <c r="G435" s="127"/>
      <c r="H435" s="521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29"/>
      <c r="P435" s="529"/>
      <c r="Q435" s="529"/>
      <c r="R435" s="529"/>
      <c r="S435" s="529"/>
      <c r="T435" s="529"/>
      <c r="U435" s="529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3">
        <v>5.03</v>
      </c>
      <c r="E436" s="533"/>
      <c r="F436" s="533"/>
      <c r="G436" s="127"/>
      <c r="H436" s="521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29"/>
      <c r="P436" s="529"/>
      <c r="Q436" s="529"/>
      <c r="R436" s="529"/>
      <c r="S436" s="529"/>
      <c r="T436" s="529"/>
      <c r="U436" s="529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3">
        <v>5.03</v>
      </c>
      <c r="E437" s="533"/>
      <c r="F437" s="533"/>
      <c r="G437" s="146"/>
      <c r="H437" s="521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29"/>
      <c r="P437" s="529"/>
      <c r="Q437" s="529"/>
      <c r="R437" s="529"/>
      <c r="S437" s="529"/>
      <c r="T437" s="529"/>
      <c r="U437" s="529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3">
        <v>5.03</v>
      </c>
      <c r="E438" s="533"/>
      <c r="F438" s="533"/>
      <c r="G438" s="127"/>
      <c r="H438" s="521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29"/>
      <c r="P438" s="529"/>
      <c r="Q438" s="529"/>
      <c r="R438" s="529"/>
      <c r="S438" s="529"/>
      <c r="T438" s="529"/>
      <c r="U438" s="529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3">
        <v>5.03</v>
      </c>
      <c r="E439" s="533"/>
      <c r="F439" s="533"/>
      <c r="G439" s="127"/>
      <c r="H439" s="521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29"/>
      <c r="P439" s="529"/>
      <c r="Q439" s="529"/>
      <c r="R439" s="529"/>
      <c r="S439" s="529"/>
      <c r="T439" s="529"/>
      <c r="U439" s="529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3">
        <v>5.03</v>
      </c>
      <c r="E440" s="533"/>
      <c r="F440" s="533"/>
      <c r="G440" s="127"/>
      <c r="H440" s="521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29"/>
      <c r="P440" s="529"/>
      <c r="Q440" s="529"/>
      <c r="R440" s="529"/>
      <c r="S440" s="529"/>
      <c r="T440" s="529"/>
      <c r="U440" s="529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3">
        <v>5.03</v>
      </c>
      <c r="E441" s="533"/>
      <c r="F441" s="533"/>
      <c r="G441" s="127"/>
      <c r="H441" s="521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29"/>
      <c r="P441" s="529"/>
      <c r="Q441" s="529"/>
      <c r="R441" s="529"/>
      <c r="S441" s="529"/>
      <c r="T441" s="529"/>
      <c r="U441" s="529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3">
        <v>5.03</v>
      </c>
      <c r="E442" s="533"/>
      <c r="F442" s="533"/>
      <c r="G442" s="127"/>
      <c r="H442" s="521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29"/>
      <c r="P442" s="529"/>
      <c r="Q442" s="529"/>
      <c r="R442" s="529"/>
      <c r="S442" s="529"/>
      <c r="T442" s="529"/>
      <c r="U442" s="529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3">
        <v>5.03</v>
      </c>
      <c r="E443" s="533"/>
      <c r="F443" s="533"/>
      <c r="G443" s="127"/>
      <c r="H443" s="521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29"/>
      <c r="P443" s="529"/>
      <c r="Q443" s="529"/>
      <c r="R443" s="529"/>
      <c r="S443" s="529"/>
      <c r="T443" s="529"/>
      <c r="U443" s="529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3">
        <v>5.03</v>
      </c>
      <c r="E444" s="533"/>
      <c r="F444" s="533"/>
      <c r="G444" s="127"/>
      <c r="H444" s="521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29"/>
      <c r="P444" s="529"/>
      <c r="Q444" s="529"/>
      <c r="R444" s="529"/>
      <c r="S444" s="529"/>
      <c r="T444" s="529"/>
      <c r="U444" s="529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0" t="s">
        <v>222</v>
      </c>
      <c r="C445" s="125" t="s">
        <v>181</v>
      </c>
      <c r="D445" s="533">
        <v>9.36</v>
      </c>
      <c r="E445" s="533"/>
      <c r="F445" s="533"/>
      <c r="G445" s="127"/>
      <c r="H445" s="521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29"/>
      <c r="P445" s="529"/>
      <c r="Q445" s="529"/>
      <c r="R445" s="529"/>
      <c r="S445" s="529"/>
      <c r="T445" s="529"/>
      <c r="U445" s="529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0" t="s">
        <v>222</v>
      </c>
      <c r="C446" s="125" t="s">
        <v>179</v>
      </c>
      <c r="D446" s="533">
        <v>9.36</v>
      </c>
      <c r="E446" s="533"/>
      <c r="F446" s="533"/>
      <c r="G446" s="127"/>
      <c r="H446" s="521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29"/>
      <c r="P446" s="529"/>
      <c r="Q446" s="529"/>
      <c r="R446" s="529"/>
      <c r="S446" s="529"/>
      <c r="T446" s="529"/>
      <c r="U446" s="529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0" t="s">
        <v>222</v>
      </c>
      <c r="C447" s="125" t="s">
        <v>221</v>
      </c>
      <c r="D447" s="533">
        <v>9.36</v>
      </c>
      <c r="E447" s="533"/>
      <c r="F447" s="533"/>
      <c r="G447" s="127"/>
      <c r="H447" s="521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29"/>
      <c r="P447" s="529"/>
      <c r="Q447" s="529"/>
      <c r="R447" s="529"/>
      <c r="S447" s="529"/>
      <c r="T447" s="529"/>
      <c r="U447" s="529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0" t="s">
        <v>222</v>
      </c>
      <c r="C448" s="125" t="s">
        <v>186</v>
      </c>
      <c r="D448" s="533">
        <v>9.36</v>
      </c>
      <c r="E448" s="533"/>
      <c r="F448" s="533"/>
      <c r="G448" s="127"/>
      <c r="H448" s="521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29"/>
      <c r="P448" s="529"/>
      <c r="Q448" s="529"/>
      <c r="R448" s="529"/>
      <c r="S448" s="529"/>
      <c r="T448" s="529"/>
      <c r="U448" s="529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0" t="s">
        <v>393</v>
      </c>
      <c r="C449" s="177" t="s">
        <v>395</v>
      </c>
      <c r="D449" s="533">
        <v>5</v>
      </c>
      <c r="E449" s="533"/>
      <c r="F449" s="533"/>
      <c r="G449" s="127"/>
      <c r="H449" s="521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29"/>
      <c r="P449" s="529"/>
      <c r="Q449" s="529"/>
      <c r="R449" s="529"/>
      <c r="S449" s="529"/>
      <c r="T449" s="529"/>
      <c r="U449" s="529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0" t="s">
        <v>393</v>
      </c>
      <c r="C450" s="177" t="s">
        <v>402</v>
      </c>
      <c r="D450" s="533">
        <v>5</v>
      </c>
      <c r="E450" s="533"/>
      <c r="F450" s="533"/>
      <c r="G450" s="127"/>
      <c r="H450" s="521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29"/>
      <c r="P450" s="529"/>
      <c r="Q450" s="529"/>
      <c r="R450" s="529"/>
      <c r="S450" s="529"/>
      <c r="T450" s="529"/>
      <c r="U450" s="529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0" t="s">
        <v>404</v>
      </c>
      <c r="C451" s="177" t="s">
        <v>405</v>
      </c>
      <c r="D451" s="533">
        <v>5</v>
      </c>
      <c r="E451" s="533"/>
      <c r="F451" s="533"/>
      <c r="G451" s="127"/>
      <c r="H451" s="521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29"/>
      <c r="P451" s="529"/>
      <c r="Q451" s="529"/>
      <c r="R451" s="529"/>
      <c r="S451" s="529"/>
      <c r="T451" s="529"/>
      <c r="U451" s="529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0" t="s">
        <v>342</v>
      </c>
      <c r="C452" s="177" t="s">
        <v>372</v>
      </c>
      <c r="D452" s="533">
        <v>5</v>
      </c>
      <c r="E452" s="533"/>
      <c r="F452" s="533"/>
      <c r="G452" s="127"/>
      <c r="H452" s="521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29"/>
      <c r="P452" s="529"/>
      <c r="Q452" s="529"/>
      <c r="R452" s="529"/>
      <c r="S452" s="529"/>
      <c r="T452" s="529"/>
      <c r="U452" s="529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0" t="s">
        <v>343</v>
      </c>
      <c r="C453" s="125" t="s">
        <v>345</v>
      </c>
      <c r="D453" s="533">
        <v>5</v>
      </c>
      <c r="E453" s="533"/>
      <c r="F453" s="533"/>
      <c r="G453" s="127"/>
      <c r="H453" s="521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29"/>
      <c r="P453" s="529"/>
      <c r="Q453" s="529"/>
      <c r="R453" s="529"/>
      <c r="S453" s="529"/>
      <c r="T453" s="529"/>
      <c r="U453" s="529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0" t="s">
        <v>343</v>
      </c>
      <c r="C454" s="125" t="s">
        <v>347</v>
      </c>
      <c r="D454" s="533">
        <v>5</v>
      </c>
      <c r="E454" s="533"/>
      <c r="F454" s="533"/>
      <c r="G454" s="127"/>
      <c r="H454" s="521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29"/>
      <c r="P454" s="529"/>
      <c r="Q454" s="529"/>
      <c r="R454" s="529"/>
      <c r="S454" s="529"/>
      <c r="T454" s="529"/>
      <c r="U454" s="529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3">
        <v>5.0599999999999996</v>
      </c>
      <c r="E455" s="533"/>
      <c r="F455" s="533"/>
      <c r="G455" s="127"/>
      <c r="H455" s="521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29"/>
      <c r="P455" s="529"/>
      <c r="Q455" s="529"/>
      <c r="R455" s="529"/>
      <c r="S455" s="529"/>
      <c r="T455" s="529"/>
      <c r="U455" s="529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3">
        <v>5.0599999999999996</v>
      </c>
      <c r="E456" s="533"/>
      <c r="F456" s="533"/>
      <c r="G456" s="127"/>
      <c r="H456" s="521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29"/>
      <c r="P456" s="529"/>
      <c r="Q456" s="529"/>
      <c r="R456" s="529"/>
      <c r="S456" s="529"/>
      <c r="T456" s="529"/>
      <c r="U456" s="529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3"/>
      <c r="E457" s="533"/>
      <c r="F457" s="533"/>
      <c r="G457" s="127"/>
      <c r="H457" s="521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29"/>
      <c r="P457" s="529"/>
      <c r="Q457" s="529"/>
      <c r="R457" s="529"/>
      <c r="S457" s="529"/>
      <c r="T457" s="529"/>
      <c r="U457" s="529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3"/>
      <c r="E458" s="533"/>
      <c r="F458" s="533"/>
      <c r="G458" s="127"/>
      <c r="H458" s="521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29"/>
      <c r="P458" s="529"/>
      <c r="Q458" s="529"/>
      <c r="R458" s="529"/>
      <c r="S458" s="529"/>
      <c r="T458" s="529"/>
      <c r="U458" s="529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3"/>
      <c r="E459" s="533"/>
      <c r="F459" s="533"/>
      <c r="G459" s="127"/>
      <c r="H459" s="521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29"/>
      <c r="P459" s="529"/>
      <c r="Q459" s="529"/>
      <c r="R459" s="529"/>
      <c r="S459" s="529"/>
      <c r="T459" s="529"/>
      <c r="U459" s="529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3">
        <v>5.07</v>
      </c>
      <c r="E460" s="533"/>
      <c r="F460" s="533"/>
      <c r="G460" s="127"/>
      <c r="H460" s="521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29"/>
      <c r="P460" s="529"/>
      <c r="Q460" s="529"/>
      <c r="R460" s="529"/>
      <c r="S460" s="529"/>
      <c r="T460" s="529"/>
      <c r="U460" s="529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3">
        <v>5.07</v>
      </c>
      <c r="E461" s="533"/>
      <c r="F461" s="533"/>
      <c r="G461" s="127"/>
      <c r="H461" s="521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29"/>
      <c r="P461" s="529"/>
      <c r="Q461" s="529"/>
      <c r="R461" s="529"/>
      <c r="S461" s="529"/>
      <c r="T461" s="529"/>
      <c r="U461" s="529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3">
        <v>5.0599999999999996</v>
      </c>
      <c r="E462" s="533"/>
      <c r="F462" s="532"/>
      <c r="G462" s="127"/>
      <c r="H462" s="521">
        <f>D462*G462</f>
        <v>0</v>
      </c>
      <c r="I462" s="128"/>
      <c r="J462" s="129" t="str">
        <f t="array" ref="J462">IF(ISERROR(G462/I462),"",G462/I462)</f>
        <v/>
      </c>
      <c r="K462" s="521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29"/>
      <c r="P462" s="529"/>
      <c r="Q462" s="529"/>
      <c r="R462" s="529"/>
      <c r="S462" s="529"/>
      <c r="T462" s="529"/>
      <c r="U462" s="529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30" t="s">
        <v>202</v>
      </c>
      <c r="D463" s="138"/>
      <c r="E463" s="138"/>
      <c r="F463" s="138"/>
      <c r="G463" s="139">
        <f>SUM(G429:G462)</f>
        <v>588</v>
      </c>
      <c r="H463" s="140">
        <f>SUM(H429:H462)</f>
        <v>2957.6400000000003</v>
      </c>
      <c r="I463" s="140">
        <f>SUM(I429:I462)</f>
        <v>64</v>
      </c>
      <c r="J463" s="129">
        <f t="array" ref="J463">IF(ISERROR(G463/I463),"",G463/I463)</f>
        <v>9.1875</v>
      </c>
      <c r="K463" s="140">
        <f>SUM(K429:K462)</f>
        <v>66.818181818181813</v>
      </c>
      <c r="L463" s="141"/>
      <c r="M463" s="144">
        <f t="shared" ref="M463:V463" si="114">SUM(M429:M462)</f>
        <v>-2.8181818181818157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3">
        <v>5.03</v>
      </c>
      <c r="E464" s="533"/>
      <c r="F464" s="533"/>
      <c r="G464" s="127"/>
      <c r="H464" s="521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29"/>
      <c r="P464" s="529"/>
      <c r="Q464" s="529"/>
      <c r="R464" s="529"/>
      <c r="S464" s="529"/>
      <c r="T464" s="529"/>
      <c r="U464" s="529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3">
        <v>5.03</v>
      </c>
      <c r="E465" s="533"/>
      <c r="F465" s="533"/>
      <c r="G465" s="127"/>
      <c r="H465" s="521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29"/>
      <c r="P465" s="529"/>
      <c r="Q465" s="529"/>
      <c r="R465" s="529"/>
      <c r="S465" s="529"/>
      <c r="T465" s="529"/>
      <c r="U465" s="529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3">
        <v>5.04</v>
      </c>
      <c r="E466" s="533"/>
      <c r="F466" s="533"/>
      <c r="G466" s="127"/>
      <c r="H466" s="521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29"/>
      <c r="P466" s="529"/>
      <c r="Q466" s="529"/>
      <c r="R466" s="529"/>
      <c r="S466" s="529"/>
      <c r="T466" s="529"/>
      <c r="U466" s="529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3">
        <v>5.03</v>
      </c>
      <c r="E467" s="533"/>
      <c r="F467" s="533"/>
      <c r="G467" s="127"/>
      <c r="H467" s="521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29"/>
      <c r="P467" s="529"/>
      <c r="Q467" s="529"/>
      <c r="R467" s="529"/>
      <c r="S467" s="529"/>
      <c r="T467" s="529"/>
      <c r="U467" s="529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6" t="s">
        <v>203</v>
      </c>
      <c r="D468" s="533">
        <v>5.03</v>
      </c>
      <c r="E468" s="533"/>
      <c r="F468" s="533"/>
      <c r="G468" s="127"/>
      <c r="H468" s="521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29"/>
      <c r="P468" s="529"/>
      <c r="Q468" s="529"/>
      <c r="R468" s="529"/>
      <c r="S468" s="529"/>
      <c r="T468" s="529"/>
      <c r="U468" s="529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3">
        <v>5.03</v>
      </c>
      <c r="E469" s="533"/>
      <c r="F469" s="533"/>
      <c r="G469" s="127"/>
      <c r="H469" s="521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29"/>
      <c r="P469" s="529"/>
      <c r="Q469" s="529"/>
      <c r="R469" s="529"/>
      <c r="S469" s="529"/>
      <c r="T469" s="529"/>
      <c r="U469" s="529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3">
        <v>5.03</v>
      </c>
      <c r="E470" s="533"/>
      <c r="F470" s="533"/>
      <c r="G470" s="127"/>
      <c r="H470" s="521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29"/>
      <c r="P470" s="529"/>
      <c r="Q470" s="529"/>
      <c r="R470" s="529"/>
      <c r="S470" s="529"/>
      <c r="T470" s="529"/>
      <c r="U470" s="529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6" t="s">
        <v>228</v>
      </c>
      <c r="D471" s="533">
        <v>5.03</v>
      </c>
      <c r="E471" s="533"/>
      <c r="F471" s="533"/>
      <c r="G471" s="127"/>
      <c r="H471" s="521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29"/>
      <c r="P471" s="529"/>
      <c r="Q471" s="529"/>
      <c r="R471" s="529"/>
      <c r="S471" s="529"/>
      <c r="T471" s="529"/>
      <c r="U471" s="529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6" t="s">
        <v>212</v>
      </c>
      <c r="D472" s="533">
        <v>5.03</v>
      </c>
      <c r="E472" s="533"/>
      <c r="F472" s="533"/>
      <c r="G472" s="127"/>
      <c r="H472" s="521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29"/>
      <c r="P472" s="529"/>
      <c r="Q472" s="529"/>
      <c r="R472" s="529"/>
      <c r="S472" s="529"/>
      <c r="T472" s="529"/>
      <c r="U472" s="529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6" t="s">
        <v>203</v>
      </c>
      <c r="D473" s="533">
        <v>5.03</v>
      </c>
      <c r="E473" s="533"/>
      <c r="F473" s="533"/>
      <c r="G473" s="127"/>
      <c r="H473" s="521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29"/>
      <c r="P473" s="529"/>
      <c r="Q473" s="529"/>
      <c r="R473" s="529"/>
      <c r="S473" s="529"/>
      <c r="T473" s="529"/>
      <c r="U473" s="529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6" t="s">
        <v>186</v>
      </c>
      <c r="D474" s="533">
        <v>5.03</v>
      </c>
      <c r="E474" s="533"/>
      <c r="F474" s="533"/>
      <c r="G474" s="127"/>
      <c r="H474" s="521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29"/>
      <c r="P474" s="529"/>
      <c r="Q474" s="529"/>
      <c r="R474" s="529"/>
      <c r="S474" s="529"/>
      <c r="T474" s="529"/>
      <c r="U474" s="529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6" t="s">
        <v>228</v>
      </c>
      <c r="D475" s="533">
        <v>5.03</v>
      </c>
      <c r="E475" s="533"/>
      <c r="F475" s="533"/>
      <c r="G475" s="127"/>
      <c r="H475" s="521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29"/>
      <c r="P475" s="529"/>
      <c r="Q475" s="529"/>
      <c r="R475" s="529"/>
      <c r="S475" s="529"/>
      <c r="T475" s="529"/>
      <c r="U475" s="529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6" t="s">
        <v>199</v>
      </c>
      <c r="D476" s="533">
        <v>5.03</v>
      </c>
      <c r="E476" s="533"/>
      <c r="F476" s="533"/>
      <c r="G476" s="127"/>
      <c r="H476" s="521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29"/>
      <c r="P476" s="529"/>
      <c r="Q476" s="529"/>
      <c r="R476" s="529"/>
      <c r="S476" s="529"/>
      <c r="T476" s="529"/>
      <c r="U476" s="529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3">
        <v>5.0599999999999996</v>
      </c>
      <c r="E477" s="533"/>
      <c r="F477" s="533"/>
      <c r="G477" s="127"/>
      <c r="H477" s="521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29"/>
      <c r="P477" s="529"/>
      <c r="Q477" s="529"/>
      <c r="R477" s="529"/>
      <c r="S477" s="529"/>
      <c r="T477" s="529"/>
      <c r="U477" s="529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3">
        <v>5.0599999999999996</v>
      </c>
      <c r="E478" s="533"/>
      <c r="F478" s="533"/>
      <c r="G478" s="127"/>
      <c r="H478" s="521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29"/>
      <c r="P478" s="529"/>
      <c r="Q478" s="529"/>
      <c r="R478" s="529"/>
      <c r="S478" s="529"/>
      <c r="T478" s="529"/>
      <c r="U478" s="529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3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3">
        <v>5.04</v>
      </c>
      <c r="E480" s="533"/>
      <c r="F480" s="533"/>
      <c r="G480" s="127"/>
      <c r="H480" s="521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29"/>
      <c r="P480" s="529"/>
      <c r="Q480" s="529"/>
      <c r="R480" s="529"/>
      <c r="S480" s="529"/>
      <c r="T480" s="529"/>
      <c r="U480" s="529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3">
        <v>5.04</v>
      </c>
      <c r="E481" s="533"/>
      <c r="F481" s="533"/>
      <c r="G481" s="127"/>
      <c r="H481" s="521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29"/>
      <c r="P481" s="529"/>
      <c r="Q481" s="529"/>
      <c r="R481" s="529"/>
      <c r="S481" s="529"/>
      <c r="T481" s="529"/>
      <c r="U481" s="529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3">
        <v>5.04</v>
      </c>
      <c r="E482" s="533"/>
      <c r="F482" s="533"/>
      <c r="G482" s="127"/>
      <c r="H482" s="521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29"/>
      <c r="P482" s="529"/>
      <c r="Q482" s="529"/>
      <c r="R482" s="529"/>
      <c r="S482" s="529"/>
      <c r="T482" s="529"/>
      <c r="U482" s="529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3">
        <v>5.04</v>
      </c>
      <c r="E483" s="533"/>
      <c r="F483" s="533"/>
      <c r="G483" s="127"/>
      <c r="H483" s="521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29"/>
      <c r="P483" s="529"/>
      <c r="Q483" s="529"/>
      <c r="R483" s="529"/>
      <c r="S483" s="529"/>
      <c r="T483" s="529"/>
      <c r="U483" s="529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3">
        <v>5.04</v>
      </c>
      <c r="E484" s="533"/>
      <c r="F484" s="533"/>
      <c r="G484" s="127"/>
      <c r="H484" s="521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29"/>
      <c r="P484" s="529"/>
      <c r="Q484" s="529"/>
      <c r="R484" s="529"/>
      <c r="S484" s="529"/>
      <c r="T484" s="529"/>
      <c r="U484" s="529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3">
        <v>5.04</v>
      </c>
      <c r="E485" s="533"/>
      <c r="F485" s="533"/>
      <c r="G485" s="127"/>
      <c r="H485" s="521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29"/>
      <c r="P485" s="529"/>
      <c r="Q485" s="529"/>
      <c r="R485" s="529"/>
      <c r="S485" s="529"/>
      <c r="T485" s="529"/>
      <c r="U485" s="529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3">
        <v>5.04</v>
      </c>
      <c r="E486" s="533"/>
      <c r="F486" s="533"/>
      <c r="G486" s="127"/>
      <c r="H486" s="521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29"/>
      <c r="P486" s="529"/>
      <c r="Q486" s="529"/>
      <c r="R486" s="529"/>
      <c r="S486" s="529"/>
      <c r="T486" s="529"/>
      <c r="U486" s="529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3">
        <v>5.04</v>
      </c>
      <c r="E487" s="533"/>
      <c r="F487" s="533"/>
      <c r="G487" s="127"/>
      <c r="H487" s="521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29"/>
      <c r="P487" s="529"/>
      <c r="Q487" s="529"/>
      <c r="R487" s="529"/>
      <c r="S487" s="529"/>
      <c r="T487" s="529"/>
      <c r="U487" s="529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3">
        <v>5.04</v>
      </c>
      <c r="E488" s="533"/>
      <c r="F488" s="533"/>
      <c r="G488" s="127"/>
      <c r="H488" s="521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29"/>
      <c r="P488" s="529"/>
      <c r="Q488" s="529"/>
      <c r="R488" s="529"/>
      <c r="S488" s="529"/>
      <c r="T488" s="529"/>
      <c r="U488" s="529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3">
        <v>5.04</v>
      </c>
      <c r="E489" s="533"/>
      <c r="F489" s="533"/>
      <c r="G489" s="127"/>
      <c r="H489" s="521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29"/>
      <c r="P489" s="529"/>
      <c r="Q489" s="529"/>
      <c r="R489" s="529"/>
      <c r="S489" s="529"/>
      <c r="T489" s="529"/>
      <c r="U489" s="529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3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27"/>
      <c r="D491" s="533">
        <v>3.65</v>
      </c>
      <c r="E491" s="533"/>
      <c r="F491" s="532">
        <v>20170307</v>
      </c>
      <c r="G491" s="127">
        <f>28+28+28</f>
        <v>84</v>
      </c>
      <c r="H491" s="521">
        <f t="shared" ref="H491:H505" si="127">D491*G491</f>
        <v>306.59999999999997</v>
      </c>
      <c r="I491" s="128">
        <f>11*5</f>
        <v>55</v>
      </c>
      <c r="J491" s="128">
        <f t="array" ref="J491">IF(ISERROR(G491/I491),"",G491/I491)</f>
        <v>1.5272727272727273</v>
      </c>
      <c r="K491" s="521">
        <f t="array" ref="K491">IF(ISERROR(G491/L491),"",G491/L491)</f>
        <v>16.8</v>
      </c>
      <c r="L491" s="128">
        <v>5</v>
      </c>
      <c r="M491" s="108">
        <f>IF(ISERROR(I491-K491),"",I491-K491)</f>
        <v>38.200000000000003</v>
      </c>
      <c r="N491" s="128">
        <f>SUM(O491:U491)</f>
        <v>0</v>
      </c>
      <c r="O491" s="529"/>
      <c r="P491" s="529"/>
      <c r="Q491" s="529"/>
      <c r="R491" s="529"/>
      <c r="S491" s="529"/>
      <c r="T491" s="529"/>
      <c r="U491" s="529"/>
      <c r="V491" s="131">
        <f>SUM(X491:AA491)</f>
        <v>0</v>
      </c>
      <c r="W491" s="52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36+36</f>
        <v>72</v>
      </c>
      <c r="H492" s="414">
        <f t="shared" si="127"/>
        <v>473.76</v>
      </c>
      <c r="I492" s="415">
        <v>15</v>
      </c>
      <c r="J492" s="415">
        <f t="array" ref="J492">IF(ISERROR(G492/I492),"",G492/I492)</f>
        <v>4.8</v>
      </c>
      <c r="K492" s="416">
        <f t="array" ref="K492">IF(ISERROR(G492/L492),"",G492/L492)</f>
        <v>14.4</v>
      </c>
      <c r="L492" s="415">
        <v>5</v>
      </c>
      <c r="M492" s="417">
        <f>IF(ISERROR(I492-K492),"",I492-K492)</f>
        <v>0.59999999999999964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ht="20.100000000000001" hidden="1" customHeight="1">
      <c r="A493" s="253">
        <v>30700016</v>
      </c>
      <c r="B493" s="137" t="s">
        <v>237</v>
      </c>
      <c r="C493" s="527"/>
      <c r="D493" s="533">
        <v>7.8</v>
      </c>
      <c r="E493" s="533"/>
      <c r="F493" s="533"/>
      <c r="G493" s="127"/>
      <c r="H493" s="521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29"/>
      <c r="P493" s="529"/>
      <c r="Q493" s="529"/>
      <c r="R493" s="529"/>
      <c r="S493" s="529"/>
      <c r="T493" s="529"/>
      <c r="U493" s="529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27"/>
      <c r="D494" s="533">
        <v>4.4000000000000004</v>
      </c>
      <c r="E494" s="533"/>
      <c r="F494" s="533">
        <v>20170307</v>
      </c>
      <c r="G494" s="127">
        <v>72</v>
      </c>
      <c r="H494" s="521">
        <f t="shared" si="127"/>
        <v>316.8</v>
      </c>
      <c r="I494" s="128">
        <v>13</v>
      </c>
      <c r="J494" s="128">
        <f t="array" ref="J494">IF(ISERROR(G494/I494),"",G494/I494)</f>
        <v>5.5384615384615383</v>
      </c>
      <c r="K494" s="130">
        <f t="array" ref="K494">IF(ISERROR(G494/L494),"",G494/L494)</f>
        <v>12.413793103448276</v>
      </c>
      <c r="L494" s="128">
        <v>5.8</v>
      </c>
      <c r="M494" s="108">
        <f>IF(ISERROR(I494-K494),"",I494-K494)</f>
        <v>0.5862068965517242</v>
      </c>
      <c r="N494" s="128">
        <f>SUM(O494:U494)</f>
        <v>0</v>
      </c>
      <c r="O494" s="529"/>
      <c r="P494" s="529"/>
      <c r="Q494" s="529"/>
      <c r="R494" s="529"/>
      <c r="S494" s="529"/>
      <c r="T494" s="529"/>
      <c r="U494" s="529"/>
      <c r="V494" s="131">
        <f>SUM(X494:AA494)</f>
        <v>0</v>
      </c>
      <c r="W494" s="52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3"/>
      <c r="E495" s="533"/>
      <c r="F495" s="533"/>
      <c r="G495" s="127"/>
      <c r="H495" s="521">
        <f t="shared" si="127"/>
        <v>0</v>
      </c>
      <c r="I495" s="128"/>
      <c r="J495" s="129"/>
      <c r="K495" s="130"/>
      <c r="L495" s="128"/>
      <c r="M495" s="108"/>
      <c r="N495" s="129"/>
      <c r="O495" s="529"/>
      <c r="P495" s="529"/>
      <c r="Q495" s="529"/>
      <c r="R495" s="529"/>
      <c r="S495" s="529"/>
      <c r="T495" s="529"/>
      <c r="U495" s="529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7"/>
      <c r="D496" s="533"/>
      <c r="E496" s="533"/>
      <c r="F496" s="533"/>
      <c r="G496" s="127"/>
      <c r="H496" s="521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29"/>
      <c r="P496" s="529"/>
      <c r="Q496" s="529"/>
      <c r="R496" s="529"/>
      <c r="S496" s="529"/>
      <c r="T496" s="529"/>
      <c r="U496" s="529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7" t="s">
        <v>239</v>
      </c>
      <c r="C497" s="527" t="s">
        <v>179</v>
      </c>
      <c r="D497" s="533">
        <v>6.04</v>
      </c>
      <c r="E497" s="533"/>
      <c r="F497" s="533"/>
      <c r="G497" s="127"/>
      <c r="H497" s="521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29"/>
      <c r="P497" s="529"/>
      <c r="Q497" s="529"/>
      <c r="R497" s="529"/>
      <c r="S497" s="529"/>
      <c r="T497" s="529"/>
      <c r="U497" s="529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7" t="s">
        <v>239</v>
      </c>
      <c r="C498" s="527" t="s">
        <v>186</v>
      </c>
      <c r="D498" s="533">
        <v>6.04</v>
      </c>
      <c r="E498" s="533"/>
      <c r="F498" s="533"/>
      <c r="G498" s="127"/>
      <c r="H498" s="521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29"/>
      <c r="P498" s="529"/>
      <c r="Q498" s="529"/>
      <c r="R498" s="529"/>
      <c r="S498" s="529"/>
      <c r="T498" s="529"/>
      <c r="U498" s="529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7" t="s">
        <v>440</v>
      </c>
      <c r="C499" s="527" t="s">
        <v>179</v>
      </c>
      <c r="D499" s="533"/>
      <c r="E499" s="533"/>
      <c r="F499" s="533"/>
      <c r="G499" s="127"/>
      <c r="H499" s="521">
        <f t="shared" si="127"/>
        <v>0</v>
      </c>
      <c r="I499" s="128"/>
      <c r="J499" s="129"/>
      <c r="K499" s="130"/>
      <c r="L499" s="128"/>
      <c r="M499" s="108"/>
      <c r="N499" s="129"/>
      <c r="O499" s="529"/>
      <c r="P499" s="529"/>
      <c r="Q499" s="529"/>
      <c r="R499" s="529"/>
      <c r="S499" s="529"/>
      <c r="T499" s="529"/>
      <c r="U499" s="529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7" t="s">
        <v>440</v>
      </c>
      <c r="C500" s="527" t="s">
        <v>186</v>
      </c>
      <c r="D500" s="533"/>
      <c r="E500" s="533"/>
      <c r="F500" s="533"/>
      <c r="G500" s="127"/>
      <c r="H500" s="521">
        <f t="shared" si="127"/>
        <v>0</v>
      </c>
      <c r="I500" s="128"/>
      <c r="J500" s="129"/>
      <c r="K500" s="130"/>
      <c r="L500" s="128"/>
      <c r="M500" s="108"/>
      <c r="N500" s="129"/>
      <c r="O500" s="529"/>
      <c r="P500" s="529"/>
      <c r="Q500" s="529"/>
      <c r="R500" s="529"/>
      <c r="S500" s="529"/>
      <c r="T500" s="529"/>
      <c r="U500" s="529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0" t="s">
        <v>240</v>
      </c>
      <c r="C501" s="125"/>
      <c r="D501" s="533">
        <v>7.3</v>
      </c>
      <c r="E501" s="533"/>
      <c r="F501" s="533"/>
      <c r="G501" s="127"/>
      <c r="H501" s="521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29"/>
      <c r="P501" s="529"/>
      <c r="Q501" s="529"/>
      <c r="R501" s="529"/>
      <c r="S501" s="529"/>
      <c r="T501" s="529"/>
      <c r="U501" s="529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0" t="s">
        <v>241</v>
      </c>
      <c r="C502" s="125"/>
      <c r="D502" s="533">
        <f>78*120/1000</f>
        <v>9.36</v>
      </c>
      <c r="E502" s="533"/>
      <c r="F502" s="533"/>
      <c r="G502" s="127"/>
      <c r="H502" s="521">
        <f t="shared" si="127"/>
        <v>0</v>
      </c>
      <c r="I502" s="128"/>
      <c r="J502" s="129"/>
      <c r="K502" s="130"/>
      <c r="L502" s="128"/>
      <c r="M502" s="108"/>
      <c r="N502" s="129"/>
      <c r="O502" s="529"/>
      <c r="P502" s="529"/>
      <c r="Q502" s="529"/>
      <c r="R502" s="529"/>
      <c r="S502" s="529"/>
      <c r="T502" s="529"/>
      <c r="U502" s="529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0" t="s">
        <v>242</v>
      </c>
      <c r="C503" s="125"/>
      <c r="D503" s="533">
        <v>4.5</v>
      </c>
      <c r="E503" s="533"/>
      <c r="F503" s="533"/>
      <c r="G503" s="127"/>
      <c r="H503" s="521">
        <f t="shared" si="127"/>
        <v>0</v>
      </c>
      <c r="I503" s="128"/>
      <c r="J503" s="129"/>
      <c r="K503" s="130"/>
      <c r="L503" s="128"/>
      <c r="M503" s="108"/>
      <c r="N503" s="129"/>
      <c r="O503" s="529"/>
      <c r="P503" s="529"/>
      <c r="Q503" s="529"/>
      <c r="R503" s="529"/>
      <c r="S503" s="529"/>
      <c r="T503" s="529"/>
      <c r="U503" s="529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0" t="s">
        <v>243</v>
      </c>
      <c r="C504" s="125"/>
      <c r="D504" s="533">
        <v>4.5</v>
      </c>
      <c r="E504" s="533"/>
      <c r="F504" s="533"/>
      <c r="G504" s="127"/>
      <c r="H504" s="521">
        <f t="shared" si="127"/>
        <v>0</v>
      </c>
      <c r="I504" s="128"/>
      <c r="J504" s="129"/>
      <c r="K504" s="130"/>
      <c r="L504" s="128"/>
      <c r="M504" s="108"/>
      <c r="N504" s="129"/>
      <c r="O504" s="529"/>
      <c r="P504" s="529"/>
      <c r="Q504" s="529"/>
      <c r="R504" s="529"/>
      <c r="S504" s="529"/>
      <c r="T504" s="529"/>
      <c r="U504" s="529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0"/>
      <c r="C505" s="125"/>
      <c r="D505" s="533"/>
      <c r="E505" s="533"/>
      <c r="F505" s="533"/>
      <c r="G505" s="127"/>
      <c r="H505" s="521">
        <f t="shared" si="127"/>
        <v>0</v>
      </c>
      <c r="I505" s="128"/>
      <c r="J505" s="129"/>
      <c r="K505" s="130"/>
      <c r="L505" s="128"/>
      <c r="M505" s="108"/>
      <c r="N505" s="129"/>
      <c r="O505" s="529"/>
      <c r="P505" s="529"/>
      <c r="Q505" s="529"/>
      <c r="R505" s="529"/>
      <c r="S505" s="529"/>
      <c r="T505" s="529"/>
      <c r="U505" s="529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530" t="s">
        <v>202</v>
      </c>
      <c r="D506" s="138"/>
      <c r="E506" s="138"/>
      <c r="F506" s="138"/>
      <c r="G506" s="139">
        <f>SUM(G491:G505)</f>
        <v>228</v>
      </c>
      <c r="H506" s="140">
        <f>SUM(H491:H501)</f>
        <v>1097.1599999999999</v>
      </c>
      <c r="I506" s="140">
        <f>SUM(I491:I505)</f>
        <v>83</v>
      </c>
      <c r="J506" s="129">
        <f t="array" ref="J506">IF(ISERROR(G506/I506),"",G506/I506)</f>
        <v>2.7469879518072289</v>
      </c>
      <c r="K506" s="140">
        <f>SUM(K491:K501)</f>
        <v>43.61379310344828</v>
      </c>
      <c r="L506" s="141"/>
      <c r="M506" s="144">
        <f t="shared" ref="M506:AA506" si="128">SUM(M491:M501)</f>
        <v>39.386206896551727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816</v>
      </c>
      <c r="H507" s="147">
        <f>SUM(H370,H428,H463,H479,H490,H506)</f>
        <v>4054.8</v>
      </c>
      <c r="I507" s="147">
        <f>SUM(I370,I428,I463,I479,I490,I506)</f>
        <v>147</v>
      </c>
      <c r="J507" s="148">
        <f t="array" ref="J507">IF(ISERROR(G507/I507),"",G507/I507)</f>
        <v>5.5510204081632653</v>
      </c>
      <c r="K507" s="147">
        <f>SUM(K370,K428,K463,K479,K490,K506)</f>
        <v>110.43197492163009</v>
      </c>
      <c r="L507" s="148">
        <f>IF(ISERROR(G507/K507),"",G507/K507)</f>
        <v>7.3891642396062203</v>
      </c>
      <c r="M507" s="147">
        <f t="shared" ref="M507:V507" si="129">SUM(M370,M428,M463,M479,M490,M506)</f>
        <v>36.568025078369914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23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23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23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23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23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23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23">
        <f>G507</f>
        <v>816</v>
      </c>
      <c r="C514" s="646" t="s">
        <v>269</v>
      </c>
      <c r="D514" s="645"/>
      <c r="E514" s="738">
        <f>H507</f>
        <v>4054.8</v>
      </c>
      <c r="F514" s="738"/>
      <c r="G514" s="636" t="s">
        <v>270</v>
      </c>
      <c r="H514" s="636"/>
      <c r="I514" s="664">
        <f>L507</f>
        <v>7.3891642396062203</v>
      </c>
      <c r="J514" s="664"/>
      <c r="K514" s="666" t="s">
        <v>271</v>
      </c>
      <c r="L514" s="666"/>
      <c r="M514" s="664">
        <f>J507</f>
        <v>5.5510204081632653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23">
        <f>I507+C513</f>
        <v>148</v>
      </c>
      <c r="C515" s="643" t="s">
        <v>251</v>
      </c>
      <c r="D515" s="644"/>
      <c r="E515" s="738">
        <f>K507+I513</f>
        <v>121.43197492163009</v>
      </c>
      <c r="F515" s="738"/>
      <c r="G515" s="636" t="s">
        <v>274</v>
      </c>
      <c r="H515" s="636"/>
      <c r="I515" s="664">
        <f>B515-E515</f>
        <v>26.568025078369914</v>
      </c>
      <c r="J515" s="664"/>
      <c r="K515" s="666" t="s">
        <v>275</v>
      </c>
      <c r="L515" s="666"/>
      <c r="M515" s="667">
        <f>IF(ISERROR(I515/E515),"",I515/E515)</f>
        <v>0.21878936824931339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23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24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6219</v>
      </c>
      <c r="D519" s="659"/>
      <c r="E519" s="738" t="s">
        <v>269</v>
      </c>
      <c r="F519" s="738"/>
      <c r="G519" s="661">
        <f>SUM(E171,E342,E514)</f>
        <v>32177.390000000003</v>
      </c>
      <c r="H519" s="661"/>
      <c r="I519" s="636" t="s">
        <v>270</v>
      </c>
      <c r="J519" s="649"/>
      <c r="K519" s="658">
        <f>IF(ISERROR(C519/G520),"",C519/G520)</f>
        <v>13.112486946243269</v>
      </c>
      <c r="L519" s="659"/>
      <c r="M519" s="636" t="s">
        <v>271</v>
      </c>
      <c r="N519" s="636"/>
      <c r="O519" s="637">
        <f t="array" ref="O519">IF(ISERROR(C519/C520),"",C519/C520)</f>
        <v>16.110981580788064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386.01</v>
      </c>
      <c r="D520" s="659"/>
      <c r="E520" s="738" t="s">
        <v>251</v>
      </c>
      <c r="F520" s="738"/>
      <c r="G520" s="661">
        <f>SUM(E172,E343,E515)</f>
        <v>474.28073907686485</v>
      </c>
      <c r="H520" s="661"/>
      <c r="I520" s="643" t="s">
        <v>274</v>
      </c>
      <c r="J520" s="644"/>
      <c r="K520" s="646">
        <f>C520-G520</f>
        <v>-88.270739076864857</v>
      </c>
      <c r="L520" s="645"/>
      <c r="M520" s="646" t="s">
        <v>275</v>
      </c>
      <c r="N520" s="645"/>
      <c r="O520" s="650">
        <f>IF(ISERROR(K520/C520),"",K520/C520)</f>
        <v>-0.22867474696734505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24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691</v>
      </c>
      <c r="D524" s="644"/>
      <c r="E524" s="736">
        <f>IF(ISERROR(C524/C530),"",C524/C530)</f>
        <v>0.1111111111111111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2831</v>
      </c>
      <c r="D525" s="644"/>
      <c r="E525" s="736">
        <f>IF(ISERROR(C525/C530),"",C525/C530)</f>
        <v>0.45521788068821356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927</v>
      </c>
      <c r="D526" s="644"/>
      <c r="E526" s="736">
        <f>IF(ISERROR(C526/C530),"",C526/C530)</f>
        <v>0.14905933429811866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772</v>
      </c>
      <c r="D527" s="644"/>
      <c r="E527" s="736">
        <f>IF(ISERROR(C527/C530),"",C527/C530)</f>
        <v>0.12413571313716032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565</v>
      </c>
      <c r="D528" s="644"/>
      <c r="E528" s="736">
        <f>IF(ISERROR(C528/C530),"",C528/C530)</f>
        <v>9.0850619070590125E-2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433</v>
      </c>
      <c r="D529" s="644"/>
      <c r="E529" s="736">
        <f>IF(ISERROR(C529/C530),"",C529/C530)</f>
        <v>6.9625341694806234E-2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6219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27" t="s">
        <v>309</v>
      </c>
      <c r="D532" s="527" t="s">
        <v>310</v>
      </c>
      <c r="E532" s="532" t="s">
        <v>311</v>
      </c>
      <c r="F532" s="53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29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1" t="s">
        <v>322</v>
      </c>
      <c r="Q532" s="128" t="s">
        <v>323</v>
      </c>
      <c r="R532" s="108" t="s">
        <v>324</v>
      </c>
      <c r="S532" s="527" t="s">
        <v>325</v>
      </c>
      <c r="T532" s="52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32">
        <f>D533+E533+F533-G533-O533-P533</f>
        <v>30</v>
      </c>
      <c r="D533" s="532">
        <v>30</v>
      </c>
      <c r="E533" s="532"/>
      <c r="F533" s="532"/>
      <c r="G533" s="106"/>
      <c r="H533" s="532"/>
      <c r="I533" s="532"/>
      <c r="J533" s="532">
        <f>C533-H533-I533</f>
        <v>30</v>
      </c>
      <c r="K533" s="532"/>
      <c r="L533" s="532"/>
      <c r="M533" s="532"/>
      <c r="N533" s="532"/>
      <c r="O533" s="532"/>
      <c r="P533" s="533"/>
      <c r="Q533" s="532">
        <f>J533-K533-L533</f>
        <v>30</v>
      </c>
      <c r="R533" s="108">
        <f>Q533*11-M533-N533</f>
        <v>330</v>
      </c>
      <c r="S533" s="528">
        <f t="array" ref="S533">IF(ISERROR(Q533/J533),"",Q533/J533)</f>
        <v>1</v>
      </c>
      <c r="T533" s="528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32">
        <f>D534+E534+F534-G534-O534-P534</f>
        <v>34</v>
      </c>
      <c r="D534" s="109">
        <v>34</v>
      </c>
      <c r="E534" s="109"/>
      <c r="F534" s="109"/>
      <c r="G534" s="106"/>
      <c r="H534" s="532"/>
      <c r="I534" s="532"/>
      <c r="J534" s="532">
        <f>C534-H534-I534</f>
        <v>34</v>
      </c>
      <c r="K534" s="532"/>
      <c r="L534" s="532"/>
      <c r="M534" s="532"/>
      <c r="N534" s="532"/>
      <c r="O534" s="109"/>
      <c r="P534" s="110"/>
      <c r="Q534" s="532">
        <f>J534-K534-L534</f>
        <v>34</v>
      </c>
      <c r="R534" s="108">
        <f>Q534*11-M534-N534</f>
        <v>374</v>
      </c>
      <c r="S534" s="528">
        <f t="array" ref="S534">IF(ISERROR(Q534/J534),"",Q534/J534)</f>
        <v>1</v>
      </c>
      <c r="T534" s="528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32">
        <f>D535+E535+F535-G535-O535-P535</f>
        <v>9</v>
      </c>
      <c r="D535" s="109">
        <v>9</v>
      </c>
      <c r="E535" s="109"/>
      <c r="F535" s="109"/>
      <c r="G535" s="106"/>
      <c r="H535" s="532"/>
      <c r="I535" s="532"/>
      <c r="J535" s="532">
        <f>C535-H535-I535</f>
        <v>9</v>
      </c>
      <c r="K535" s="532"/>
      <c r="L535" s="532"/>
      <c r="M535" s="532"/>
      <c r="N535" s="532"/>
      <c r="O535" s="109"/>
      <c r="P535" s="110"/>
      <c r="Q535" s="532">
        <f>J535-K535-L535</f>
        <v>9</v>
      </c>
      <c r="R535" s="108">
        <f>Q535*11-M535-N535</f>
        <v>99</v>
      </c>
      <c r="S535" s="528">
        <f t="array" ref="S535">IF(ISERROR(Q535/J535),"",Q535/J535)</f>
        <v>1</v>
      </c>
      <c r="T535" s="528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73</v>
      </c>
      <c r="D536" s="111">
        <f t="shared" ref="D536:N536" si="132">SUM(D533:D535)</f>
        <v>73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73</v>
      </c>
      <c r="R536" s="113">
        <f>SUM(R533:R535)</f>
        <v>803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29" activePane="bottomRight" state="frozen"/>
      <selection activeCell="E487" sqref="E487"/>
      <selection pane="topRight" activeCell="E487" sqref="E487"/>
      <selection pane="bottomLeft" activeCell="E487" sqref="E487"/>
      <selection pane="bottomRight" activeCell="H506" sqref="H50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547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36" t="s">
        <v>178</v>
      </c>
      <c r="C7" s="125" t="s">
        <v>179</v>
      </c>
      <c r="D7" s="549">
        <v>5.03</v>
      </c>
      <c r="E7" s="549"/>
      <c r="F7" s="549"/>
      <c r="G7" s="127"/>
      <c r="H7" s="53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45"/>
      <c r="P7" s="545"/>
      <c r="Q7" s="545"/>
      <c r="R7" s="545"/>
      <c r="S7" s="545"/>
      <c r="T7" s="545"/>
      <c r="U7" s="545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49">
        <v>5.03</v>
      </c>
      <c r="E8" s="549"/>
      <c r="F8" s="549"/>
      <c r="G8" s="127"/>
      <c r="H8" s="53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45"/>
      <c r="Q8" s="545"/>
      <c r="R8" s="545"/>
      <c r="S8" s="545"/>
      <c r="T8" s="545"/>
      <c r="U8" s="545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49">
        <v>5.03</v>
      </c>
      <c r="E9" s="549"/>
      <c r="F9" s="549"/>
      <c r="G9" s="127"/>
      <c r="H9" s="53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45"/>
      <c r="P9" s="545"/>
      <c r="Q9" s="545"/>
      <c r="R9" s="545"/>
      <c r="S9" s="545"/>
      <c r="T9" s="545"/>
      <c r="U9" s="545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49">
        <v>5.03</v>
      </c>
      <c r="E10" s="549"/>
      <c r="F10" s="549"/>
      <c r="G10" s="127"/>
      <c r="H10" s="53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45"/>
      <c r="P10" s="545"/>
      <c r="Q10" s="545"/>
      <c r="R10" s="545"/>
      <c r="S10" s="545"/>
      <c r="T10" s="545"/>
      <c r="U10" s="545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49">
        <v>5.03</v>
      </c>
      <c r="E11" s="549"/>
      <c r="F11" s="549"/>
      <c r="G11" s="127"/>
      <c r="H11" s="53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45"/>
      <c r="P11" s="545"/>
      <c r="Q11" s="545"/>
      <c r="R11" s="545"/>
      <c r="S11" s="545"/>
      <c r="T11" s="545"/>
      <c r="U11" s="545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49">
        <v>5.04</v>
      </c>
      <c r="E12" s="549"/>
      <c r="F12" s="373"/>
      <c r="G12" s="134"/>
      <c r="H12" s="53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45"/>
      <c r="P12" s="545"/>
      <c r="Q12" s="545"/>
      <c r="R12" s="545"/>
      <c r="S12" s="545"/>
      <c r="T12" s="545"/>
      <c r="U12" s="545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49">
        <v>5.03</v>
      </c>
      <c r="E13" s="549"/>
      <c r="F13" s="549"/>
      <c r="G13" s="127"/>
      <c r="H13" s="53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45"/>
      <c r="P13" s="545"/>
      <c r="Q13" s="545"/>
      <c r="R13" s="545"/>
      <c r="S13" s="545"/>
      <c r="T13" s="545"/>
      <c r="U13" s="545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49">
        <v>5.03</v>
      </c>
      <c r="E14" s="549"/>
      <c r="F14" s="549"/>
      <c r="G14" s="127"/>
      <c r="H14" s="53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45"/>
      <c r="P14" s="545"/>
      <c r="Q14" s="545"/>
      <c r="R14" s="545"/>
      <c r="S14" s="545"/>
      <c r="T14" s="545"/>
      <c r="U14" s="545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49">
        <v>5.04</v>
      </c>
      <c r="E15" s="549"/>
      <c r="F15" s="374"/>
      <c r="G15" s="127"/>
      <c r="H15" s="537">
        <f t="shared" si="0"/>
        <v>0</v>
      </c>
      <c r="I15" s="53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45"/>
      <c r="P15" s="545"/>
      <c r="Q15" s="545"/>
      <c r="R15" s="545"/>
      <c r="S15" s="545"/>
      <c r="T15" s="545"/>
      <c r="U15" s="545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49">
        <v>5.04</v>
      </c>
      <c r="E16" s="549"/>
      <c r="F16" s="374"/>
      <c r="G16" s="127"/>
      <c r="H16" s="537">
        <f t="shared" si="0"/>
        <v>0</v>
      </c>
      <c r="I16" s="53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45"/>
      <c r="P16" s="545"/>
      <c r="Q16" s="545"/>
      <c r="R16" s="545"/>
      <c r="S16" s="545"/>
      <c r="T16" s="545"/>
      <c r="U16" s="545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49">
        <v>5.03</v>
      </c>
      <c r="E17" s="549"/>
      <c r="F17" s="549"/>
      <c r="G17" s="127"/>
      <c r="H17" s="53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45"/>
      <c r="P17" s="545"/>
      <c r="Q17" s="545"/>
      <c r="R17" s="545"/>
      <c r="S17" s="545"/>
      <c r="T17" s="545"/>
      <c r="U17" s="545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49">
        <v>5.03</v>
      </c>
      <c r="E18" s="549"/>
      <c r="F18" s="549"/>
      <c r="G18" s="127"/>
      <c r="H18" s="53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45"/>
      <c r="P18" s="545"/>
      <c r="Q18" s="545"/>
      <c r="R18" s="545"/>
      <c r="S18" s="545"/>
      <c r="T18" s="545"/>
      <c r="U18" s="545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49">
        <v>5.0599999999999996</v>
      </c>
      <c r="E19" s="549"/>
      <c r="F19" s="549"/>
      <c r="G19" s="127"/>
      <c r="H19" s="53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45"/>
      <c r="P19" s="545"/>
      <c r="Q19" s="545"/>
      <c r="R19" s="545"/>
      <c r="S19" s="545"/>
      <c r="T19" s="545"/>
      <c r="U19" s="545"/>
      <c r="V19" s="131">
        <f>SUM(X19:AA19)</f>
        <v>0</v>
      </c>
      <c r="W19" s="538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49">
        <v>5.09</v>
      </c>
      <c r="E20" s="549"/>
      <c r="F20" s="549"/>
      <c r="G20" s="127"/>
      <c r="H20" s="53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45"/>
      <c r="P20" s="545"/>
      <c r="Q20" s="545"/>
      <c r="R20" s="545"/>
      <c r="S20" s="545"/>
      <c r="T20" s="545"/>
      <c r="U20" s="545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49">
        <v>5.09</v>
      </c>
      <c r="E21" s="549"/>
      <c r="F21" s="549"/>
      <c r="G21" s="127"/>
      <c r="H21" s="53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45"/>
      <c r="P21" s="545"/>
      <c r="Q21" s="545"/>
      <c r="R21" s="545"/>
      <c r="S21" s="545"/>
      <c r="T21" s="545"/>
      <c r="U21" s="545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43" t="s">
        <v>190</v>
      </c>
      <c r="D22" s="549">
        <v>4.8</v>
      </c>
      <c r="E22" s="549"/>
      <c r="F22" s="549"/>
      <c r="G22" s="127"/>
      <c r="H22" s="53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45"/>
      <c r="P22" s="545"/>
      <c r="Q22" s="545"/>
      <c r="R22" s="545"/>
      <c r="S22" s="545"/>
      <c r="T22" s="545"/>
      <c r="U22" s="545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43" t="s">
        <v>187</v>
      </c>
      <c r="D23" s="549">
        <v>4.8</v>
      </c>
      <c r="E23" s="549"/>
      <c r="F23" s="549"/>
      <c r="G23" s="127"/>
      <c r="H23" s="53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45"/>
      <c r="P23" s="545"/>
      <c r="Q23" s="545"/>
      <c r="R23" s="545"/>
      <c r="S23" s="545"/>
      <c r="T23" s="545"/>
      <c r="U23" s="545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43" t="s">
        <v>179</v>
      </c>
      <c r="D24" s="549">
        <v>4.8</v>
      </c>
      <c r="E24" s="549"/>
      <c r="F24" s="549"/>
      <c r="G24" s="127"/>
      <c r="H24" s="53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45"/>
      <c r="P24" s="545"/>
      <c r="Q24" s="545"/>
      <c r="R24" s="545"/>
      <c r="S24" s="545"/>
      <c r="T24" s="545"/>
      <c r="U24" s="545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43" t="s">
        <v>199</v>
      </c>
      <c r="D25" s="549">
        <v>4.8</v>
      </c>
      <c r="E25" s="549"/>
      <c r="F25" s="549"/>
      <c r="G25" s="127"/>
      <c r="H25" s="53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45"/>
      <c r="P25" s="545"/>
      <c r="Q25" s="545"/>
      <c r="R25" s="545"/>
      <c r="S25" s="545"/>
      <c r="T25" s="545"/>
      <c r="U25" s="545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49">
        <v>4.99</v>
      </c>
      <c r="E26" s="549"/>
      <c r="F26" s="549"/>
      <c r="G26" s="127"/>
      <c r="H26" s="53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45"/>
      <c r="P26" s="545"/>
      <c r="Q26" s="545"/>
      <c r="R26" s="545"/>
      <c r="S26" s="545"/>
      <c r="T26" s="545"/>
      <c r="U26" s="545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49">
        <v>4.99</v>
      </c>
      <c r="E27" s="549"/>
      <c r="F27" s="549"/>
      <c r="G27" s="127"/>
      <c r="H27" s="53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45"/>
      <c r="P27" s="545"/>
      <c r="Q27" s="545"/>
      <c r="R27" s="545"/>
      <c r="S27" s="545"/>
      <c r="T27" s="545"/>
      <c r="U27" s="545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546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36" t="s">
        <v>206</v>
      </c>
      <c r="C29" s="125" t="s">
        <v>199</v>
      </c>
      <c r="D29" s="549">
        <v>5.03</v>
      </c>
      <c r="E29" s="549"/>
      <c r="F29" s="549"/>
      <c r="G29" s="127"/>
      <c r="H29" s="537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41"/>
      <c r="P29" s="541"/>
      <c r="Q29" s="541"/>
      <c r="R29" s="541"/>
      <c r="S29" s="541"/>
      <c r="T29" s="541"/>
      <c r="U29" s="541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36" t="s">
        <v>425</v>
      </c>
      <c r="C30" s="177" t="s">
        <v>427</v>
      </c>
      <c r="D30" s="549">
        <v>5.03</v>
      </c>
      <c r="E30" s="549"/>
      <c r="F30" s="549"/>
      <c r="G30" s="127"/>
      <c r="H30" s="53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41"/>
      <c r="P30" s="541"/>
      <c r="Q30" s="541"/>
      <c r="R30" s="541"/>
      <c r="S30" s="541"/>
      <c r="T30" s="541"/>
      <c r="U30" s="541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36" t="s">
        <v>206</v>
      </c>
      <c r="C31" s="125" t="s">
        <v>186</v>
      </c>
      <c r="D31" s="549">
        <v>5.03</v>
      </c>
      <c r="E31" s="549"/>
      <c r="F31" s="549"/>
      <c r="G31" s="127"/>
      <c r="H31" s="53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41"/>
      <c r="P31" s="541"/>
      <c r="Q31" s="541"/>
      <c r="R31" s="541"/>
      <c r="S31" s="541"/>
      <c r="T31" s="541"/>
      <c r="U31" s="541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36" t="s">
        <v>206</v>
      </c>
      <c r="C32" s="125" t="s">
        <v>203</v>
      </c>
      <c r="D32" s="549">
        <v>5.03</v>
      </c>
      <c r="E32" s="549"/>
      <c r="F32" s="549"/>
      <c r="G32" s="127"/>
      <c r="H32" s="53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41"/>
      <c r="P32" s="541"/>
      <c r="Q32" s="541"/>
      <c r="R32" s="541"/>
      <c r="S32" s="541"/>
      <c r="T32" s="541"/>
      <c r="U32" s="541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36" t="s">
        <v>206</v>
      </c>
      <c r="C33" s="125" t="s">
        <v>207</v>
      </c>
      <c r="D33" s="549">
        <v>5.03</v>
      </c>
      <c r="E33" s="549"/>
      <c r="F33" s="549"/>
      <c r="G33" s="127"/>
      <c r="H33" s="53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41"/>
      <c r="P33" s="541"/>
      <c r="Q33" s="541"/>
      <c r="R33" s="541"/>
      <c r="S33" s="541"/>
      <c r="T33" s="541"/>
      <c r="U33" s="541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36" t="s">
        <v>414</v>
      </c>
      <c r="C34" s="177" t="s">
        <v>415</v>
      </c>
      <c r="D34" s="549">
        <v>5.03</v>
      </c>
      <c r="E34" s="549"/>
      <c r="F34" s="549"/>
      <c r="G34" s="127"/>
      <c r="H34" s="537">
        <f t="shared" si="7"/>
        <v>0</v>
      </c>
      <c r="I34" s="128"/>
      <c r="J34" s="129"/>
      <c r="K34" s="130"/>
      <c r="L34" s="128">
        <v>52</v>
      </c>
      <c r="M34" s="108"/>
      <c r="N34" s="129"/>
      <c r="O34" s="541"/>
      <c r="P34" s="541"/>
      <c r="Q34" s="541"/>
      <c r="R34" s="541"/>
      <c r="S34" s="541"/>
      <c r="T34" s="541"/>
      <c r="U34" s="541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36" t="s">
        <v>414</v>
      </c>
      <c r="C35" s="177" t="s">
        <v>416</v>
      </c>
      <c r="D35" s="549">
        <v>5.03</v>
      </c>
      <c r="E35" s="549"/>
      <c r="F35" s="549"/>
      <c r="G35" s="127"/>
      <c r="H35" s="537">
        <f t="shared" si="7"/>
        <v>0</v>
      </c>
      <c r="I35" s="128"/>
      <c r="J35" s="129"/>
      <c r="K35" s="130"/>
      <c r="L35" s="128">
        <v>52</v>
      </c>
      <c r="M35" s="108"/>
      <c r="N35" s="129"/>
      <c r="O35" s="541"/>
      <c r="P35" s="541"/>
      <c r="Q35" s="541"/>
      <c r="R35" s="541"/>
      <c r="S35" s="541"/>
      <c r="T35" s="541"/>
      <c r="U35" s="541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36" t="s">
        <v>414</v>
      </c>
      <c r="C36" s="177" t="s">
        <v>61</v>
      </c>
      <c r="D36" s="549">
        <v>5.03</v>
      </c>
      <c r="E36" s="549"/>
      <c r="F36" s="549"/>
      <c r="G36" s="127"/>
      <c r="H36" s="537">
        <f t="shared" si="7"/>
        <v>0</v>
      </c>
      <c r="I36" s="128"/>
      <c r="J36" s="129"/>
      <c r="K36" s="130"/>
      <c r="L36" s="128">
        <v>52</v>
      </c>
      <c r="M36" s="108"/>
      <c r="N36" s="129"/>
      <c r="O36" s="541"/>
      <c r="P36" s="541"/>
      <c r="Q36" s="541"/>
      <c r="R36" s="541"/>
      <c r="S36" s="541"/>
      <c r="T36" s="541"/>
      <c r="U36" s="541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36" t="s">
        <v>208</v>
      </c>
      <c r="C37" s="125" t="s">
        <v>179</v>
      </c>
      <c r="D37" s="549">
        <v>5.08</v>
      </c>
      <c r="E37" s="549"/>
      <c r="F37" s="549"/>
      <c r="G37" s="127"/>
      <c r="H37" s="53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41"/>
      <c r="P37" s="541"/>
      <c r="Q37" s="541"/>
      <c r="R37" s="541"/>
      <c r="S37" s="541"/>
      <c r="T37" s="541"/>
      <c r="U37" s="541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36" t="s">
        <v>208</v>
      </c>
      <c r="C38" s="125" t="s">
        <v>204</v>
      </c>
      <c r="D38" s="549">
        <v>5.08</v>
      </c>
      <c r="E38" s="549"/>
      <c r="F38" s="549"/>
      <c r="G38" s="127"/>
      <c r="H38" s="53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41"/>
      <c r="P38" s="541"/>
      <c r="Q38" s="541"/>
      <c r="R38" s="541"/>
      <c r="S38" s="541"/>
      <c r="T38" s="541"/>
      <c r="U38" s="541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36" t="s">
        <v>208</v>
      </c>
      <c r="C39" s="125" t="s">
        <v>205</v>
      </c>
      <c r="D39" s="549">
        <v>5.08</v>
      </c>
      <c r="E39" s="549"/>
      <c r="F39" s="549"/>
      <c r="G39" s="127"/>
      <c r="H39" s="53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41"/>
      <c r="P39" s="541"/>
      <c r="Q39" s="541"/>
      <c r="R39" s="541"/>
      <c r="S39" s="541"/>
      <c r="T39" s="541"/>
      <c r="U39" s="541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50" t="s">
        <v>208</v>
      </c>
      <c r="C40" s="125" t="s">
        <v>186</v>
      </c>
      <c r="D40" s="557">
        <v>5.08</v>
      </c>
      <c r="E40" s="557"/>
      <c r="F40" s="557">
        <v>20170311</v>
      </c>
      <c r="G40" s="127">
        <f>108*5+83</f>
        <v>623</v>
      </c>
      <c r="H40" s="551">
        <f t="shared" si="7"/>
        <v>3164.84</v>
      </c>
      <c r="I40" s="128">
        <v>25</v>
      </c>
      <c r="J40" s="128">
        <f t="array" ref="J40">IF(ISERROR(G40/I40),"",G40/I40)</f>
        <v>24.92</v>
      </c>
      <c r="K40" s="130">
        <f t="array" ref="K40">IF(ISERROR(G40/L40),"",G40/L40)</f>
        <v>29.666666666666668</v>
      </c>
      <c r="L40" s="128">
        <v>21</v>
      </c>
      <c r="M40" s="108">
        <f t="shared" si="9"/>
        <v>-4.6666666666666679</v>
      </c>
      <c r="N40" s="128">
        <f t="shared" si="10"/>
        <v>0</v>
      </c>
      <c r="O40" s="553"/>
      <c r="P40" s="553"/>
      <c r="Q40" s="553"/>
      <c r="R40" s="553"/>
      <c r="S40" s="553"/>
      <c r="T40" s="553"/>
      <c r="U40" s="553"/>
      <c r="V40" s="131">
        <f t="shared" si="11"/>
        <v>0</v>
      </c>
      <c r="W40" s="552">
        <f t="shared" si="12"/>
        <v>0</v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550" t="s">
        <v>208</v>
      </c>
      <c r="C41" s="125" t="s">
        <v>203</v>
      </c>
      <c r="D41" s="557">
        <v>5.08</v>
      </c>
      <c r="E41" s="557"/>
      <c r="F41" s="557"/>
      <c r="G41" s="127"/>
      <c r="H41" s="551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553"/>
      <c r="P41" s="553"/>
      <c r="Q41" s="553"/>
      <c r="R41" s="553"/>
      <c r="S41" s="553"/>
      <c r="T41" s="553"/>
      <c r="U41" s="553"/>
      <c r="V41" s="131">
        <f t="shared" si="11"/>
        <v>0</v>
      </c>
      <c r="W41" s="55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0" t="s">
        <v>208</v>
      </c>
      <c r="C42" s="125" t="s">
        <v>199</v>
      </c>
      <c r="D42" s="557">
        <v>5.08</v>
      </c>
      <c r="E42" s="557"/>
      <c r="F42" s="557"/>
      <c r="G42" s="127"/>
      <c r="H42" s="551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55"/>
      <c r="P42" s="555"/>
      <c r="Q42" s="555"/>
      <c r="R42" s="555"/>
      <c r="S42" s="555"/>
      <c r="T42" s="555"/>
      <c r="U42" s="555"/>
      <c r="V42" s="131">
        <f t="shared" si="11"/>
        <v>0</v>
      </c>
      <c r="W42" s="552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50" t="s">
        <v>208</v>
      </c>
      <c r="C43" s="125" t="s">
        <v>187</v>
      </c>
      <c r="D43" s="557">
        <v>5.08</v>
      </c>
      <c r="E43" s="557"/>
      <c r="F43" s="557"/>
      <c r="G43" s="127"/>
      <c r="H43" s="55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53"/>
      <c r="P43" s="553"/>
      <c r="Q43" s="553"/>
      <c r="R43" s="553"/>
      <c r="S43" s="553"/>
      <c r="T43" s="553"/>
      <c r="U43" s="553"/>
      <c r="V43" s="131">
        <f t="shared" si="11"/>
        <v>0</v>
      </c>
      <c r="W43" s="55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50" t="s">
        <v>208</v>
      </c>
      <c r="C44" s="125" t="s">
        <v>207</v>
      </c>
      <c r="D44" s="557">
        <v>5.08</v>
      </c>
      <c r="E44" s="557"/>
      <c r="F44" s="557"/>
      <c r="G44" s="127"/>
      <c r="H44" s="55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55"/>
      <c r="P44" s="555"/>
      <c r="Q44" s="555"/>
      <c r="R44" s="555"/>
      <c r="S44" s="555"/>
      <c r="T44" s="555"/>
      <c r="U44" s="555"/>
      <c r="V44" s="131">
        <f t="shared" si="11"/>
        <v>0</v>
      </c>
      <c r="W44" s="55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50" t="s">
        <v>209</v>
      </c>
      <c r="C45" s="125" t="s">
        <v>194</v>
      </c>
      <c r="D45" s="557">
        <v>5.03</v>
      </c>
      <c r="E45" s="557"/>
      <c r="F45" s="557"/>
      <c r="G45" s="127"/>
      <c r="H45" s="55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53"/>
      <c r="P45" s="553"/>
      <c r="Q45" s="553"/>
      <c r="R45" s="553"/>
      <c r="S45" s="553"/>
      <c r="T45" s="553"/>
      <c r="U45" s="553"/>
      <c r="V45" s="131">
        <f t="shared" si="11"/>
        <v>0</v>
      </c>
      <c r="W45" s="55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50" t="s">
        <v>209</v>
      </c>
      <c r="C46" s="125" t="s">
        <v>179</v>
      </c>
      <c r="D46" s="557">
        <v>5.03</v>
      </c>
      <c r="E46" s="557"/>
      <c r="F46" s="557"/>
      <c r="G46" s="127"/>
      <c r="H46" s="55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53"/>
      <c r="P46" s="553"/>
      <c r="Q46" s="553"/>
      <c r="R46" s="553"/>
      <c r="S46" s="553"/>
      <c r="T46" s="553"/>
      <c r="U46" s="553"/>
      <c r="V46" s="131">
        <f t="shared" si="11"/>
        <v>0</v>
      </c>
      <c r="W46" s="55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50" t="s">
        <v>209</v>
      </c>
      <c r="C47" s="125" t="s">
        <v>195</v>
      </c>
      <c r="D47" s="557">
        <v>5.03</v>
      </c>
      <c r="E47" s="557"/>
      <c r="F47" s="557"/>
      <c r="G47" s="127"/>
      <c r="H47" s="55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53"/>
      <c r="P47" s="553"/>
      <c r="Q47" s="553"/>
      <c r="R47" s="553"/>
      <c r="S47" s="553"/>
      <c r="T47" s="553"/>
      <c r="U47" s="553"/>
      <c r="V47" s="131">
        <f t="shared" si="11"/>
        <v>0</v>
      </c>
      <c r="W47" s="55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50" t="s">
        <v>209</v>
      </c>
      <c r="C48" s="125" t="s">
        <v>204</v>
      </c>
      <c r="D48" s="557">
        <v>5.03</v>
      </c>
      <c r="E48" s="557"/>
      <c r="F48" s="557"/>
      <c r="G48" s="127"/>
      <c r="H48" s="55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53"/>
      <c r="P48" s="553"/>
      <c r="Q48" s="553"/>
      <c r="R48" s="553"/>
      <c r="S48" s="553"/>
      <c r="T48" s="553"/>
      <c r="U48" s="553"/>
      <c r="V48" s="131">
        <f t="shared" si="11"/>
        <v>0</v>
      </c>
      <c r="W48" s="55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0" t="s">
        <v>382</v>
      </c>
      <c r="C49" s="177" t="s">
        <v>383</v>
      </c>
      <c r="D49" s="557">
        <v>5.03</v>
      </c>
      <c r="E49" s="557"/>
      <c r="F49" s="557"/>
      <c r="G49" s="127"/>
      <c r="H49" s="55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3"/>
      <c r="P49" s="553"/>
      <c r="Q49" s="553"/>
      <c r="R49" s="553"/>
      <c r="S49" s="553"/>
      <c r="T49" s="553"/>
      <c r="U49" s="553"/>
      <c r="V49" s="131"/>
      <c r="W49" s="55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50" t="s">
        <v>382</v>
      </c>
      <c r="C50" s="177" t="s">
        <v>384</v>
      </c>
      <c r="D50" s="557">
        <v>5.03</v>
      </c>
      <c r="E50" s="557"/>
      <c r="F50" s="557"/>
      <c r="G50" s="127"/>
      <c r="H50" s="55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53"/>
      <c r="P50" s="553"/>
      <c r="Q50" s="553"/>
      <c r="R50" s="553"/>
      <c r="S50" s="553"/>
      <c r="T50" s="553"/>
      <c r="U50" s="553"/>
      <c r="V50" s="131"/>
      <c r="W50" s="55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50" t="s">
        <v>382</v>
      </c>
      <c r="C51" s="177" t="s">
        <v>389</v>
      </c>
      <c r="D51" s="557">
        <v>5.03</v>
      </c>
      <c r="E51" s="557"/>
      <c r="F51" s="557">
        <v>20170311</v>
      </c>
      <c r="G51" s="127">
        <f>90*5+84</f>
        <v>534</v>
      </c>
      <c r="H51" s="551">
        <f t="shared" si="7"/>
        <v>2686.02</v>
      </c>
      <c r="I51" s="128">
        <v>5</v>
      </c>
      <c r="J51" s="128"/>
      <c r="K51" s="130">
        <f t="array" ref="K51">IF(ISERROR(G51/L51),"",G51/L51)</f>
        <v>9.8888888888888893</v>
      </c>
      <c r="L51" s="128">
        <v>54</v>
      </c>
      <c r="M51" s="108">
        <f t="shared" si="9"/>
        <v>-4.8888888888888893</v>
      </c>
      <c r="N51" s="128">
        <f t="shared" si="10"/>
        <v>0</v>
      </c>
      <c r="O51" s="553"/>
      <c r="P51" s="553"/>
      <c r="Q51" s="553"/>
      <c r="R51" s="553"/>
      <c r="S51" s="553"/>
      <c r="T51" s="553"/>
      <c r="U51" s="553"/>
      <c r="V51" s="131"/>
      <c r="W51" s="55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36" t="s">
        <v>382</v>
      </c>
      <c r="C52" s="177" t="s">
        <v>391</v>
      </c>
      <c r="D52" s="549">
        <v>5.03</v>
      </c>
      <c r="E52" s="549"/>
      <c r="F52" s="549"/>
      <c r="G52" s="127"/>
      <c r="H52" s="53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41"/>
      <c r="P52" s="541"/>
      <c r="Q52" s="541"/>
      <c r="R52" s="541"/>
      <c r="S52" s="541"/>
      <c r="T52" s="541"/>
      <c r="U52" s="541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36" t="s">
        <v>418</v>
      </c>
      <c r="C53" s="177" t="s">
        <v>364</v>
      </c>
      <c r="D53" s="549">
        <v>5.03</v>
      </c>
      <c r="E53" s="549"/>
      <c r="F53" s="549"/>
      <c r="G53" s="127"/>
      <c r="H53" s="53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41"/>
      <c r="P53" s="541"/>
      <c r="Q53" s="541"/>
      <c r="R53" s="541"/>
      <c r="S53" s="541"/>
      <c r="T53" s="541"/>
      <c r="U53" s="541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36" t="s">
        <v>418</v>
      </c>
      <c r="C54" s="177" t="s">
        <v>365</v>
      </c>
      <c r="D54" s="549">
        <v>5.03</v>
      </c>
      <c r="E54" s="549"/>
      <c r="F54" s="549"/>
      <c r="G54" s="127"/>
      <c r="H54" s="53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41"/>
      <c r="P54" s="541"/>
      <c r="Q54" s="541"/>
      <c r="R54" s="541"/>
      <c r="S54" s="541"/>
      <c r="T54" s="541"/>
      <c r="U54" s="541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36" t="s">
        <v>418</v>
      </c>
      <c r="C55" s="177" t="s">
        <v>366</v>
      </c>
      <c r="D55" s="549">
        <v>5.03</v>
      </c>
      <c r="E55" s="549"/>
      <c r="F55" s="549"/>
      <c r="G55" s="127"/>
      <c r="H55" s="53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41"/>
      <c r="P55" s="541"/>
      <c r="Q55" s="541"/>
      <c r="R55" s="541"/>
      <c r="S55" s="541"/>
      <c r="T55" s="541"/>
      <c r="U55" s="541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36" t="s">
        <v>418</v>
      </c>
      <c r="C56" s="177" t="s">
        <v>367</v>
      </c>
      <c r="D56" s="549">
        <v>5.03</v>
      </c>
      <c r="E56" s="549"/>
      <c r="F56" s="549"/>
      <c r="G56" s="127"/>
      <c r="H56" s="53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41"/>
      <c r="P56" s="541"/>
      <c r="Q56" s="541"/>
      <c r="R56" s="541"/>
      <c r="S56" s="541"/>
      <c r="T56" s="541"/>
      <c r="U56" s="541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49">
        <v>5.03</v>
      </c>
      <c r="E57" s="549"/>
      <c r="F57" s="549"/>
      <c r="G57" s="127"/>
      <c r="H57" s="53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45"/>
      <c r="P57" s="545"/>
      <c r="Q57" s="545"/>
      <c r="R57" s="545"/>
      <c r="S57" s="545"/>
      <c r="T57" s="545"/>
      <c r="U57" s="545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49">
        <v>5.03</v>
      </c>
      <c r="E58" s="549"/>
      <c r="F58" s="549"/>
      <c r="G58" s="127"/>
      <c r="H58" s="53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45"/>
      <c r="P58" s="545"/>
      <c r="Q58" s="545"/>
      <c r="R58" s="545"/>
      <c r="S58" s="545"/>
      <c r="T58" s="545"/>
      <c r="U58" s="545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49">
        <v>5.03</v>
      </c>
      <c r="E59" s="549"/>
      <c r="F59" s="549"/>
      <c r="G59" s="127"/>
      <c r="H59" s="53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45"/>
      <c r="P59" s="545"/>
      <c r="Q59" s="545"/>
      <c r="R59" s="545"/>
      <c r="S59" s="545"/>
      <c r="T59" s="545"/>
      <c r="U59" s="545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49">
        <v>5.03</v>
      </c>
      <c r="E60" s="549"/>
      <c r="F60" s="549"/>
      <c r="G60" s="127"/>
      <c r="H60" s="53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45"/>
      <c r="P60" s="545"/>
      <c r="Q60" s="545"/>
      <c r="R60" s="545"/>
      <c r="S60" s="545"/>
      <c r="T60" s="545"/>
      <c r="U60" s="545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49">
        <v>5.03</v>
      </c>
      <c r="E61" s="549"/>
      <c r="F61" s="549"/>
      <c r="G61" s="127"/>
      <c r="H61" s="53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45"/>
      <c r="P61" s="545"/>
      <c r="Q61" s="545"/>
      <c r="R61" s="545"/>
      <c r="S61" s="545"/>
      <c r="T61" s="545"/>
      <c r="U61" s="545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49">
        <v>5.03</v>
      </c>
      <c r="E62" s="549"/>
      <c r="F62" s="549"/>
      <c r="G62" s="127"/>
      <c r="H62" s="53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45"/>
      <c r="P62" s="545"/>
      <c r="Q62" s="545"/>
      <c r="R62" s="545"/>
      <c r="S62" s="545"/>
      <c r="T62" s="545"/>
      <c r="U62" s="545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49">
        <v>5.03</v>
      </c>
      <c r="E63" s="549"/>
      <c r="F63" s="549"/>
      <c r="G63" s="127"/>
      <c r="H63" s="53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45"/>
      <c r="P63" s="545"/>
      <c r="Q63" s="545"/>
      <c r="R63" s="545"/>
      <c r="S63" s="545"/>
      <c r="T63" s="545"/>
      <c r="U63" s="545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49">
        <v>5.03</v>
      </c>
      <c r="E64" s="549"/>
      <c r="F64" s="549"/>
      <c r="G64" s="127"/>
      <c r="H64" s="53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45"/>
      <c r="P64" s="545"/>
      <c r="Q64" s="545"/>
      <c r="R64" s="545"/>
      <c r="S64" s="545"/>
      <c r="T64" s="545"/>
      <c r="U64" s="545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49">
        <v>5.03</v>
      </c>
      <c r="E65" s="549"/>
      <c r="F65" s="549"/>
      <c r="G65" s="127"/>
      <c r="H65" s="53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45"/>
      <c r="P65" s="545"/>
      <c r="Q65" s="545"/>
      <c r="R65" s="545"/>
      <c r="S65" s="545"/>
      <c r="T65" s="545"/>
      <c r="U65" s="545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49">
        <v>5.03</v>
      </c>
      <c r="E66" s="549"/>
      <c r="F66" s="549"/>
      <c r="G66" s="127"/>
      <c r="H66" s="537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45"/>
      <c r="P66" s="545"/>
      <c r="Q66" s="545"/>
      <c r="R66" s="545"/>
      <c r="S66" s="545"/>
      <c r="T66" s="545"/>
      <c r="U66" s="545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49">
        <v>5.03</v>
      </c>
      <c r="E67" s="549"/>
      <c r="F67" s="549"/>
      <c r="G67" s="127"/>
      <c r="H67" s="53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45"/>
      <c r="P67" s="545"/>
      <c r="Q67" s="545"/>
      <c r="R67" s="545"/>
      <c r="S67" s="545"/>
      <c r="T67" s="545"/>
      <c r="U67" s="545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49">
        <v>5</v>
      </c>
      <c r="E68" s="549"/>
      <c r="F68" s="549"/>
      <c r="G68" s="127"/>
      <c r="H68" s="53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45"/>
      <c r="P68" s="545"/>
      <c r="Q68" s="545"/>
      <c r="R68" s="545"/>
      <c r="S68" s="545"/>
      <c r="T68" s="545"/>
      <c r="U68" s="545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49">
        <v>5.03</v>
      </c>
      <c r="E69" s="549"/>
      <c r="F69" s="549"/>
      <c r="G69" s="127"/>
      <c r="H69" s="53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45"/>
      <c r="P69" s="545"/>
      <c r="Q69" s="545"/>
      <c r="R69" s="545"/>
      <c r="S69" s="545"/>
      <c r="T69" s="545"/>
      <c r="U69" s="545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49">
        <v>5.03</v>
      </c>
      <c r="E70" s="549"/>
      <c r="F70" s="549"/>
      <c r="G70" s="127"/>
      <c r="H70" s="53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45"/>
      <c r="P70" s="545"/>
      <c r="Q70" s="545"/>
      <c r="R70" s="545"/>
      <c r="S70" s="545"/>
      <c r="T70" s="545"/>
      <c r="U70" s="545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49">
        <v>5.03</v>
      </c>
      <c r="E71" s="549"/>
      <c r="F71" s="549"/>
      <c r="G71" s="127"/>
      <c r="H71" s="537">
        <f t="shared" si="7"/>
        <v>0</v>
      </c>
      <c r="I71" s="128"/>
      <c r="J71" s="129"/>
      <c r="K71" s="130"/>
      <c r="L71" s="128"/>
      <c r="M71" s="108"/>
      <c r="N71" s="129"/>
      <c r="O71" s="545"/>
      <c r="P71" s="545"/>
      <c r="Q71" s="545"/>
      <c r="R71" s="545"/>
      <c r="S71" s="545"/>
      <c r="T71" s="545"/>
      <c r="U71" s="545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49">
        <v>5.0599999999999996</v>
      </c>
      <c r="E72" s="549"/>
      <c r="F72" s="549"/>
      <c r="G72" s="127"/>
      <c r="H72" s="53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45"/>
      <c r="P72" s="545"/>
      <c r="Q72" s="545"/>
      <c r="R72" s="545"/>
      <c r="S72" s="545"/>
      <c r="T72" s="545"/>
      <c r="U72" s="545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49">
        <v>5.0599999999999996</v>
      </c>
      <c r="E73" s="549"/>
      <c r="F73" s="549"/>
      <c r="G73" s="127"/>
      <c r="H73" s="53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45"/>
      <c r="P73" s="545"/>
      <c r="Q73" s="545"/>
      <c r="R73" s="545"/>
      <c r="S73" s="545"/>
      <c r="T73" s="545"/>
      <c r="U73" s="545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49">
        <v>5.0599999999999996</v>
      </c>
      <c r="E74" s="549"/>
      <c r="F74" s="549"/>
      <c r="G74" s="127"/>
      <c r="H74" s="53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45"/>
      <c r="P74" s="545"/>
      <c r="Q74" s="545"/>
      <c r="R74" s="545"/>
      <c r="S74" s="545"/>
      <c r="T74" s="545"/>
      <c r="U74" s="545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49">
        <v>5.0599999999999996</v>
      </c>
      <c r="E75" s="549"/>
      <c r="F75" s="549"/>
      <c r="G75" s="127"/>
      <c r="H75" s="53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45"/>
      <c r="P75" s="545"/>
      <c r="Q75" s="545"/>
      <c r="R75" s="545"/>
      <c r="S75" s="545"/>
      <c r="T75" s="545"/>
      <c r="U75" s="545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49">
        <v>5.5</v>
      </c>
      <c r="E76" s="549"/>
      <c r="F76" s="549"/>
      <c r="G76" s="127"/>
      <c r="H76" s="53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45"/>
      <c r="P76" s="545"/>
      <c r="Q76" s="545"/>
      <c r="R76" s="545"/>
      <c r="S76" s="545"/>
      <c r="T76" s="545"/>
      <c r="U76" s="545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49">
        <v>5.5</v>
      </c>
      <c r="E77" s="549"/>
      <c r="F77" s="549"/>
      <c r="G77" s="127"/>
      <c r="H77" s="53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45"/>
      <c r="P77" s="545"/>
      <c r="Q77" s="545"/>
      <c r="R77" s="545"/>
      <c r="S77" s="545"/>
      <c r="T77" s="545"/>
      <c r="U77" s="545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49">
        <v>5.5</v>
      </c>
      <c r="E78" s="549"/>
      <c r="F78" s="549"/>
      <c r="G78" s="127"/>
      <c r="H78" s="53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45"/>
      <c r="P78" s="545"/>
      <c r="Q78" s="545"/>
      <c r="R78" s="545"/>
      <c r="S78" s="545"/>
      <c r="T78" s="545"/>
      <c r="U78" s="545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49">
        <v>5.5</v>
      </c>
      <c r="E79" s="549"/>
      <c r="F79" s="549"/>
      <c r="G79" s="127"/>
      <c r="H79" s="53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45"/>
      <c r="P79" s="545"/>
      <c r="Q79" s="545"/>
      <c r="R79" s="545"/>
      <c r="S79" s="545"/>
      <c r="T79" s="545"/>
      <c r="U79" s="545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49">
        <v>5.03</v>
      </c>
      <c r="E80" s="549"/>
      <c r="F80" s="549"/>
      <c r="G80" s="127"/>
      <c r="H80" s="53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45"/>
      <c r="P80" s="545"/>
      <c r="Q80" s="545"/>
      <c r="R80" s="545"/>
      <c r="S80" s="545"/>
      <c r="T80" s="545"/>
      <c r="U80" s="545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49">
        <v>5.03</v>
      </c>
      <c r="E81" s="549"/>
      <c r="F81" s="549"/>
      <c r="G81" s="127"/>
      <c r="H81" s="53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45"/>
      <c r="P81" s="545"/>
      <c r="Q81" s="545"/>
      <c r="R81" s="545"/>
      <c r="S81" s="545"/>
      <c r="T81" s="545"/>
      <c r="U81" s="545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49">
        <v>5.03</v>
      </c>
      <c r="E82" s="549"/>
      <c r="F82" s="549"/>
      <c r="G82" s="127"/>
      <c r="H82" s="53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45"/>
      <c r="P82" s="545"/>
      <c r="Q82" s="545"/>
      <c r="R82" s="545"/>
      <c r="S82" s="545"/>
      <c r="T82" s="545"/>
      <c r="U82" s="545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49">
        <v>5.03</v>
      </c>
      <c r="E83" s="549"/>
      <c r="F83" s="549"/>
      <c r="G83" s="127"/>
      <c r="H83" s="53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45"/>
      <c r="P83" s="545"/>
      <c r="Q83" s="545"/>
      <c r="R83" s="545"/>
      <c r="S83" s="545"/>
      <c r="T83" s="545"/>
      <c r="U83" s="545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49">
        <v>5.03</v>
      </c>
      <c r="E84" s="549"/>
      <c r="F84" s="549"/>
      <c r="G84" s="127"/>
      <c r="H84" s="53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45"/>
      <c r="P84" s="545"/>
      <c r="Q84" s="545"/>
      <c r="R84" s="545"/>
      <c r="S84" s="545"/>
      <c r="T84" s="545"/>
      <c r="U84" s="545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49">
        <v>5.03</v>
      </c>
      <c r="E85" s="549"/>
      <c r="F85" s="549"/>
      <c r="G85" s="127"/>
      <c r="H85" s="53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45"/>
      <c r="P85" s="545"/>
      <c r="Q85" s="545"/>
      <c r="R85" s="545"/>
      <c r="S85" s="545"/>
      <c r="T85" s="545"/>
      <c r="U85" s="545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46" t="s">
        <v>202</v>
      </c>
      <c r="D86" s="138"/>
      <c r="E86" s="138"/>
      <c r="F86" s="138"/>
      <c r="G86" s="139">
        <f>SUM(G29:G85)</f>
        <v>1157</v>
      </c>
      <c r="H86" s="140">
        <f>SUM(H29:H85)</f>
        <v>5850.8600000000006</v>
      </c>
      <c r="I86" s="140">
        <f>SUM(I29:I85)</f>
        <v>30</v>
      </c>
      <c r="J86" s="129">
        <f t="array" ref="J86">IF(ISERROR(G86/I86),"",G86/I86)</f>
        <v>38.56666666666667</v>
      </c>
      <c r="K86" s="140">
        <f>SUM(K29:K85)</f>
        <v>39.555555555555557</v>
      </c>
      <c r="L86" s="141"/>
      <c r="M86" s="144">
        <f t="shared" ref="M86:V86" si="17">SUM(M29:M85)</f>
        <v>-9.5555555555555571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36" t="s">
        <v>217</v>
      </c>
      <c r="C87" s="125" t="s">
        <v>179</v>
      </c>
      <c r="D87" s="549">
        <v>5.03</v>
      </c>
      <c r="E87" s="549"/>
      <c r="F87" s="549"/>
      <c r="G87" s="127"/>
      <c r="H87" s="53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45"/>
      <c r="P87" s="545"/>
      <c r="Q87" s="545"/>
      <c r="R87" s="545"/>
      <c r="S87" s="545"/>
      <c r="T87" s="545"/>
      <c r="U87" s="545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36" t="s">
        <v>217</v>
      </c>
      <c r="C88" s="125" t="s">
        <v>186</v>
      </c>
      <c r="D88" s="549">
        <v>5.03</v>
      </c>
      <c r="E88" s="549"/>
      <c r="F88" s="549"/>
      <c r="G88" s="127"/>
      <c r="H88" s="53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45"/>
      <c r="P88" s="545"/>
      <c r="Q88" s="545"/>
      <c r="R88" s="545"/>
      <c r="S88" s="545"/>
      <c r="T88" s="545"/>
      <c r="U88" s="545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36" t="s">
        <v>217</v>
      </c>
      <c r="C89" s="125" t="s">
        <v>204</v>
      </c>
      <c r="D89" s="549">
        <v>5.03</v>
      </c>
      <c r="E89" s="549"/>
      <c r="F89" s="549"/>
      <c r="G89" s="127"/>
      <c r="H89" s="53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45"/>
      <c r="P89" s="545"/>
      <c r="Q89" s="545"/>
      <c r="R89" s="545"/>
      <c r="S89" s="545"/>
      <c r="T89" s="545"/>
      <c r="U89" s="545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49">
        <v>5.03</v>
      </c>
      <c r="E90" s="549"/>
      <c r="F90" s="549"/>
      <c r="G90" s="127"/>
      <c r="H90" s="53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45"/>
      <c r="P90" s="545"/>
      <c r="Q90" s="545"/>
      <c r="R90" s="545"/>
      <c r="S90" s="545"/>
      <c r="T90" s="545"/>
      <c r="U90" s="545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49">
        <v>5.03</v>
      </c>
      <c r="E91" s="549"/>
      <c r="F91" s="549"/>
      <c r="G91" s="127"/>
      <c r="H91" s="53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45"/>
      <c r="P91" s="545"/>
      <c r="Q91" s="545"/>
      <c r="R91" s="545"/>
      <c r="S91" s="545"/>
      <c r="T91" s="545"/>
      <c r="U91" s="545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49">
        <v>5.03</v>
      </c>
      <c r="E92" s="549"/>
      <c r="F92" s="549"/>
      <c r="G92" s="127"/>
      <c r="H92" s="53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45"/>
      <c r="P92" s="545"/>
      <c r="Q92" s="545"/>
      <c r="R92" s="545"/>
      <c r="S92" s="545"/>
      <c r="T92" s="545"/>
      <c r="U92" s="545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49">
        <v>5.03</v>
      </c>
      <c r="E93" s="549"/>
      <c r="F93" s="549"/>
      <c r="G93" s="127"/>
      <c r="H93" s="53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45"/>
      <c r="P93" s="545"/>
      <c r="Q93" s="545"/>
      <c r="R93" s="545"/>
      <c r="S93" s="545"/>
      <c r="T93" s="545"/>
      <c r="U93" s="545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49"/>
      <c r="F94" s="549"/>
      <c r="G94" s="127"/>
      <c r="H94" s="53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45"/>
      <c r="P94" s="545"/>
      <c r="Q94" s="545"/>
      <c r="R94" s="545"/>
      <c r="S94" s="545"/>
      <c r="T94" s="545"/>
      <c r="U94" s="545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49">
        <v>5.03</v>
      </c>
      <c r="E95" s="549"/>
      <c r="F95" s="549"/>
      <c r="G95" s="146"/>
      <c r="H95" s="53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45"/>
      <c r="P95" s="545"/>
      <c r="Q95" s="545"/>
      <c r="R95" s="545"/>
      <c r="S95" s="545"/>
      <c r="T95" s="545"/>
      <c r="U95" s="545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49">
        <v>5.03</v>
      </c>
      <c r="E96" s="549"/>
      <c r="F96" s="549"/>
      <c r="G96" s="127"/>
      <c r="H96" s="53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45"/>
      <c r="P96" s="545"/>
      <c r="Q96" s="545"/>
      <c r="R96" s="545"/>
      <c r="S96" s="545"/>
      <c r="T96" s="545"/>
      <c r="U96" s="545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49">
        <v>5.03</v>
      </c>
      <c r="E97" s="549"/>
      <c r="F97" s="549"/>
      <c r="G97" s="127"/>
      <c r="H97" s="53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45"/>
      <c r="P97" s="545"/>
      <c r="Q97" s="545"/>
      <c r="R97" s="545"/>
      <c r="S97" s="545"/>
      <c r="T97" s="545"/>
      <c r="U97" s="545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49">
        <v>5.03</v>
      </c>
      <c r="E98" s="549"/>
      <c r="F98" s="549"/>
      <c r="G98" s="127"/>
      <c r="H98" s="53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45"/>
      <c r="P98" s="545"/>
      <c r="Q98" s="545"/>
      <c r="R98" s="545"/>
      <c r="S98" s="545"/>
      <c r="T98" s="545"/>
      <c r="U98" s="545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49">
        <v>5.03</v>
      </c>
      <c r="E99" s="549"/>
      <c r="F99" s="549"/>
      <c r="G99" s="127"/>
      <c r="H99" s="53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45"/>
      <c r="P99" s="545"/>
      <c r="Q99" s="545"/>
      <c r="R99" s="545"/>
      <c r="S99" s="545"/>
      <c r="T99" s="545"/>
      <c r="U99" s="545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49">
        <v>5.03</v>
      </c>
      <c r="E100" s="549"/>
      <c r="F100" s="549"/>
      <c r="G100" s="127"/>
      <c r="H100" s="53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45"/>
      <c r="P100" s="545"/>
      <c r="Q100" s="545"/>
      <c r="R100" s="545"/>
      <c r="S100" s="545"/>
      <c r="T100" s="545"/>
      <c r="U100" s="545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49">
        <v>5.03</v>
      </c>
      <c r="E101" s="549"/>
      <c r="F101" s="549"/>
      <c r="G101" s="127"/>
      <c r="H101" s="53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45"/>
      <c r="P101" s="545"/>
      <c r="Q101" s="545"/>
      <c r="R101" s="545"/>
      <c r="S101" s="545"/>
      <c r="T101" s="545"/>
      <c r="U101" s="545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49">
        <v>5.03</v>
      </c>
      <c r="E102" s="549"/>
      <c r="F102" s="549"/>
      <c r="G102" s="127"/>
      <c r="H102" s="53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45"/>
      <c r="P102" s="545"/>
      <c r="Q102" s="545"/>
      <c r="R102" s="545"/>
      <c r="S102" s="545"/>
      <c r="T102" s="545"/>
      <c r="U102" s="545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36" t="s">
        <v>222</v>
      </c>
      <c r="C103" s="125" t="s">
        <v>181</v>
      </c>
      <c r="D103" s="549">
        <v>10.199999999999999</v>
      </c>
      <c r="E103" s="549"/>
      <c r="F103" s="549"/>
      <c r="G103" s="127"/>
      <c r="H103" s="53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45"/>
      <c r="P103" s="545"/>
      <c r="Q103" s="545"/>
      <c r="R103" s="545"/>
      <c r="S103" s="545"/>
      <c r="T103" s="545"/>
      <c r="U103" s="545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36" t="s">
        <v>222</v>
      </c>
      <c r="C104" s="125" t="s">
        <v>179</v>
      </c>
      <c r="D104" s="549">
        <v>10.199999999999999</v>
      </c>
      <c r="E104" s="549"/>
      <c r="F104" s="549"/>
      <c r="G104" s="127"/>
      <c r="H104" s="53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45"/>
      <c r="P104" s="545"/>
      <c r="Q104" s="545"/>
      <c r="R104" s="545"/>
      <c r="S104" s="545"/>
      <c r="T104" s="545"/>
      <c r="U104" s="545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36" t="s">
        <v>222</v>
      </c>
      <c r="C105" s="125" t="s">
        <v>221</v>
      </c>
      <c r="D105" s="549">
        <v>10.199999999999999</v>
      </c>
      <c r="E105" s="549"/>
      <c r="F105" s="549"/>
      <c r="G105" s="127"/>
      <c r="H105" s="53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45"/>
      <c r="P105" s="545"/>
      <c r="Q105" s="545"/>
      <c r="R105" s="545"/>
      <c r="S105" s="545"/>
      <c r="T105" s="545"/>
      <c r="U105" s="545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36" t="s">
        <v>222</v>
      </c>
      <c r="C106" s="125" t="s">
        <v>186</v>
      </c>
      <c r="D106" s="549">
        <v>10.199999999999999</v>
      </c>
      <c r="E106" s="549"/>
      <c r="F106" s="549"/>
      <c r="G106" s="127"/>
      <c r="H106" s="53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45"/>
      <c r="P106" s="545"/>
      <c r="Q106" s="545"/>
      <c r="R106" s="545"/>
      <c r="S106" s="545"/>
      <c r="T106" s="545"/>
      <c r="U106" s="545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50" t="s">
        <v>393</v>
      </c>
      <c r="C107" s="177" t="s">
        <v>395</v>
      </c>
      <c r="D107" s="557">
        <v>5</v>
      </c>
      <c r="E107" s="557"/>
      <c r="F107" s="557">
        <v>20170307</v>
      </c>
      <c r="G107" s="127">
        <f>90*3+11+56+67+55+12+25</f>
        <v>496</v>
      </c>
      <c r="H107" s="551">
        <f t="shared" si="19"/>
        <v>2480</v>
      </c>
      <c r="I107" s="128">
        <v>85</v>
      </c>
      <c r="J107" s="128"/>
      <c r="K107" s="130">
        <f t="array" ref="K107">IF(ISERROR(G107/L107),"",G107/L107)</f>
        <v>99.2</v>
      </c>
      <c r="L107" s="128">
        <v>5</v>
      </c>
      <c r="M107" s="108">
        <f t="shared" si="20"/>
        <v>-14.200000000000003</v>
      </c>
      <c r="N107" s="128">
        <f t="shared" si="23"/>
        <v>0</v>
      </c>
      <c r="O107" s="555"/>
      <c r="P107" s="555"/>
      <c r="Q107" s="555"/>
      <c r="R107" s="555"/>
      <c r="S107" s="555"/>
      <c r="T107" s="555"/>
      <c r="U107" s="555"/>
      <c r="V107" s="131"/>
      <c r="W107" s="55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50" t="s">
        <v>393</v>
      </c>
      <c r="C108" s="177" t="s">
        <v>402</v>
      </c>
      <c r="D108" s="557">
        <v>5</v>
      </c>
      <c r="E108" s="557"/>
      <c r="F108" s="557">
        <v>20170306</v>
      </c>
      <c r="G108" s="127">
        <f>13+31</f>
        <v>44</v>
      </c>
      <c r="H108" s="551">
        <f t="shared" si="19"/>
        <v>220</v>
      </c>
      <c r="I108" s="128">
        <v>8</v>
      </c>
      <c r="J108" s="128"/>
      <c r="K108" s="130">
        <f t="array" ref="K108">IF(ISERROR(G108/L108),"",G108/L108)</f>
        <v>8.8000000000000007</v>
      </c>
      <c r="L108" s="128">
        <v>5</v>
      </c>
      <c r="M108" s="108">
        <f t="shared" si="20"/>
        <v>-0.80000000000000071</v>
      </c>
      <c r="N108" s="128">
        <f t="shared" si="23"/>
        <v>0</v>
      </c>
      <c r="O108" s="555"/>
      <c r="P108" s="555"/>
      <c r="Q108" s="555"/>
      <c r="R108" s="555"/>
      <c r="S108" s="555"/>
      <c r="T108" s="555"/>
      <c r="U108" s="555"/>
      <c r="V108" s="131"/>
      <c r="W108" s="55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36" t="s">
        <v>404</v>
      </c>
      <c r="C109" s="177" t="s">
        <v>405</v>
      </c>
      <c r="D109" s="549">
        <v>5</v>
      </c>
      <c r="E109" s="549"/>
      <c r="F109" s="549"/>
      <c r="G109" s="127"/>
      <c r="H109" s="53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45"/>
      <c r="P109" s="545"/>
      <c r="Q109" s="545"/>
      <c r="R109" s="545"/>
      <c r="S109" s="545"/>
      <c r="T109" s="545"/>
      <c r="U109" s="545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36" t="s">
        <v>486</v>
      </c>
      <c r="C110" s="177" t="s">
        <v>372</v>
      </c>
      <c r="D110" s="549">
        <v>5</v>
      </c>
      <c r="E110" s="549"/>
      <c r="F110" s="549"/>
      <c r="G110" s="127"/>
      <c r="H110" s="53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45"/>
      <c r="P110" s="545"/>
      <c r="Q110" s="545"/>
      <c r="R110" s="545"/>
      <c r="S110" s="545"/>
      <c r="T110" s="545"/>
      <c r="U110" s="545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36" t="s">
        <v>343</v>
      </c>
      <c r="C111" s="125" t="s">
        <v>345</v>
      </c>
      <c r="D111" s="549">
        <v>5</v>
      </c>
      <c r="E111" s="549"/>
      <c r="F111" s="549"/>
      <c r="G111" s="127"/>
      <c r="H111" s="53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45"/>
      <c r="P111" s="545"/>
      <c r="Q111" s="545"/>
      <c r="R111" s="545"/>
      <c r="S111" s="545"/>
      <c r="T111" s="545"/>
      <c r="U111" s="545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36" t="s">
        <v>343</v>
      </c>
      <c r="C112" s="125" t="s">
        <v>347</v>
      </c>
      <c r="D112" s="549">
        <v>5</v>
      </c>
      <c r="E112" s="549"/>
      <c r="F112" s="549"/>
      <c r="G112" s="127"/>
      <c r="H112" s="53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45"/>
      <c r="P112" s="545"/>
      <c r="Q112" s="545"/>
      <c r="R112" s="545"/>
      <c r="S112" s="545"/>
      <c r="T112" s="545"/>
      <c r="U112" s="545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49">
        <v>5.0599999999999996</v>
      </c>
      <c r="E113" s="549"/>
      <c r="F113" s="549"/>
      <c r="G113" s="127"/>
      <c r="H113" s="53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45"/>
      <c r="P113" s="545"/>
      <c r="Q113" s="545"/>
      <c r="R113" s="545"/>
      <c r="S113" s="545"/>
      <c r="T113" s="545"/>
      <c r="U113" s="545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49">
        <v>5.0599999999999996</v>
      </c>
      <c r="E114" s="549"/>
      <c r="F114" s="549"/>
      <c r="G114" s="127"/>
      <c r="H114" s="53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45"/>
      <c r="P114" s="545"/>
      <c r="Q114" s="545"/>
      <c r="R114" s="545"/>
      <c r="S114" s="545"/>
      <c r="T114" s="545"/>
      <c r="U114" s="545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49">
        <v>5</v>
      </c>
      <c r="E115" s="549"/>
      <c r="F115" s="549"/>
      <c r="G115" s="127"/>
      <c r="H115" s="537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45"/>
      <c r="P115" s="545"/>
      <c r="Q115" s="545"/>
      <c r="R115" s="545"/>
      <c r="S115" s="545"/>
      <c r="T115" s="545"/>
      <c r="U115" s="545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49">
        <v>5</v>
      </c>
      <c r="E116" s="549"/>
      <c r="F116" s="549"/>
      <c r="G116" s="127"/>
      <c r="H116" s="537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45"/>
      <c r="P116" s="545"/>
      <c r="Q116" s="545"/>
      <c r="R116" s="545"/>
      <c r="S116" s="545"/>
      <c r="T116" s="545"/>
      <c r="U116" s="545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49">
        <v>5</v>
      </c>
      <c r="E117" s="549"/>
      <c r="F117" s="549"/>
      <c r="G117" s="127"/>
      <c r="H117" s="53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45"/>
      <c r="P117" s="545"/>
      <c r="Q117" s="545"/>
      <c r="R117" s="545"/>
      <c r="S117" s="545"/>
      <c r="T117" s="545"/>
      <c r="U117" s="545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49">
        <v>5.07</v>
      </c>
      <c r="E118" s="549"/>
      <c r="F118" s="549"/>
      <c r="G118" s="127"/>
      <c r="H118" s="53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45"/>
      <c r="P118" s="545"/>
      <c r="Q118" s="545"/>
      <c r="R118" s="545"/>
      <c r="S118" s="545"/>
      <c r="T118" s="545"/>
      <c r="U118" s="545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49">
        <v>5.07</v>
      </c>
      <c r="E119" s="549"/>
      <c r="F119" s="549"/>
      <c r="G119" s="127"/>
      <c r="H119" s="53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45"/>
      <c r="P119" s="545"/>
      <c r="Q119" s="545"/>
      <c r="R119" s="545"/>
      <c r="S119" s="545"/>
      <c r="T119" s="545"/>
      <c r="U119" s="545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49">
        <v>5.0599999999999996</v>
      </c>
      <c r="E120" s="549"/>
      <c r="F120" s="548"/>
      <c r="G120" s="127"/>
      <c r="H120" s="537">
        <f t="shared" si="19"/>
        <v>0</v>
      </c>
      <c r="I120" s="128"/>
      <c r="J120" s="129" t="str">
        <f t="array" ref="J120">IF(ISERROR(G120/I120),"",G120/I120)</f>
        <v/>
      </c>
      <c r="K120" s="53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45"/>
      <c r="P120" s="545"/>
      <c r="Q120" s="545"/>
      <c r="R120" s="545"/>
      <c r="S120" s="545"/>
      <c r="T120" s="545"/>
      <c r="U120" s="545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546" t="s">
        <v>202</v>
      </c>
      <c r="D121" s="138"/>
      <c r="E121" s="138"/>
      <c r="F121" s="138"/>
      <c r="G121" s="139">
        <f>SUM(G87:G120)</f>
        <v>540</v>
      </c>
      <c r="H121" s="140">
        <f>SUM(H87:H120)</f>
        <v>2700</v>
      </c>
      <c r="I121" s="140">
        <f>SUM(I87:I120)</f>
        <v>93</v>
      </c>
      <c r="J121" s="129">
        <f t="array" ref="J121">IF(ISERROR(G121/I121),"",G121/I121)</f>
        <v>5.806451612903226</v>
      </c>
      <c r="K121" s="140">
        <f>SUM(K87:K120)</f>
        <v>108</v>
      </c>
      <c r="L121" s="141"/>
      <c r="M121" s="144">
        <f t="shared" ref="M121:V121" si="27">SUM(M87:M120)</f>
        <v>-15.000000000000004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49">
        <v>5.03</v>
      </c>
      <c r="E122" s="549"/>
      <c r="F122" s="549"/>
      <c r="G122" s="127"/>
      <c r="H122" s="53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45"/>
      <c r="P122" s="545"/>
      <c r="Q122" s="545"/>
      <c r="R122" s="545"/>
      <c r="S122" s="545"/>
      <c r="T122" s="545"/>
      <c r="U122" s="545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49">
        <v>5.03</v>
      </c>
      <c r="E123" s="549"/>
      <c r="F123" s="549"/>
      <c r="G123" s="127"/>
      <c r="H123" s="537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45"/>
      <c r="P123" s="545"/>
      <c r="Q123" s="545"/>
      <c r="R123" s="545"/>
      <c r="S123" s="545"/>
      <c r="T123" s="545"/>
      <c r="U123" s="545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57">
        <v>5.04</v>
      </c>
      <c r="E124" s="557"/>
      <c r="F124" s="557">
        <v>20170311</v>
      </c>
      <c r="G124" s="127">
        <f>100*5+36</f>
        <v>536</v>
      </c>
      <c r="H124" s="551">
        <f t="shared" si="28"/>
        <v>2701.44</v>
      </c>
      <c r="I124" s="128">
        <v>25</v>
      </c>
      <c r="J124" s="128">
        <f t="array" ref="J124">IF(ISERROR(G124/I124),"",G124/I124)</f>
        <v>21.44</v>
      </c>
      <c r="K124" s="130">
        <f t="array" ref="K124">IF(ISERROR(G124/L124),"",G124/L124)</f>
        <v>26.8</v>
      </c>
      <c r="L124" s="128">
        <v>20</v>
      </c>
      <c r="M124" s="108">
        <f t="shared" si="29"/>
        <v>-1.8000000000000007</v>
      </c>
      <c r="N124" s="128">
        <f t="shared" si="30"/>
        <v>0</v>
      </c>
      <c r="O124" s="555"/>
      <c r="P124" s="555"/>
      <c r="Q124" s="555"/>
      <c r="R124" s="555"/>
      <c r="S124" s="555"/>
      <c r="T124" s="555"/>
      <c r="U124" s="555"/>
      <c r="V124" s="131">
        <f t="shared" si="31"/>
        <v>0</v>
      </c>
      <c r="W124" s="552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49">
        <v>5.03</v>
      </c>
      <c r="E125" s="549"/>
      <c r="F125" s="549"/>
      <c r="G125" s="127"/>
      <c r="H125" s="53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45"/>
      <c r="P125" s="545"/>
      <c r="Q125" s="545"/>
      <c r="R125" s="545"/>
      <c r="S125" s="545"/>
      <c r="T125" s="545"/>
      <c r="U125" s="545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42" t="s">
        <v>203</v>
      </c>
      <c r="D126" s="549">
        <v>5.03</v>
      </c>
      <c r="E126" s="549"/>
      <c r="F126" s="549"/>
      <c r="G126" s="127"/>
      <c r="H126" s="53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45"/>
      <c r="P126" s="545"/>
      <c r="Q126" s="545"/>
      <c r="R126" s="545"/>
      <c r="S126" s="545"/>
      <c r="T126" s="545"/>
      <c r="U126" s="545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49">
        <v>5.03</v>
      </c>
      <c r="E127" s="549"/>
      <c r="F127" s="549"/>
      <c r="G127" s="127"/>
      <c r="H127" s="53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45"/>
      <c r="P127" s="545"/>
      <c r="Q127" s="545"/>
      <c r="R127" s="545"/>
      <c r="S127" s="545"/>
      <c r="T127" s="545"/>
      <c r="U127" s="545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49">
        <v>5.03</v>
      </c>
      <c r="E128" s="549"/>
      <c r="F128" s="549"/>
      <c r="G128" s="127"/>
      <c r="H128" s="53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45"/>
      <c r="P128" s="545"/>
      <c r="Q128" s="545"/>
      <c r="R128" s="545"/>
      <c r="S128" s="545"/>
      <c r="T128" s="545"/>
      <c r="U128" s="545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42" t="s">
        <v>228</v>
      </c>
      <c r="D129" s="549">
        <v>5.03</v>
      </c>
      <c r="E129" s="549"/>
      <c r="F129" s="549"/>
      <c r="G129" s="127"/>
      <c r="H129" s="53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45"/>
      <c r="P129" s="545"/>
      <c r="Q129" s="545"/>
      <c r="R129" s="545"/>
      <c r="S129" s="545"/>
      <c r="T129" s="545"/>
      <c r="U129" s="545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42" t="s">
        <v>212</v>
      </c>
      <c r="D130" s="549">
        <v>5.03</v>
      </c>
      <c r="E130" s="549"/>
      <c r="F130" s="549"/>
      <c r="G130" s="127"/>
      <c r="H130" s="53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45"/>
      <c r="P130" s="545"/>
      <c r="Q130" s="545"/>
      <c r="R130" s="545"/>
      <c r="S130" s="545"/>
      <c r="T130" s="545"/>
      <c r="U130" s="545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42" t="s">
        <v>203</v>
      </c>
      <c r="D131" s="549">
        <v>5.03</v>
      </c>
      <c r="E131" s="549"/>
      <c r="F131" s="549"/>
      <c r="G131" s="127"/>
      <c r="H131" s="53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45"/>
      <c r="P131" s="545"/>
      <c r="Q131" s="545"/>
      <c r="R131" s="545"/>
      <c r="S131" s="545"/>
      <c r="T131" s="545"/>
      <c r="U131" s="545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42" t="s">
        <v>186</v>
      </c>
      <c r="D132" s="549">
        <v>5.03</v>
      </c>
      <c r="E132" s="549"/>
      <c r="F132" s="549"/>
      <c r="G132" s="127"/>
      <c r="H132" s="53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45"/>
      <c r="P132" s="545"/>
      <c r="Q132" s="545"/>
      <c r="R132" s="545"/>
      <c r="S132" s="545"/>
      <c r="T132" s="545"/>
      <c r="U132" s="545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42" t="s">
        <v>228</v>
      </c>
      <c r="D133" s="549">
        <v>5.03</v>
      </c>
      <c r="E133" s="549"/>
      <c r="F133" s="549"/>
      <c r="G133" s="127"/>
      <c r="H133" s="53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45"/>
      <c r="P133" s="545"/>
      <c r="Q133" s="545"/>
      <c r="R133" s="545"/>
      <c r="S133" s="545"/>
      <c r="T133" s="545"/>
      <c r="U133" s="545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42" t="s">
        <v>199</v>
      </c>
      <c r="D134" s="549">
        <v>5.03</v>
      </c>
      <c r="E134" s="549"/>
      <c r="F134" s="549"/>
      <c r="G134" s="127"/>
      <c r="H134" s="53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45"/>
      <c r="P134" s="545"/>
      <c r="Q134" s="545"/>
      <c r="R134" s="545"/>
      <c r="S134" s="545"/>
      <c r="T134" s="545"/>
      <c r="U134" s="545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49">
        <v>5.0599999999999996</v>
      </c>
      <c r="E135" s="549"/>
      <c r="F135" s="549"/>
      <c r="G135" s="127"/>
      <c r="H135" s="53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45"/>
      <c r="P135" s="545"/>
      <c r="Q135" s="545"/>
      <c r="R135" s="545"/>
      <c r="S135" s="545"/>
      <c r="T135" s="545"/>
      <c r="U135" s="545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49">
        <v>5.0599999999999996</v>
      </c>
      <c r="E136" s="549"/>
      <c r="F136" s="549"/>
      <c r="G136" s="127"/>
      <c r="H136" s="537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45"/>
      <c r="P136" s="545"/>
      <c r="Q136" s="545"/>
      <c r="R136" s="545"/>
      <c r="S136" s="545"/>
      <c r="T136" s="545"/>
      <c r="U136" s="545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546" t="s">
        <v>202</v>
      </c>
      <c r="D137" s="138"/>
      <c r="E137" s="138"/>
      <c r="F137" s="138"/>
      <c r="G137" s="139">
        <f>SUM(G122:G136)</f>
        <v>536</v>
      </c>
      <c r="H137" s="140">
        <f>SUM(H122:H136)</f>
        <v>2701.44</v>
      </c>
      <c r="I137" s="140">
        <f>SUM(I122:I136)</f>
        <v>25</v>
      </c>
      <c r="J137" s="129">
        <f t="array" ref="J137">IF(ISERROR(G137/I137),"",G137/I137)</f>
        <v>21.44</v>
      </c>
      <c r="K137" s="140">
        <f>SUM(K122:K136)</f>
        <v>26.8</v>
      </c>
      <c r="L137" s="141"/>
      <c r="M137" s="144">
        <f>SUM(M122:M136)</f>
        <v>-1.8000000000000007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49">
        <v>5.04</v>
      </c>
      <c r="E138" s="549"/>
      <c r="F138" s="549"/>
      <c r="G138" s="127"/>
      <c r="H138" s="53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45"/>
      <c r="P138" s="545"/>
      <c r="Q138" s="545"/>
      <c r="R138" s="545"/>
      <c r="S138" s="545"/>
      <c r="T138" s="545"/>
      <c r="U138" s="545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49">
        <v>5.04</v>
      </c>
      <c r="E139" s="549"/>
      <c r="F139" s="549"/>
      <c r="G139" s="127"/>
      <c r="H139" s="53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45"/>
      <c r="P139" s="545"/>
      <c r="Q139" s="545"/>
      <c r="R139" s="545"/>
      <c r="S139" s="545"/>
      <c r="T139" s="545"/>
      <c r="U139" s="545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49">
        <v>5.04</v>
      </c>
      <c r="E140" s="549"/>
      <c r="F140" s="549"/>
      <c r="G140" s="127"/>
      <c r="H140" s="53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45"/>
      <c r="P140" s="545"/>
      <c r="Q140" s="545"/>
      <c r="R140" s="545"/>
      <c r="S140" s="545"/>
      <c r="T140" s="545"/>
      <c r="U140" s="545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49">
        <v>5.04</v>
      </c>
      <c r="E141" s="549"/>
      <c r="F141" s="549"/>
      <c r="G141" s="127"/>
      <c r="H141" s="53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45"/>
      <c r="P141" s="545"/>
      <c r="Q141" s="545"/>
      <c r="R141" s="545"/>
      <c r="S141" s="545"/>
      <c r="T141" s="545"/>
      <c r="U141" s="545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49">
        <v>5.04</v>
      </c>
      <c r="E142" s="549"/>
      <c r="F142" s="549"/>
      <c r="G142" s="127"/>
      <c r="H142" s="53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45"/>
      <c r="P142" s="545"/>
      <c r="Q142" s="545"/>
      <c r="R142" s="545"/>
      <c r="S142" s="545"/>
      <c r="T142" s="545"/>
      <c r="U142" s="545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49">
        <v>5.04</v>
      </c>
      <c r="E143" s="549"/>
      <c r="F143" s="549"/>
      <c r="G143" s="127"/>
      <c r="H143" s="53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45"/>
      <c r="P143" s="545"/>
      <c r="Q143" s="545"/>
      <c r="R143" s="545"/>
      <c r="S143" s="545"/>
      <c r="T143" s="545"/>
      <c r="U143" s="545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49">
        <v>5.04</v>
      </c>
      <c r="E144" s="549"/>
      <c r="F144" s="549"/>
      <c r="G144" s="127"/>
      <c r="H144" s="53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45"/>
      <c r="P144" s="545"/>
      <c r="Q144" s="545"/>
      <c r="R144" s="545"/>
      <c r="S144" s="545"/>
      <c r="T144" s="545"/>
      <c r="U144" s="545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49">
        <v>5.04</v>
      </c>
      <c r="E145" s="549"/>
      <c r="F145" s="549"/>
      <c r="G145" s="127"/>
      <c r="H145" s="537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45"/>
      <c r="P145" s="545"/>
      <c r="Q145" s="545"/>
      <c r="R145" s="545"/>
      <c r="S145" s="545"/>
      <c r="T145" s="545"/>
      <c r="U145" s="545"/>
      <c r="V145" s="131"/>
      <c r="W145" s="132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57">
        <v>5.04</v>
      </c>
      <c r="E146" s="557"/>
      <c r="F146" s="557">
        <v>20170311</v>
      </c>
      <c r="G146" s="127">
        <f>90*5+92</f>
        <v>542</v>
      </c>
      <c r="H146" s="551">
        <f t="shared" si="32"/>
        <v>2731.68</v>
      </c>
      <c r="I146" s="128">
        <v>35</v>
      </c>
      <c r="J146" s="128"/>
      <c r="K146" s="130">
        <f t="array" ref="K146">IF(ISERROR(G146/L146),"",G146/L146)</f>
        <v>40.148148148148145</v>
      </c>
      <c r="L146" s="128">
        <v>13.5</v>
      </c>
      <c r="M146" s="108"/>
      <c r="N146" s="128"/>
      <c r="O146" s="555"/>
      <c r="P146" s="555"/>
      <c r="Q146" s="555"/>
      <c r="R146" s="555"/>
      <c r="S146" s="555"/>
      <c r="T146" s="555"/>
      <c r="U146" s="555"/>
      <c r="V146" s="131"/>
      <c r="W146" s="55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49">
        <v>5.04</v>
      </c>
      <c r="E147" s="549"/>
      <c r="F147" s="549"/>
      <c r="G147" s="127"/>
      <c r="H147" s="53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45"/>
      <c r="P147" s="545"/>
      <c r="Q147" s="545"/>
      <c r="R147" s="545"/>
      <c r="S147" s="545"/>
      <c r="T147" s="545"/>
      <c r="U147" s="545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546" t="s">
        <v>202</v>
      </c>
      <c r="D148" s="138"/>
      <c r="E148" s="138"/>
      <c r="F148" s="138"/>
      <c r="G148" s="139">
        <f>SUM(G138:G147)</f>
        <v>542</v>
      </c>
      <c r="H148" s="140">
        <f>SUM(H138:H147)</f>
        <v>2731.68</v>
      </c>
      <c r="I148" s="140">
        <f>SUM(I138:I147)</f>
        <v>35</v>
      </c>
      <c r="J148" s="129">
        <f t="array" ref="J148">IF(ISERROR(G148/I148),"",G148/I148)</f>
        <v>15.485714285714286</v>
      </c>
      <c r="K148" s="140">
        <f>SUM(K138:K147)</f>
        <v>40.148148148148145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43"/>
      <c r="D149" s="549">
        <v>3.65</v>
      </c>
      <c r="E149" s="549"/>
      <c r="F149" s="548"/>
      <c r="G149" s="127"/>
      <c r="H149" s="537">
        <f t="shared" ref="H149:H162" si="40">D149*G149</f>
        <v>0</v>
      </c>
      <c r="I149" s="128"/>
      <c r="J149" s="129" t="str">
        <f t="array" ref="J149">IF(ISERROR(G149/I149),"",G149/I149)</f>
        <v/>
      </c>
      <c r="K149" s="537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45"/>
      <c r="P149" s="545"/>
      <c r="Q149" s="545"/>
      <c r="R149" s="545"/>
      <c r="S149" s="545"/>
      <c r="T149" s="545"/>
      <c r="U149" s="545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43"/>
      <c r="D150" s="549">
        <v>6.58</v>
      </c>
      <c r="E150" s="549"/>
      <c r="F150" s="549"/>
      <c r="G150" s="127"/>
      <c r="H150" s="53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45"/>
      <c r="P150" s="545"/>
      <c r="Q150" s="545"/>
      <c r="R150" s="545"/>
      <c r="S150" s="545"/>
      <c r="T150" s="545"/>
      <c r="U150" s="545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43"/>
      <c r="D151" s="549">
        <v>7.8</v>
      </c>
      <c r="E151" s="549"/>
      <c r="F151" s="549"/>
      <c r="G151" s="127"/>
      <c r="H151" s="537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45"/>
      <c r="P151" s="545"/>
      <c r="Q151" s="545"/>
      <c r="R151" s="545"/>
      <c r="S151" s="545"/>
      <c r="T151" s="545"/>
      <c r="U151" s="545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43"/>
      <c r="D152" s="549">
        <v>4.4000000000000004</v>
      </c>
      <c r="E152" s="549"/>
      <c r="F152" s="549"/>
      <c r="G152" s="127"/>
      <c r="H152" s="53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45"/>
      <c r="P152" s="545"/>
      <c r="Q152" s="545"/>
      <c r="R152" s="545"/>
      <c r="S152" s="545"/>
      <c r="T152" s="545"/>
      <c r="U152" s="545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49"/>
      <c r="E153" s="549"/>
      <c r="F153" s="549"/>
      <c r="G153" s="127"/>
      <c r="H153" s="53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45"/>
      <c r="P153" s="545"/>
      <c r="Q153" s="545"/>
      <c r="R153" s="545"/>
      <c r="S153" s="545"/>
      <c r="T153" s="545"/>
      <c r="U153" s="545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43" t="s">
        <v>239</v>
      </c>
      <c r="C154" s="543" t="s">
        <v>179</v>
      </c>
      <c r="D154" s="549">
        <v>6.04</v>
      </c>
      <c r="E154" s="549"/>
      <c r="F154" s="549"/>
      <c r="G154" s="127"/>
      <c r="H154" s="53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45"/>
      <c r="P154" s="545"/>
      <c r="Q154" s="545"/>
      <c r="R154" s="545"/>
      <c r="S154" s="545"/>
      <c r="T154" s="545"/>
      <c r="U154" s="545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43" t="s">
        <v>239</v>
      </c>
      <c r="C155" s="543" t="s">
        <v>186</v>
      </c>
      <c r="D155" s="549">
        <v>6.04</v>
      </c>
      <c r="E155" s="549"/>
      <c r="F155" s="549"/>
      <c r="G155" s="127"/>
      <c r="H155" s="53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45"/>
      <c r="P155" s="545"/>
      <c r="Q155" s="545"/>
      <c r="R155" s="545"/>
      <c r="S155" s="545"/>
      <c r="T155" s="545"/>
      <c r="U155" s="545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43" t="s">
        <v>440</v>
      </c>
      <c r="C156" s="543" t="s">
        <v>179</v>
      </c>
      <c r="D156" s="549">
        <v>6</v>
      </c>
      <c r="E156" s="549"/>
      <c r="F156" s="549"/>
      <c r="G156" s="127"/>
      <c r="H156" s="537">
        <f t="shared" si="40"/>
        <v>0</v>
      </c>
      <c r="I156" s="128"/>
      <c r="J156" s="129"/>
      <c r="K156" s="130"/>
      <c r="L156" s="128"/>
      <c r="M156" s="108"/>
      <c r="N156" s="129"/>
      <c r="O156" s="545"/>
      <c r="P156" s="545"/>
      <c r="Q156" s="545"/>
      <c r="R156" s="545"/>
      <c r="S156" s="545"/>
      <c r="T156" s="545"/>
      <c r="U156" s="545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43" t="s">
        <v>440</v>
      </c>
      <c r="C157" s="543" t="s">
        <v>60</v>
      </c>
      <c r="D157" s="549">
        <v>6</v>
      </c>
      <c r="E157" s="549"/>
      <c r="F157" s="549"/>
      <c r="G157" s="127"/>
      <c r="H157" s="53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45"/>
      <c r="P157" s="545"/>
      <c r="Q157" s="545"/>
      <c r="R157" s="545"/>
      <c r="S157" s="545"/>
      <c r="T157" s="545"/>
      <c r="U157" s="545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36" t="s">
        <v>240</v>
      </c>
      <c r="C158" s="125"/>
      <c r="D158" s="549">
        <v>7.3</v>
      </c>
      <c r="E158" s="549"/>
      <c r="F158" s="549"/>
      <c r="G158" s="127"/>
      <c r="H158" s="53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45"/>
      <c r="P158" s="545"/>
      <c r="Q158" s="545"/>
      <c r="R158" s="545"/>
      <c r="S158" s="545"/>
      <c r="T158" s="545"/>
      <c r="U158" s="545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36" t="s">
        <v>241</v>
      </c>
      <c r="C159" s="125"/>
      <c r="D159" s="549">
        <f>78*120/1000</f>
        <v>9.36</v>
      </c>
      <c r="E159" s="549"/>
      <c r="F159" s="549"/>
      <c r="G159" s="127"/>
      <c r="H159" s="53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45"/>
      <c r="P159" s="545"/>
      <c r="Q159" s="545"/>
      <c r="R159" s="545"/>
      <c r="S159" s="545"/>
      <c r="T159" s="545"/>
      <c r="U159" s="545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36" t="s">
        <v>242</v>
      </c>
      <c r="C160" s="125"/>
      <c r="D160" s="549">
        <v>4.5</v>
      </c>
      <c r="E160" s="549"/>
      <c r="F160" s="549"/>
      <c r="G160" s="127"/>
      <c r="H160" s="537">
        <f t="shared" si="40"/>
        <v>0</v>
      </c>
      <c r="I160" s="128"/>
      <c r="J160" s="129"/>
      <c r="K160" s="130"/>
      <c r="L160" s="128"/>
      <c r="M160" s="108"/>
      <c r="N160" s="129"/>
      <c r="O160" s="545"/>
      <c r="P160" s="545"/>
      <c r="Q160" s="545"/>
      <c r="R160" s="545"/>
      <c r="S160" s="545"/>
      <c r="T160" s="545"/>
      <c r="U160" s="545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36" t="s">
        <v>243</v>
      </c>
      <c r="C161" s="125"/>
      <c r="D161" s="549">
        <v>4.5</v>
      </c>
      <c r="E161" s="549"/>
      <c r="F161" s="549"/>
      <c r="G161" s="127"/>
      <c r="H161" s="537">
        <f t="shared" si="40"/>
        <v>0</v>
      </c>
      <c r="I161" s="128"/>
      <c r="J161" s="129"/>
      <c r="K161" s="130"/>
      <c r="L161" s="128"/>
      <c r="M161" s="108"/>
      <c r="N161" s="129"/>
      <c r="O161" s="545"/>
      <c r="P161" s="545"/>
      <c r="Q161" s="545"/>
      <c r="R161" s="545"/>
      <c r="S161" s="545"/>
      <c r="T161" s="545"/>
      <c r="U161" s="545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49">
        <v>5.03</v>
      </c>
      <c r="E162" s="549"/>
      <c r="F162" s="549"/>
      <c r="G162" s="127"/>
      <c r="H162" s="537">
        <f t="shared" si="40"/>
        <v>0</v>
      </c>
      <c r="I162" s="128"/>
      <c r="J162" s="129"/>
      <c r="K162" s="130"/>
      <c r="L162" s="128"/>
      <c r="M162" s="108"/>
      <c r="N162" s="129"/>
      <c r="O162" s="545"/>
      <c r="P162" s="545"/>
      <c r="Q162" s="545"/>
      <c r="R162" s="545"/>
      <c r="S162" s="545"/>
      <c r="T162" s="545"/>
      <c r="U162" s="545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546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2775</v>
      </c>
      <c r="H164" s="147">
        <f>SUM(H28,H86,H121,H137,H148,H163)</f>
        <v>13983.980000000001</v>
      </c>
      <c r="I164" s="147">
        <f>SUM(I28,I86,I121,I137,I148,I163)</f>
        <v>183</v>
      </c>
      <c r="J164" s="148">
        <f t="array" ref="J164">IF(ISERROR(G164/I164),"",G164/I164)</f>
        <v>15.163934426229508</v>
      </c>
      <c r="K164" s="147">
        <f>SUM(K28,K86,K121,K137,K148,K163)</f>
        <v>214.50370370370371</v>
      </c>
      <c r="L164" s="148">
        <f>IF(ISERROR(G164/K164),"",G164/K164)</f>
        <v>12.936839560743145</v>
      </c>
      <c r="M164" s="147">
        <f t="shared" ref="M164:AA164" si="42">SUM(M28,M86,M121,M137,M148,M163)</f>
        <v>-26.355555555555561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39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39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39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39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39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39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39">
        <f>G164</f>
        <v>2775</v>
      </c>
      <c r="C171" s="646" t="s">
        <v>269</v>
      </c>
      <c r="D171" s="645"/>
      <c r="E171" s="738">
        <f>H164</f>
        <v>13983.980000000001</v>
      </c>
      <c r="F171" s="738"/>
      <c r="G171" s="636" t="s">
        <v>270</v>
      </c>
      <c r="H171" s="636"/>
      <c r="I171" s="664">
        <f>L164</f>
        <v>12.936839560743145</v>
      </c>
      <c r="J171" s="664"/>
      <c r="K171" s="666" t="s">
        <v>271</v>
      </c>
      <c r="L171" s="666"/>
      <c r="M171" s="664">
        <f>J164</f>
        <v>15.163934426229508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39">
        <f>I164+C170</f>
        <v>187</v>
      </c>
      <c r="C172" s="643" t="s">
        <v>251</v>
      </c>
      <c r="D172" s="644"/>
      <c r="E172" s="738">
        <f>K164+I170</f>
        <v>255.50370370370371</v>
      </c>
      <c r="F172" s="738"/>
      <c r="G172" s="636" t="s">
        <v>274</v>
      </c>
      <c r="H172" s="636"/>
      <c r="I172" s="664">
        <f>B172-E172</f>
        <v>-68.503703703703707</v>
      </c>
      <c r="J172" s="664"/>
      <c r="K172" s="666" t="s">
        <v>275</v>
      </c>
      <c r="L172" s="666"/>
      <c r="M172" s="667">
        <f>IF(ISERROR(I172/E172),"",I172/E172)</f>
        <v>-0.26811237062592413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39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43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36" t="s">
        <v>178</v>
      </c>
      <c r="C178" s="125" t="s">
        <v>179</v>
      </c>
      <c r="D178" s="549">
        <v>5.03</v>
      </c>
      <c r="E178" s="549"/>
      <c r="F178" s="549"/>
      <c r="G178" s="146"/>
      <c r="H178" s="53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45"/>
      <c r="P178" s="545"/>
      <c r="Q178" s="545"/>
      <c r="R178" s="545"/>
      <c r="S178" s="545"/>
      <c r="T178" s="545"/>
      <c r="U178" s="545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49">
        <v>5.03</v>
      </c>
      <c r="E179" s="549"/>
      <c r="F179" s="549"/>
      <c r="G179" s="127"/>
      <c r="H179" s="53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45"/>
      <c r="P179" s="545"/>
      <c r="Q179" s="545"/>
      <c r="R179" s="545"/>
      <c r="S179" s="545"/>
      <c r="T179" s="545"/>
      <c r="U179" s="545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49">
        <v>5.03</v>
      </c>
      <c r="E180" s="549"/>
      <c r="F180" s="549"/>
      <c r="G180" s="127"/>
      <c r="H180" s="53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45"/>
      <c r="P180" s="545"/>
      <c r="Q180" s="545"/>
      <c r="R180" s="545"/>
      <c r="S180" s="545"/>
      <c r="T180" s="545"/>
      <c r="U180" s="545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49">
        <v>5.03</v>
      </c>
      <c r="E181" s="549"/>
      <c r="F181" s="549"/>
      <c r="G181" s="127"/>
      <c r="H181" s="53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45"/>
      <c r="P181" s="545"/>
      <c r="Q181" s="545"/>
      <c r="R181" s="545"/>
      <c r="S181" s="545"/>
      <c r="T181" s="545"/>
      <c r="U181" s="545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49">
        <v>5.03</v>
      </c>
      <c r="E182" s="549"/>
      <c r="F182" s="549"/>
      <c r="G182" s="127"/>
      <c r="H182" s="53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45"/>
      <c r="P182" s="545"/>
      <c r="Q182" s="545"/>
      <c r="R182" s="545"/>
      <c r="S182" s="545"/>
      <c r="T182" s="545"/>
      <c r="U182" s="545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49">
        <v>5.04</v>
      </c>
      <c r="E183" s="549"/>
      <c r="F183" s="373"/>
      <c r="G183" s="134"/>
      <c r="H183" s="53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45"/>
      <c r="P183" s="545"/>
      <c r="Q183" s="545"/>
      <c r="R183" s="545"/>
      <c r="S183" s="545"/>
      <c r="T183" s="545"/>
      <c r="U183" s="545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49">
        <v>5.03</v>
      </c>
      <c r="E184" s="549"/>
      <c r="F184" s="549"/>
      <c r="G184" s="127"/>
      <c r="H184" s="53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45"/>
      <c r="P184" s="545"/>
      <c r="Q184" s="545"/>
      <c r="R184" s="545"/>
      <c r="S184" s="545"/>
      <c r="T184" s="545"/>
      <c r="U184" s="545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49">
        <v>5.03</v>
      </c>
      <c r="E185" s="549"/>
      <c r="F185" s="549"/>
      <c r="G185" s="127"/>
      <c r="H185" s="53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45"/>
      <c r="P185" s="545"/>
      <c r="Q185" s="545"/>
      <c r="R185" s="545"/>
      <c r="S185" s="545"/>
      <c r="T185" s="545"/>
      <c r="U185" s="545"/>
      <c r="V185" s="131"/>
      <c r="W185" s="132"/>
      <c r="X185" s="131"/>
      <c r="Y185" s="131"/>
      <c r="Z185" s="131"/>
      <c r="AA185" s="131"/>
    </row>
    <row r="186" spans="1:27" s="305" customFormat="1" ht="20.100000000000001" customHeight="1">
      <c r="A186" s="254">
        <v>30200006</v>
      </c>
      <c r="B186" s="133" t="s">
        <v>188</v>
      </c>
      <c r="C186" s="125" t="s">
        <v>189</v>
      </c>
      <c r="D186" s="557">
        <v>5.04</v>
      </c>
      <c r="E186" s="557"/>
      <c r="F186" s="374">
        <v>20170311</v>
      </c>
      <c r="G186" s="127">
        <f>100*6+66</f>
        <v>666</v>
      </c>
      <c r="H186" s="551">
        <f t="shared" si="43"/>
        <v>3356.64</v>
      </c>
      <c r="I186" s="551">
        <v>30</v>
      </c>
      <c r="J186" s="128">
        <f t="array" ref="J186">IF(ISERROR(G186/I186),"",G186/I186)</f>
        <v>22.2</v>
      </c>
      <c r="K186" s="130">
        <f t="array" ref="K186">IF(ISERROR(G186/L186),"",G186/L186)</f>
        <v>39.176470588235297</v>
      </c>
      <c r="L186" s="128">
        <v>17</v>
      </c>
      <c r="M186" s="108">
        <f t="shared" si="44"/>
        <v>-9.176470588235297</v>
      </c>
      <c r="N186" s="128">
        <f t="shared" si="47"/>
        <v>0</v>
      </c>
      <c r="O186" s="555"/>
      <c r="P186" s="555"/>
      <c r="Q186" s="555"/>
      <c r="R186" s="555"/>
      <c r="S186" s="555"/>
      <c r="T186" s="555"/>
      <c r="U186" s="555"/>
      <c r="V186" s="131">
        <f>SUM(X186:AA186)</f>
        <v>0</v>
      </c>
      <c r="W186" s="552">
        <f>IF(ISERROR(V186/G186),"",V186/G186)</f>
        <v>0</v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49">
        <v>5.04</v>
      </c>
      <c r="E187" s="549"/>
      <c r="F187" s="374"/>
      <c r="G187" s="127"/>
      <c r="H187" s="537">
        <f t="shared" si="43"/>
        <v>0</v>
      </c>
      <c r="I187" s="53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45"/>
      <c r="P187" s="545"/>
      <c r="Q187" s="545"/>
      <c r="R187" s="545"/>
      <c r="S187" s="545"/>
      <c r="T187" s="545"/>
      <c r="U187" s="545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49"/>
      <c r="E188" s="549"/>
      <c r="F188" s="549"/>
      <c r="G188" s="127"/>
      <c r="H188" s="53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45"/>
      <c r="P188" s="545"/>
      <c r="Q188" s="545"/>
      <c r="R188" s="545"/>
      <c r="S188" s="545"/>
      <c r="T188" s="545"/>
      <c r="U188" s="545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49"/>
      <c r="E189" s="549"/>
      <c r="F189" s="549"/>
      <c r="G189" s="127"/>
      <c r="H189" s="53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45"/>
      <c r="P189" s="545"/>
      <c r="Q189" s="545"/>
      <c r="R189" s="545"/>
      <c r="S189" s="545"/>
      <c r="T189" s="545"/>
      <c r="U189" s="545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49">
        <v>5.0599999999999996</v>
      </c>
      <c r="E190" s="549"/>
      <c r="F190" s="549"/>
      <c r="G190" s="127"/>
      <c r="H190" s="53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45"/>
      <c r="P190" s="545"/>
      <c r="Q190" s="545"/>
      <c r="R190" s="545"/>
      <c r="S190" s="545"/>
      <c r="T190" s="545"/>
      <c r="U190" s="545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49">
        <v>5.09</v>
      </c>
      <c r="E191" s="549"/>
      <c r="F191" s="549"/>
      <c r="G191" s="127"/>
      <c r="H191" s="53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45"/>
      <c r="P191" s="545"/>
      <c r="Q191" s="545"/>
      <c r="R191" s="545"/>
      <c r="S191" s="545"/>
      <c r="T191" s="545"/>
      <c r="U191" s="545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49">
        <v>5.09</v>
      </c>
      <c r="E192" s="549"/>
      <c r="F192" s="549"/>
      <c r="G192" s="127"/>
      <c r="H192" s="53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45"/>
      <c r="P192" s="545"/>
      <c r="Q192" s="545"/>
      <c r="R192" s="545"/>
      <c r="S192" s="545"/>
      <c r="T192" s="545"/>
      <c r="U192" s="545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43" t="s">
        <v>190</v>
      </c>
      <c r="D193" s="549">
        <v>4.8</v>
      </c>
      <c r="E193" s="549"/>
      <c r="F193" s="549"/>
      <c r="G193" s="127"/>
      <c r="H193" s="53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45"/>
      <c r="P193" s="545"/>
      <c r="Q193" s="545"/>
      <c r="R193" s="545"/>
      <c r="S193" s="545"/>
      <c r="T193" s="545"/>
      <c r="U193" s="545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43" t="s">
        <v>187</v>
      </c>
      <c r="D194" s="549">
        <v>4.8</v>
      </c>
      <c r="E194" s="549"/>
      <c r="F194" s="549"/>
      <c r="G194" s="127"/>
      <c r="H194" s="53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45"/>
      <c r="P194" s="545"/>
      <c r="Q194" s="545"/>
      <c r="R194" s="545"/>
      <c r="S194" s="545"/>
      <c r="T194" s="545"/>
      <c r="U194" s="545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43" t="s">
        <v>179</v>
      </c>
      <c r="D195" s="549">
        <v>4.8</v>
      </c>
      <c r="E195" s="549"/>
      <c r="F195" s="549"/>
      <c r="G195" s="127"/>
      <c r="H195" s="53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45"/>
      <c r="P195" s="545"/>
      <c r="Q195" s="545"/>
      <c r="R195" s="545"/>
      <c r="S195" s="545"/>
      <c r="T195" s="545"/>
      <c r="U195" s="545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43" t="s">
        <v>199</v>
      </c>
      <c r="D196" s="549">
        <v>4.8</v>
      </c>
      <c r="E196" s="549"/>
      <c r="F196" s="549"/>
      <c r="G196" s="127"/>
      <c r="H196" s="53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45"/>
      <c r="P196" s="545"/>
      <c r="Q196" s="545"/>
      <c r="R196" s="545"/>
      <c r="S196" s="545"/>
      <c r="T196" s="545"/>
      <c r="U196" s="545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49">
        <v>4.99</v>
      </c>
      <c r="E197" s="549"/>
      <c r="F197" s="549"/>
      <c r="G197" s="127"/>
      <c r="H197" s="53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45"/>
      <c r="P197" s="545"/>
      <c r="Q197" s="545"/>
      <c r="R197" s="545"/>
      <c r="S197" s="545"/>
      <c r="T197" s="545"/>
      <c r="U197" s="545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49">
        <v>4.99</v>
      </c>
      <c r="E198" s="549"/>
      <c r="F198" s="549"/>
      <c r="G198" s="127"/>
      <c r="H198" s="53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45"/>
      <c r="P198" s="545"/>
      <c r="Q198" s="545"/>
      <c r="R198" s="545"/>
      <c r="S198" s="545"/>
      <c r="T198" s="545"/>
      <c r="U198" s="545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546" t="s">
        <v>202</v>
      </c>
      <c r="D199" s="138"/>
      <c r="E199" s="138"/>
      <c r="F199" s="138"/>
      <c r="G199" s="139">
        <f>SUM(G178:G198)</f>
        <v>666</v>
      </c>
      <c r="H199" s="140">
        <f>SUM(H178:H198)</f>
        <v>3356.64</v>
      </c>
      <c r="I199" s="140">
        <f>SUM(I178:I198)</f>
        <v>30</v>
      </c>
      <c r="J199" s="129">
        <f t="array" ref="J199">IF(ISERROR(G199/I199),"",G199/I199)</f>
        <v>22.2</v>
      </c>
      <c r="K199" s="140">
        <f>SUM(K178:K198)</f>
        <v>39.176470588235297</v>
      </c>
      <c r="L199" s="141"/>
      <c r="M199" s="144">
        <f t="shared" ref="M199:AA199" si="50">SUM(M178:M198)</f>
        <v>-9.176470588235297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36" t="s">
        <v>206</v>
      </c>
      <c r="C200" s="125" t="s">
        <v>199</v>
      </c>
      <c r="D200" s="549">
        <v>5.03</v>
      </c>
      <c r="E200" s="549"/>
      <c r="F200" s="549"/>
      <c r="G200" s="127"/>
      <c r="H200" s="53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41"/>
      <c r="P200" s="541"/>
      <c r="Q200" s="541"/>
      <c r="R200" s="541"/>
      <c r="S200" s="541"/>
      <c r="T200" s="541"/>
      <c r="U200" s="541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36" t="s">
        <v>425</v>
      </c>
      <c r="C201" s="177" t="s">
        <v>427</v>
      </c>
      <c r="D201" s="549">
        <v>5.03</v>
      </c>
      <c r="E201" s="549"/>
      <c r="F201" s="549"/>
      <c r="G201" s="127"/>
      <c r="H201" s="53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41"/>
      <c r="P201" s="541"/>
      <c r="Q201" s="541"/>
      <c r="R201" s="541"/>
      <c r="S201" s="541"/>
      <c r="T201" s="541"/>
      <c r="U201" s="541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36" t="s">
        <v>206</v>
      </c>
      <c r="C202" s="125" t="s">
        <v>186</v>
      </c>
      <c r="D202" s="549">
        <v>5.03</v>
      </c>
      <c r="E202" s="549"/>
      <c r="F202" s="549"/>
      <c r="G202" s="127"/>
      <c r="H202" s="53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41"/>
      <c r="P202" s="541"/>
      <c r="Q202" s="541"/>
      <c r="R202" s="541"/>
      <c r="S202" s="541"/>
      <c r="T202" s="541"/>
      <c r="U202" s="541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36" t="s">
        <v>206</v>
      </c>
      <c r="C203" s="125" t="s">
        <v>203</v>
      </c>
      <c r="D203" s="549">
        <v>5.03</v>
      </c>
      <c r="E203" s="549"/>
      <c r="F203" s="549"/>
      <c r="G203" s="127"/>
      <c r="H203" s="53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41"/>
      <c r="P203" s="541"/>
      <c r="Q203" s="541"/>
      <c r="R203" s="541"/>
      <c r="S203" s="541"/>
      <c r="T203" s="541"/>
      <c r="U203" s="541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36" t="s">
        <v>206</v>
      </c>
      <c r="C204" s="125" t="s">
        <v>207</v>
      </c>
      <c r="D204" s="549">
        <v>5.03</v>
      </c>
      <c r="E204" s="549"/>
      <c r="F204" s="549"/>
      <c r="G204" s="127"/>
      <c r="H204" s="53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41"/>
      <c r="P204" s="541"/>
      <c r="Q204" s="541"/>
      <c r="R204" s="541"/>
      <c r="S204" s="541"/>
      <c r="T204" s="541"/>
      <c r="U204" s="541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36" t="s">
        <v>414</v>
      </c>
      <c r="C205" s="177" t="s">
        <v>415</v>
      </c>
      <c r="D205" s="549">
        <v>5.03</v>
      </c>
      <c r="E205" s="549"/>
      <c r="F205" s="549"/>
      <c r="G205" s="127"/>
      <c r="H205" s="53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41"/>
      <c r="P205" s="541"/>
      <c r="Q205" s="541"/>
      <c r="R205" s="541"/>
      <c r="S205" s="541"/>
      <c r="T205" s="541"/>
      <c r="U205" s="541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36" t="s">
        <v>414</v>
      </c>
      <c r="C206" s="177" t="s">
        <v>416</v>
      </c>
      <c r="D206" s="549">
        <v>5.03</v>
      </c>
      <c r="E206" s="549"/>
      <c r="F206" s="549"/>
      <c r="G206" s="127"/>
      <c r="H206" s="53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41"/>
      <c r="P206" s="541"/>
      <c r="Q206" s="541"/>
      <c r="R206" s="541"/>
      <c r="S206" s="541"/>
      <c r="T206" s="541"/>
      <c r="U206" s="541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36" t="s">
        <v>414</v>
      </c>
      <c r="C207" s="177" t="s">
        <v>61</v>
      </c>
      <c r="D207" s="549">
        <v>5.03</v>
      </c>
      <c r="E207" s="549"/>
      <c r="F207" s="549"/>
      <c r="G207" s="127"/>
      <c r="H207" s="53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41"/>
      <c r="P207" s="541"/>
      <c r="Q207" s="541"/>
      <c r="R207" s="541"/>
      <c r="S207" s="541"/>
      <c r="T207" s="541"/>
      <c r="U207" s="541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36" t="s">
        <v>208</v>
      </c>
      <c r="C208" s="125" t="s">
        <v>179</v>
      </c>
      <c r="D208" s="549">
        <v>5.08</v>
      </c>
      <c r="E208" s="549"/>
      <c r="F208" s="549"/>
      <c r="G208" s="127"/>
      <c r="H208" s="53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41"/>
      <c r="P208" s="541"/>
      <c r="Q208" s="541"/>
      <c r="R208" s="541"/>
      <c r="S208" s="541"/>
      <c r="T208" s="541"/>
      <c r="U208" s="541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36" t="s">
        <v>208</v>
      </c>
      <c r="C209" s="125" t="s">
        <v>204</v>
      </c>
      <c r="D209" s="549">
        <v>5.08</v>
      </c>
      <c r="E209" s="549"/>
      <c r="F209" s="549"/>
      <c r="G209" s="127"/>
      <c r="H209" s="53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41"/>
      <c r="P209" s="541"/>
      <c r="Q209" s="541"/>
      <c r="R209" s="541"/>
      <c r="S209" s="541"/>
      <c r="T209" s="541"/>
      <c r="U209" s="541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36" t="s">
        <v>208</v>
      </c>
      <c r="C210" s="125" t="s">
        <v>205</v>
      </c>
      <c r="D210" s="549">
        <v>5.08</v>
      </c>
      <c r="E210" s="549"/>
      <c r="F210" s="549"/>
      <c r="G210" s="127"/>
      <c r="H210" s="53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41"/>
      <c r="P210" s="541"/>
      <c r="Q210" s="541"/>
      <c r="R210" s="541"/>
      <c r="S210" s="541"/>
      <c r="T210" s="541"/>
      <c r="U210" s="541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36" t="s">
        <v>208</v>
      </c>
      <c r="C211" s="125" t="s">
        <v>186</v>
      </c>
      <c r="D211" s="549">
        <v>5.08</v>
      </c>
      <c r="E211" s="549"/>
      <c r="F211" s="549"/>
      <c r="G211" s="127"/>
      <c r="H211" s="53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41"/>
      <c r="P211" s="541"/>
      <c r="Q211" s="541"/>
      <c r="R211" s="541"/>
      <c r="S211" s="541"/>
      <c r="T211" s="541"/>
      <c r="U211" s="541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36" t="s">
        <v>208</v>
      </c>
      <c r="C212" s="125" t="s">
        <v>203</v>
      </c>
      <c r="D212" s="549">
        <v>5.08</v>
      </c>
      <c r="E212" s="549"/>
      <c r="F212" s="549"/>
      <c r="G212" s="127"/>
      <c r="H212" s="53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41"/>
      <c r="P212" s="541"/>
      <c r="Q212" s="541"/>
      <c r="R212" s="541"/>
      <c r="S212" s="541"/>
      <c r="T212" s="541"/>
      <c r="U212" s="541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36" t="s">
        <v>208</v>
      </c>
      <c r="C213" s="125" t="s">
        <v>199</v>
      </c>
      <c r="D213" s="549">
        <v>5.08</v>
      </c>
      <c r="E213" s="549"/>
      <c r="F213" s="549"/>
      <c r="G213" s="127"/>
      <c r="H213" s="53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45"/>
      <c r="P213" s="545"/>
      <c r="Q213" s="545"/>
      <c r="R213" s="545"/>
      <c r="S213" s="545"/>
      <c r="T213" s="545"/>
      <c r="U213" s="545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36" t="s">
        <v>208</v>
      </c>
      <c r="C214" s="125" t="s">
        <v>187</v>
      </c>
      <c r="D214" s="549">
        <v>5.08</v>
      </c>
      <c r="E214" s="549"/>
      <c r="F214" s="549"/>
      <c r="G214" s="127"/>
      <c r="H214" s="53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41"/>
      <c r="P214" s="541"/>
      <c r="Q214" s="541"/>
      <c r="R214" s="541"/>
      <c r="S214" s="541"/>
      <c r="T214" s="541"/>
      <c r="U214" s="541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36" t="s">
        <v>208</v>
      </c>
      <c r="C215" s="125" t="s">
        <v>207</v>
      </c>
      <c r="D215" s="549">
        <v>5.08</v>
      </c>
      <c r="E215" s="549"/>
      <c r="F215" s="549"/>
      <c r="G215" s="127"/>
      <c r="H215" s="537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45"/>
      <c r="P215" s="545"/>
      <c r="Q215" s="545"/>
      <c r="R215" s="545"/>
      <c r="S215" s="545"/>
      <c r="T215" s="545"/>
      <c r="U215" s="545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36" t="s">
        <v>209</v>
      </c>
      <c r="C216" s="125" t="s">
        <v>194</v>
      </c>
      <c r="D216" s="549">
        <v>5.03</v>
      </c>
      <c r="E216" s="549"/>
      <c r="F216" s="549"/>
      <c r="G216" s="127"/>
      <c r="H216" s="53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41"/>
      <c r="P216" s="541"/>
      <c r="Q216" s="541"/>
      <c r="R216" s="541"/>
      <c r="S216" s="541"/>
      <c r="T216" s="541"/>
      <c r="U216" s="541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36" t="s">
        <v>209</v>
      </c>
      <c r="C217" s="125" t="s">
        <v>179</v>
      </c>
      <c r="D217" s="549">
        <v>5.03</v>
      </c>
      <c r="E217" s="549"/>
      <c r="F217" s="549"/>
      <c r="G217" s="127"/>
      <c r="H217" s="53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41"/>
      <c r="P217" s="541"/>
      <c r="Q217" s="541"/>
      <c r="R217" s="541"/>
      <c r="S217" s="541"/>
      <c r="T217" s="541"/>
      <c r="U217" s="541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36" t="s">
        <v>209</v>
      </c>
      <c r="C218" s="125" t="s">
        <v>195</v>
      </c>
      <c r="D218" s="549">
        <v>5.03</v>
      </c>
      <c r="E218" s="549"/>
      <c r="F218" s="549"/>
      <c r="G218" s="127"/>
      <c r="H218" s="53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41"/>
      <c r="P218" s="541"/>
      <c r="Q218" s="541"/>
      <c r="R218" s="541"/>
      <c r="S218" s="541"/>
      <c r="T218" s="541"/>
      <c r="U218" s="541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36" t="s">
        <v>209</v>
      </c>
      <c r="C219" s="125" t="s">
        <v>204</v>
      </c>
      <c r="D219" s="549">
        <v>5.03</v>
      </c>
      <c r="E219" s="549"/>
      <c r="F219" s="549"/>
      <c r="G219" s="127"/>
      <c r="H219" s="53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41"/>
      <c r="P219" s="541"/>
      <c r="Q219" s="541"/>
      <c r="R219" s="541"/>
      <c r="S219" s="541"/>
      <c r="T219" s="541"/>
      <c r="U219" s="541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36" t="s">
        <v>382</v>
      </c>
      <c r="C220" s="177" t="s">
        <v>383</v>
      </c>
      <c r="D220" s="549">
        <v>5.03</v>
      </c>
      <c r="E220" s="549"/>
      <c r="F220" s="549"/>
      <c r="G220" s="127"/>
      <c r="H220" s="53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41"/>
      <c r="P220" s="541"/>
      <c r="Q220" s="541"/>
      <c r="R220" s="541"/>
      <c r="S220" s="541"/>
      <c r="T220" s="541"/>
      <c r="U220" s="541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36" t="s">
        <v>382</v>
      </c>
      <c r="C221" s="177" t="s">
        <v>384</v>
      </c>
      <c r="D221" s="549">
        <v>5.03</v>
      </c>
      <c r="E221" s="549"/>
      <c r="F221" s="549"/>
      <c r="G221" s="127"/>
      <c r="H221" s="53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41"/>
      <c r="P221" s="541"/>
      <c r="Q221" s="541"/>
      <c r="R221" s="541"/>
      <c r="S221" s="541"/>
      <c r="T221" s="541"/>
      <c r="U221" s="541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36" t="s">
        <v>382</v>
      </c>
      <c r="C222" s="177" t="s">
        <v>389</v>
      </c>
      <c r="D222" s="549">
        <v>5.03</v>
      </c>
      <c r="E222" s="549"/>
      <c r="F222" s="549"/>
      <c r="G222" s="127"/>
      <c r="H222" s="53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41"/>
      <c r="P222" s="541"/>
      <c r="Q222" s="541"/>
      <c r="R222" s="541"/>
      <c r="S222" s="541"/>
      <c r="T222" s="541"/>
      <c r="U222" s="541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36" t="s">
        <v>382</v>
      </c>
      <c r="C223" s="177" t="s">
        <v>391</v>
      </c>
      <c r="D223" s="549">
        <v>5.03</v>
      </c>
      <c r="E223" s="549"/>
      <c r="F223" s="549"/>
      <c r="G223" s="127"/>
      <c r="H223" s="53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41"/>
      <c r="P223" s="541"/>
      <c r="Q223" s="541"/>
      <c r="R223" s="541"/>
      <c r="S223" s="541"/>
      <c r="T223" s="541"/>
      <c r="U223" s="541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36" t="s">
        <v>418</v>
      </c>
      <c r="C224" s="177" t="s">
        <v>364</v>
      </c>
      <c r="D224" s="549">
        <v>5.03</v>
      </c>
      <c r="E224" s="549"/>
      <c r="F224" s="549"/>
      <c r="G224" s="127"/>
      <c r="H224" s="53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41"/>
      <c r="P224" s="541"/>
      <c r="Q224" s="541"/>
      <c r="R224" s="541"/>
      <c r="S224" s="541"/>
      <c r="T224" s="541"/>
      <c r="U224" s="541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36" t="s">
        <v>418</v>
      </c>
      <c r="C225" s="177" t="s">
        <v>365</v>
      </c>
      <c r="D225" s="549">
        <v>5.03</v>
      </c>
      <c r="E225" s="549"/>
      <c r="F225" s="549"/>
      <c r="G225" s="127"/>
      <c r="H225" s="53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41"/>
      <c r="P225" s="541"/>
      <c r="Q225" s="541"/>
      <c r="R225" s="541"/>
      <c r="S225" s="541"/>
      <c r="T225" s="541"/>
      <c r="U225" s="541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36" t="s">
        <v>418</v>
      </c>
      <c r="C226" s="177" t="s">
        <v>366</v>
      </c>
      <c r="D226" s="549">
        <v>5.03</v>
      </c>
      <c r="E226" s="549"/>
      <c r="F226" s="549"/>
      <c r="G226" s="127"/>
      <c r="H226" s="53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41"/>
      <c r="P226" s="541"/>
      <c r="Q226" s="541"/>
      <c r="R226" s="541"/>
      <c r="S226" s="541"/>
      <c r="T226" s="541"/>
      <c r="U226" s="541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36" t="s">
        <v>418</v>
      </c>
      <c r="C227" s="177" t="s">
        <v>367</v>
      </c>
      <c r="D227" s="549">
        <v>5.03</v>
      </c>
      <c r="E227" s="549"/>
      <c r="F227" s="549"/>
      <c r="G227" s="127"/>
      <c r="H227" s="53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41"/>
      <c r="P227" s="541"/>
      <c r="Q227" s="541"/>
      <c r="R227" s="541"/>
      <c r="S227" s="541"/>
      <c r="T227" s="541"/>
      <c r="U227" s="541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49">
        <v>5.03</v>
      </c>
      <c r="E228" s="549"/>
      <c r="F228" s="549"/>
      <c r="G228" s="146"/>
      <c r="H228" s="53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45"/>
      <c r="P228" s="545"/>
      <c r="Q228" s="545"/>
      <c r="R228" s="545"/>
      <c r="S228" s="545"/>
      <c r="T228" s="545"/>
      <c r="U228" s="545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49">
        <v>5.03</v>
      </c>
      <c r="E229" s="549"/>
      <c r="F229" s="549"/>
      <c r="G229" s="146"/>
      <c r="H229" s="53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45"/>
      <c r="P229" s="545"/>
      <c r="Q229" s="545"/>
      <c r="R229" s="545"/>
      <c r="S229" s="545"/>
      <c r="T229" s="545"/>
      <c r="U229" s="545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49">
        <v>5.03</v>
      </c>
      <c r="E230" s="549"/>
      <c r="F230" s="549"/>
      <c r="G230" s="146"/>
      <c r="H230" s="53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45"/>
      <c r="P230" s="545"/>
      <c r="Q230" s="545"/>
      <c r="R230" s="545"/>
      <c r="S230" s="545"/>
      <c r="T230" s="545"/>
      <c r="U230" s="545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49">
        <v>5.03</v>
      </c>
      <c r="E231" s="549"/>
      <c r="F231" s="549"/>
      <c r="G231" s="127"/>
      <c r="H231" s="53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45"/>
      <c r="P231" s="545"/>
      <c r="Q231" s="545"/>
      <c r="R231" s="545"/>
      <c r="S231" s="545"/>
      <c r="T231" s="545"/>
      <c r="U231" s="545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49">
        <v>5.03</v>
      </c>
      <c r="E232" s="549"/>
      <c r="F232" s="549"/>
      <c r="G232" s="127"/>
      <c r="H232" s="53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45"/>
      <c r="P232" s="545"/>
      <c r="Q232" s="545"/>
      <c r="R232" s="545"/>
      <c r="S232" s="545"/>
      <c r="T232" s="545"/>
      <c r="U232" s="545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49">
        <v>5.03</v>
      </c>
      <c r="E233" s="549"/>
      <c r="F233" s="549"/>
      <c r="G233" s="127"/>
      <c r="H233" s="53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45"/>
      <c r="P233" s="545"/>
      <c r="Q233" s="545"/>
      <c r="R233" s="545"/>
      <c r="S233" s="545"/>
      <c r="T233" s="545"/>
      <c r="U233" s="545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49">
        <v>5.03</v>
      </c>
      <c r="E234" s="549"/>
      <c r="F234" s="549"/>
      <c r="G234" s="127"/>
      <c r="H234" s="53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45"/>
      <c r="P234" s="545"/>
      <c r="Q234" s="545"/>
      <c r="R234" s="545"/>
      <c r="S234" s="545"/>
      <c r="T234" s="545"/>
      <c r="U234" s="545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49">
        <v>5.03</v>
      </c>
      <c r="E235" s="549"/>
      <c r="F235" s="549"/>
      <c r="G235" s="127"/>
      <c r="H235" s="53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45"/>
      <c r="P235" s="545"/>
      <c r="Q235" s="545"/>
      <c r="R235" s="545"/>
      <c r="S235" s="545"/>
      <c r="T235" s="545"/>
      <c r="U235" s="545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49">
        <v>5.03</v>
      </c>
      <c r="E236" s="549"/>
      <c r="F236" s="549"/>
      <c r="G236" s="127"/>
      <c r="H236" s="53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45"/>
      <c r="P236" s="545"/>
      <c r="Q236" s="545"/>
      <c r="R236" s="545"/>
      <c r="S236" s="545"/>
      <c r="T236" s="545"/>
      <c r="U236" s="545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49">
        <v>5.03</v>
      </c>
      <c r="E237" s="549"/>
      <c r="F237" s="549"/>
      <c r="G237" s="127"/>
      <c r="H237" s="53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45"/>
      <c r="P237" s="545"/>
      <c r="Q237" s="545"/>
      <c r="R237" s="545"/>
      <c r="S237" s="545"/>
      <c r="T237" s="545"/>
      <c r="U237" s="545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49">
        <v>5.03</v>
      </c>
      <c r="E238" s="549"/>
      <c r="F238" s="549"/>
      <c r="G238" s="127"/>
      <c r="H238" s="53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45"/>
      <c r="P238" s="545"/>
      <c r="Q238" s="545"/>
      <c r="R238" s="545"/>
      <c r="S238" s="545"/>
      <c r="T238" s="545"/>
      <c r="U238" s="545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49">
        <v>5</v>
      </c>
      <c r="E239" s="549"/>
      <c r="F239" s="549"/>
      <c r="G239" s="127"/>
      <c r="H239" s="53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45"/>
      <c r="P239" s="545"/>
      <c r="Q239" s="545"/>
      <c r="R239" s="545"/>
      <c r="S239" s="545"/>
      <c r="T239" s="545"/>
      <c r="U239" s="545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49">
        <v>5.03</v>
      </c>
      <c r="E240" s="549"/>
      <c r="F240" s="549"/>
      <c r="G240" s="127"/>
      <c r="H240" s="53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45"/>
      <c r="P240" s="545"/>
      <c r="Q240" s="545"/>
      <c r="R240" s="545"/>
      <c r="S240" s="545"/>
      <c r="T240" s="545"/>
      <c r="U240" s="545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49">
        <v>5.03</v>
      </c>
      <c r="E241" s="549"/>
      <c r="F241" s="549"/>
      <c r="G241" s="127"/>
      <c r="H241" s="53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45"/>
      <c r="P241" s="545"/>
      <c r="Q241" s="545"/>
      <c r="R241" s="545"/>
      <c r="S241" s="545"/>
      <c r="T241" s="545"/>
      <c r="U241" s="545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49"/>
      <c r="E242" s="549"/>
      <c r="F242" s="549"/>
      <c r="G242" s="127"/>
      <c r="H242" s="53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45"/>
      <c r="P242" s="545"/>
      <c r="Q242" s="545"/>
      <c r="R242" s="545"/>
      <c r="S242" s="545"/>
      <c r="T242" s="545"/>
      <c r="U242" s="545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49">
        <v>5.0599999999999996</v>
      </c>
      <c r="E243" s="549"/>
      <c r="F243" s="549"/>
      <c r="G243" s="127"/>
      <c r="H243" s="53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45"/>
      <c r="P243" s="545"/>
      <c r="Q243" s="545"/>
      <c r="R243" s="545"/>
      <c r="S243" s="545"/>
      <c r="T243" s="545"/>
      <c r="U243" s="545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49">
        <v>5.0599999999999996</v>
      </c>
      <c r="E244" s="549"/>
      <c r="F244" s="549"/>
      <c r="G244" s="127"/>
      <c r="H244" s="53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45"/>
      <c r="P244" s="545"/>
      <c r="Q244" s="545"/>
      <c r="R244" s="545"/>
      <c r="S244" s="545"/>
      <c r="T244" s="545"/>
      <c r="U244" s="545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49">
        <v>5.0599999999999996</v>
      </c>
      <c r="E245" s="549"/>
      <c r="F245" s="549"/>
      <c r="G245" s="127"/>
      <c r="H245" s="53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45"/>
      <c r="P245" s="545"/>
      <c r="Q245" s="545"/>
      <c r="R245" s="545"/>
      <c r="S245" s="545"/>
      <c r="T245" s="545"/>
      <c r="U245" s="545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49">
        <v>5.0599999999999996</v>
      </c>
      <c r="E246" s="549"/>
      <c r="F246" s="549"/>
      <c r="G246" s="127"/>
      <c r="H246" s="53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45"/>
      <c r="P246" s="545"/>
      <c r="Q246" s="545"/>
      <c r="R246" s="545"/>
      <c r="S246" s="545"/>
      <c r="T246" s="545"/>
      <c r="U246" s="545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49"/>
      <c r="E247" s="549"/>
      <c r="F247" s="549"/>
      <c r="G247" s="127"/>
      <c r="H247" s="53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45"/>
      <c r="P247" s="545"/>
      <c r="Q247" s="545"/>
      <c r="R247" s="545"/>
      <c r="S247" s="545"/>
      <c r="T247" s="545"/>
      <c r="U247" s="545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49"/>
      <c r="E248" s="549"/>
      <c r="F248" s="549"/>
      <c r="G248" s="127"/>
      <c r="H248" s="53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45"/>
      <c r="P248" s="545"/>
      <c r="Q248" s="545"/>
      <c r="R248" s="545"/>
      <c r="S248" s="545"/>
      <c r="T248" s="545"/>
      <c r="U248" s="545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49"/>
      <c r="E249" s="549"/>
      <c r="F249" s="549"/>
      <c r="G249" s="127"/>
      <c r="H249" s="53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45"/>
      <c r="P249" s="545"/>
      <c r="Q249" s="545"/>
      <c r="R249" s="545"/>
      <c r="S249" s="545"/>
      <c r="T249" s="545"/>
      <c r="U249" s="545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49"/>
      <c r="E250" s="549"/>
      <c r="F250" s="549"/>
      <c r="G250" s="127"/>
      <c r="H250" s="53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45"/>
      <c r="P250" s="545"/>
      <c r="Q250" s="545"/>
      <c r="R250" s="545"/>
      <c r="S250" s="545"/>
      <c r="T250" s="545"/>
      <c r="U250" s="545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49"/>
      <c r="E251" s="549"/>
      <c r="F251" s="549"/>
      <c r="G251" s="127"/>
      <c r="H251" s="53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45"/>
      <c r="P251" s="545"/>
      <c r="Q251" s="545"/>
      <c r="R251" s="545"/>
      <c r="S251" s="545"/>
      <c r="T251" s="545"/>
      <c r="U251" s="545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49"/>
      <c r="E252" s="549"/>
      <c r="F252" s="549"/>
      <c r="G252" s="127"/>
      <c r="H252" s="53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45"/>
      <c r="P252" s="545"/>
      <c r="Q252" s="545"/>
      <c r="R252" s="545"/>
      <c r="S252" s="545"/>
      <c r="T252" s="545"/>
      <c r="U252" s="545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49"/>
      <c r="E253" s="549"/>
      <c r="F253" s="549"/>
      <c r="G253" s="127"/>
      <c r="H253" s="53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45"/>
      <c r="P253" s="545"/>
      <c r="Q253" s="545"/>
      <c r="R253" s="545"/>
      <c r="S253" s="545"/>
      <c r="T253" s="545"/>
      <c r="U253" s="545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49"/>
      <c r="E254" s="549"/>
      <c r="F254" s="549"/>
      <c r="G254" s="127"/>
      <c r="H254" s="53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45"/>
      <c r="P254" s="545"/>
      <c r="Q254" s="545"/>
      <c r="R254" s="545"/>
      <c r="S254" s="545"/>
      <c r="T254" s="545"/>
      <c r="U254" s="545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49"/>
      <c r="E255" s="549"/>
      <c r="F255" s="549"/>
      <c r="G255" s="127"/>
      <c r="H255" s="53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45"/>
      <c r="P255" s="545"/>
      <c r="Q255" s="545"/>
      <c r="R255" s="545"/>
      <c r="S255" s="545"/>
      <c r="T255" s="545"/>
      <c r="U255" s="545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49"/>
      <c r="E256" s="549"/>
      <c r="F256" s="549"/>
      <c r="G256" s="127"/>
      <c r="H256" s="53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45"/>
      <c r="P256" s="545"/>
      <c r="Q256" s="545"/>
      <c r="R256" s="545"/>
      <c r="S256" s="545"/>
      <c r="T256" s="545"/>
      <c r="U256" s="545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78" t="s">
        <v>216</v>
      </c>
      <c r="B257" s="678"/>
      <c r="C257" s="546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36" t="s">
        <v>217</v>
      </c>
      <c r="C258" s="125" t="s">
        <v>179</v>
      </c>
      <c r="D258" s="549">
        <v>5.03</v>
      </c>
      <c r="E258" s="549"/>
      <c r="F258" s="549"/>
      <c r="G258" s="127"/>
      <c r="H258" s="53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45"/>
      <c r="P258" s="545"/>
      <c r="Q258" s="545"/>
      <c r="R258" s="545"/>
      <c r="S258" s="545"/>
      <c r="T258" s="545"/>
      <c r="U258" s="545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36" t="s">
        <v>217</v>
      </c>
      <c r="C259" s="125" t="s">
        <v>186</v>
      </c>
      <c r="D259" s="549">
        <v>5.03</v>
      </c>
      <c r="E259" s="549"/>
      <c r="F259" s="549"/>
      <c r="G259" s="127"/>
      <c r="H259" s="53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45"/>
      <c r="P259" s="545"/>
      <c r="Q259" s="545"/>
      <c r="R259" s="545"/>
      <c r="S259" s="545"/>
      <c r="T259" s="545"/>
      <c r="U259" s="545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36" t="s">
        <v>217</v>
      </c>
      <c r="C260" s="125" t="s">
        <v>204</v>
      </c>
      <c r="D260" s="549">
        <v>5.03</v>
      </c>
      <c r="E260" s="549"/>
      <c r="F260" s="549"/>
      <c r="G260" s="127"/>
      <c r="H260" s="53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45"/>
      <c r="P260" s="545"/>
      <c r="Q260" s="545"/>
      <c r="R260" s="545"/>
      <c r="S260" s="545"/>
      <c r="T260" s="545"/>
      <c r="U260" s="545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49">
        <v>5.03</v>
      </c>
      <c r="E261" s="549"/>
      <c r="F261" s="549"/>
      <c r="G261" s="127"/>
      <c r="H261" s="53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45"/>
      <c r="P261" s="545"/>
      <c r="Q261" s="545"/>
      <c r="R261" s="545"/>
      <c r="S261" s="545"/>
      <c r="T261" s="545"/>
      <c r="U261" s="545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49">
        <v>5.03</v>
      </c>
      <c r="E262" s="549"/>
      <c r="F262" s="549"/>
      <c r="G262" s="127"/>
      <c r="H262" s="53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45"/>
      <c r="P262" s="545"/>
      <c r="Q262" s="545"/>
      <c r="R262" s="545"/>
      <c r="S262" s="545"/>
      <c r="T262" s="545"/>
      <c r="U262" s="545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49">
        <v>5.03</v>
      </c>
      <c r="E263" s="549"/>
      <c r="F263" s="549"/>
      <c r="G263" s="127"/>
      <c r="H263" s="53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45"/>
      <c r="P263" s="545"/>
      <c r="Q263" s="545"/>
      <c r="R263" s="545"/>
      <c r="S263" s="545"/>
      <c r="T263" s="545"/>
      <c r="U263" s="545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49">
        <v>5.03</v>
      </c>
      <c r="E264" s="549"/>
      <c r="F264" s="549"/>
      <c r="G264" s="127"/>
      <c r="H264" s="53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45"/>
      <c r="P264" s="545"/>
      <c r="Q264" s="545"/>
      <c r="R264" s="545"/>
      <c r="S264" s="545"/>
      <c r="T264" s="545"/>
      <c r="U264" s="545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49">
        <v>5.03</v>
      </c>
      <c r="E265" s="549"/>
      <c r="F265" s="549"/>
      <c r="G265" s="127"/>
      <c r="H265" s="53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45"/>
      <c r="P265" s="545"/>
      <c r="Q265" s="545"/>
      <c r="R265" s="545"/>
      <c r="S265" s="545"/>
      <c r="T265" s="545"/>
      <c r="U265" s="545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49">
        <v>5.03</v>
      </c>
      <c r="E266" s="549"/>
      <c r="F266" s="549"/>
      <c r="G266" s="146"/>
      <c r="H266" s="53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45"/>
      <c r="P266" s="545"/>
      <c r="Q266" s="545"/>
      <c r="R266" s="545"/>
      <c r="S266" s="545"/>
      <c r="T266" s="545"/>
      <c r="U266" s="545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49">
        <v>5.03</v>
      </c>
      <c r="E267" s="549"/>
      <c r="F267" s="549"/>
      <c r="G267" s="127"/>
      <c r="H267" s="53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45"/>
      <c r="P267" s="545"/>
      <c r="Q267" s="545"/>
      <c r="R267" s="545"/>
      <c r="S267" s="545"/>
      <c r="T267" s="545"/>
      <c r="U267" s="545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49">
        <v>5.03</v>
      </c>
      <c r="E268" s="549"/>
      <c r="F268" s="549"/>
      <c r="G268" s="127"/>
      <c r="H268" s="53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45"/>
      <c r="P268" s="545"/>
      <c r="Q268" s="545"/>
      <c r="R268" s="545"/>
      <c r="S268" s="545"/>
      <c r="T268" s="545"/>
      <c r="U268" s="545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49">
        <v>5.03</v>
      </c>
      <c r="E269" s="549"/>
      <c r="F269" s="549"/>
      <c r="G269" s="127"/>
      <c r="H269" s="53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45"/>
      <c r="P269" s="545"/>
      <c r="Q269" s="545"/>
      <c r="R269" s="545"/>
      <c r="S269" s="545"/>
      <c r="T269" s="545"/>
      <c r="U269" s="545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49">
        <v>5.03</v>
      </c>
      <c r="E270" s="549"/>
      <c r="F270" s="549"/>
      <c r="G270" s="127"/>
      <c r="H270" s="53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45"/>
      <c r="P270" s="545"/>
      <c r="Q270" s="545"/>
      <c r="R270" s="545"/>
      <c r="S270" s="545"/>
      <c r="T270" s="545"/>
      <c r="U270" s="545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49">
        <v>5.03</v>
      </c>
      <c r="E271" s="549"/>
      <c r="F271" s="549"/>
      <c r="G271" s="127"/>
      <c r="H271" s="53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45"/>
      <c r="P271" s="545"/>
      <c r="Q271" s="545"/>
      <c r="R271" s="545"/>
      <c r="S271" s="545"/>
      <c r="T271" s="545"/>
      <c r="U271" s="545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49">
        <v>5.03</v>
      </c>
      <c r="E272" s="549"/>
      <c r="F272" s="549"/>
      <c r="G272" s="127"/>
      <c r="H272" s="53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45"/>
      <c r="P272" s="545"/>
      <c r="Q272" s="545"/>
      <c r="R272" s="545"/>
      <c r="S272" s="545"/>
      <c r="T272" s="545"/>
      <c r="U272" s="545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49">
        <v>5.03</v>
      </c>
      <c r="E273" s="549"/>
      <c r="F273" s="549"/>
      <c r="G273" s="127"/>
      <c r="H273" s="53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45"/>
      <c r="P273" s="545"/>
      <c r="Q273" s="545"/>
      <c r="R273" s="545"/>
      <c r="S273" s="545"/>
      <c r="T273" s="545"/>
      <c r="U273" s="545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36" t="s">
        <v>222</v>
      </c>
      <c r="C274" s="125" t="s">
        <v>181</v>
      </c>
      <c r="D274" s="549">
        <v>9.36</v>
      </c>
      <c r="E274" s="549"/>
      <c r="F274" s="549"/>
      <c r="G274" s="127"/>
      <c r="H274" s="53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45"/>
      <c r="P274" s="545"/>
      <c r="Q274" s="545"/>
      <c r="R274" s="545"/>
      <c r="S274" s="545"/>
      <c r="T274" s="545"/>
      <c r="U274" s="545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36" t="s">
        <v>222</v>
      </c>
      <c r="C275" s="125" t="s">
        <v>179</v>
      </c>
      <c r="D275" s="549">
        <v>9.36</v>
      </c>
      <c r="E275" s="549"/>
      <c r="F275" s="549"/>
      <c r="G275" s="127"/>
      <c r="H275" s="53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45"/>
      <c r="P275" s="545"/>
      <c r="Q275" s="545"/>
      <c r="R275" s="545"/>
      <c r="S275" s="545"/>
      <c r="T275" s="545"/>
      <c r="U275" s="545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36" t="s">
        <v>222</v>
      </c>
      <c r="C276" s="125" t="s">
        <v>221</v>
      </c>
      <c r="D276" s="549">
        <v>9.36</v>
      </c>
      <c r="E276" s="549"/>
      <c r="F276" s="549"/>
      <c r="G276" s="127"/>
      <c r="H276" s="53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45"/>
      <c r="P276" s="545"/>
      <c r="Q276" s="545"/>
      <c r="R276" s="545"/>
      <c r="S276" s="545"/>
      <c r="T276" s="545"/>
      <c r="U276" s="545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36" t="s">
        <v>222</v>
      </c>
      <c r="C277" s="125" t="s">
        <v>186</v>
      </c>
      <c r="D277" s="549">
        <v>9.36</v>
      </c>
      <c r="E277" s="549"/>
      <c r="F277" s="549"/>
      <c r="G277" s="127"/>
      <c r="H277" s="53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45"/>
      <c r="P277" s="545"/>
      <c r="Q277" s="545"/>
      <c r="R277" s="545"/>
      <c r="S277" s="545"/>
      <c r="T277" s="545"/>
      <c r="U277" s="545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36" t="s">
        <v>393</v>
      </c>
      <c r="C278" s="177" t="s">
        <v>395</v>
      </c>
      <c r="D278" s="549">
        <v>5</v>
      </c>
      <c r="E278" s="549"/>
      <c r="F278" s="549"/>
      <c r="G278" s="127"/>
      <c r="H278" s="53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45"/>
      <c r="P278" s="545"/>
      <c r="Q278" s="545"/>
      <c r="R278" s="545"/>
      <c r="S278" s="545"/>
      <c r="T278" s="545"/>
      <c r="U278" s="545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36" t="s">
        <v>393</v>
      </c>
      <c r="C279" s="177" t="s">
        <v>402</v>
      </c>
      <c r="D279" s="549">
        <v>5</v>
      </c>
      <c r="E279" s="549"/>
      <c r="F279" s="549"/>
      <c r="G279" s="127"/>
      <c r="H279" s="537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45"/>
      <c r="P279" s="545"/>
      <c r="Q279" s="545"/>
      <c r="R279" s="545"/>
      <c r="S279" s="545"/>
      <c r="T279" s="545"/>
      <c r="U279" s="545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36" t="s">
        <v>404</v>
      </c>
      <c r="C280" s="177" t="s">
        <v>405</v>
      </c>
      <c r="D280" s="549">
        <v>5</v>
      </c>
      <c r="E280" s="549"/>
      <c r="F280" s="549"/>
      <c r="G280" s="127"/>
      <c r="H280" s="53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45"/>
      <c r="P280" s="545"/>
      <c r="Q280" s="545"/>
      <c r="R280" s="545"/>
      <c r="S280" s="545"/>
      <c r="T280" s="545"/>
      <c r="U280" s="545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36" t="s">
        <v>342</v>
      </c>
      <c r="C281" s="177" t="s">
        <v>372</v>
      </c>
      <c r="D281" s="549">
        <v>5</v>
      </c>
      <c r="E281" s="549"/>
      <c r="F281" s="549"/>
      <c r="G281" s="127"/>
      <c r="H281" s="53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45"/>
      <c r="P281" s="545"/>
      <c r="Q281" s="545"/>
      <c r="R281" s="545"/>
      <c r="S281" s="545"/>
      <c r="T281" s="545"/>
      <c r="U281" s="545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36" t="s">
        <v>343</v>
      </c>
      <c r="C282" s="125" t="s">
        <v>345</v>
      </c>
      <c r="D282" s="549">
        <v>5</v>
      </c>
      <c r="E282" s="549"/>
      <c r="F282" s="549"/>
      <c r="G282" s="127"/>
      <c r="H282" s="53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45"/>
      <c r="P282" s="545"/>
      <c r="Q282" s="545"/>
      <c r="R282" s="545"/>
      <c r="S282" s="545"/>
      <c r="T282" s="545"/>
      <c r="U282" s="545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36" t="s">
        <v>343</v>
      </c>
      <c r="C283" s="125" t="s">
        <v>347</v>
      </c>
      <c r="D283" s="549">
        <v>5</v>
      </c>
      <c r="E283" s="549"/>
      <c r="F283" s="549"/>
      <c r="G283" s="127"/>
      <c r="H283" s="53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45"/>
      <c r="P283" s="545"/>
      <c r="Q283" s="545"/>
      <c r="R283" s="545"/>
      <c r="S283" s="545"/>
      <c r="T283" s="545"/>
      <c r="U283" s="545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49">
        <v>5.0599999999999996</v>
      </c>
      <c r="E284" s="549"/>
      <c r="F284" s="549"/>
      <c r="G284" s="127"/>
      <c r="H284" s="53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45"/>
      <c r="P284" s="545"/>
      <c r="Q284" s="545"/>
      <c r="R284" s="545"/>
      <c r="S284" s="545"/>
      <c r="T284" s="545"/>
      <c r="U284" s="545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49">
        <v>5.0599999999999996</v>
      </c>
      <c r="E285" s="549"/>
      <c r="F285" s="549"/>
      <c r="G285" s="127"/>
      <c r="H285" s="53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45"/>
      <c r="P285" s="545"/>
      <c r="Q285" s="545"/>
      <c r="R285" s="545"/>
      <c r="S285" s="545"/>
      <c r="T285" s="545"/>
      <c r="U285" s="545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557">
        <v>5.03</v>
      </c>
      <c r="E286" s="557"/>
      <c r="F286" s="557">
        <v>20170302</v>
      </c>
      <c r="G286" s="127">
        <v>14</v>
      </c>
      <c r="H286" s="551">
        <f t="shared" si="61"/>
        <v>70.42</v>
      </c>
      <c r="I286" s="128">
        <v>1.5</v>
      </c>
      <c r="J286" s="128"/>
      <c r="K286" s="130"/>
      <c r="L286" s="128">
        <v>24</v>
      </c>
      <c r="M286" s="108"/>
      <c r="N286" s="128"/>
      <c r="O286" s="555"/>
      <c r="P286" s="555"/>
      <c r="Q286" s="555"/>
      <c r="R286" s="555"/>
      <c r="S286" s="555"/>
      <c r="T286" s="555"/>
      <c r="U286" s="555"/>
      <c r="V286" s="131"/>
      <c r="W286" s="55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57">
        <v>5.03</v>
      </c>
      <c r="E287" s="557"/>
      <c r="F287" s="557">
        <v>20170303</v>
      </c>
      <c r="G287" s="127">
        <f>60+43+57</f>
        <v>160</v>
      </c>
      <c r="H287" s="551">
        <f t="shared" si="61"/>
        <v>804.80000000000007</v>
      </c>
      <c r="I287" s="128">
        <v>4.5</v>
      </c>
      <c r="J287" s="128"/>
      <c r="K287" s="130"/>
      <c r="L287" s="128">
        <v>24</v>
      </c>
      <c r="M287" s="108"/>
      <c r="N287" s="128"/>
      <c r="O287" s="555"/>
      <c r="P287" s="555"/>
      <c r="Q287" s="555"/>
      <c r="R287" s="555"/>
      <c r="S287" s="555"/>
      <c r="T287" s="555"/>
      <c r="U287" s="555"/>
      <c r="V287" s="131"/>
      <c r="W287" s="55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49">
        <v>5.03</v>
      </c>
      <c r="E288" s="549"/>
      <c r="F288" s="549"/>
      <c r="G288" s="127"/>
      <c r="H288" s="53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45"/>
      <c r="P288" s="545"/>
      <c r="Q288" s="545"/>
      <c r="R288" s="545"/>
      <c r="S288" s="545"/>
      <c r="T288" s="545"/>
      <c r="U288" s="545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49">
        <v>5.07</v>
      </c>
      <c r="E289" s="549"/>
      <c r="F289" s="549"/>
      <c r="G289" s="127"/>
      <c r="H289" s="53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45"/>
      <c r="P289" s="545"/>
      <c r="Q289" s="545"/>
      <c r="R289" s="545"/>
      <c r="S289" s="545"/>
      <c r="T289" s="545"/>
      <c r="U289" s="545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49">
        <v>5.07</v>
      </c>
      <c r="E290" s="549"/>
      <c r="F290" s="549"/>
      <c r="G290" s="127"/>
      <c r="H290" s="53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45"/>
      <c r="P290" s="545"/>
      <c r="Q290" s="545"/>
      <c r="R290" s="545"/>
      <c r="S290" s="545"/>
      <c r="T290" s="545"/>
      <c r="U290" s="545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49">
        <v>5.0599999999999996</v>
      </c>
      <c r="E291" s="549"/>
      <c r="F291" s="548"/>
      <c r="G291" s="127"/>
      <c r="H291" s="537">
        <f>D291*G291</f>
        <v>0</v>
      </c>
      <c r="I291" s="128"/>
      <c r="J291" s="129" t="str">
        <f t="array" ref="J291">IF(ISERROR(G291/I291),"",G291/I291)</f>
        <v/>
      </c>
      <c r="K291" s="53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45"/>
      <c r="P291" s="545"/>
      <c r="Q291" s="545"/>
      <c r="R291" s="545"/>
      <c r="S291" s="545"/>
      <c r="T291" s="545"/>
      <c r="U291" s="545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546" t="s">
        <v>202</v>
      </c>
      <c r="D292" s="138"/>
      <c r="E292" s="138"/>
      <c r="F292" s="138"/>
      <c r="G292" s="139">
        <f>SUM(G258:G291)</f>
        <v>174</v>
      </c>
      <c r="H292" s="140">
        <f>SUM(H258:H291)</f>
        <v>875.22</v>
      </c>
      <c r="I292" s="140">
        <f>SUM(I258:I291)</f>
        <v>6</v>
      </c>
      <c r="J292" s="129">
        <f t="array" ref="J292">IF(ISERROR(G292/I292),"",G292/I292)</f>
        <v>29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49">
        <v>5.03</v>
      </c>
      <c r="E293" s="549"/>
      <c r="F293" s="549"/>
      <c r="G293" s="146"/>
      <c r="H293" s="53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45"/>
      <c r="P293" s="545"/>
      <c r="Q293" s="545"/>
      <c r="R293" s="545"/>
      <c r="S293" s="545"/>
      <c r="T293" s="545"/>
      <c r="U293" s="545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s="305" customFormat="1" ht="20.100000000000001" customHeight="1">
      <c r="A294" s="253">
        <v>30100037</v>
      </c>
      <c r="B294" s="133" t="s">
        <v>225</v>
      </c>
      <c r="C294" s="125" t="s">
        <v>204</v>
      </c>
      <c r="D294" s="557">
        <v>5.03</v>
      </c>
      <c r="E294" s="557"/>
      <c r="F294" s="557">
        <v>20170311</v>
      </c>
      <c r="G294" s="127">
        <f>90*5+75</f>
        <v>525</v>
      </c>
      <c r="H294" s="551">
        <f t="shared" si="71"/>
        <v>2640.75</v>
      </c>
      <c r="I294" s="128">
        <v>18</v>
      </c>
      <c r="J294" s="128">
        <f t="array" ref="J294">IF(ISERROR(G294/I294),"",G294/I294)</f>
        <v>29.166666666666668</v>
      </c>
      <c r="K294" s="130">
        <f t="array" ref="K294">IF(ISERROR(G294/L294),"",G294/L294)</f>
        <v>21</v>
      </c>
      <c r="L294" s="128">
        <v>25</v>
      </c>
      <c r="M294" s="108">
        <f t="shared" si="72"/>
        <v>-3</v>
      </c>
      <c r="N294" s="128">
        <f t="shared" si="73"/>
        <v>0</v>
      </c>
      <c r="O294" s="555"/>
      <c r="P294" s="555"/>
      <c r="Q294" s="555"/>
      <c r="R294" s="555"/>
      <c r="S294" s="555"/>
      <c r="T294" s="555"/>
      <c r="U294" s="555"/>
      <c r="V294" s="131">
        <f t="shared" si="74"/>
        <v>0</v>
      </c>
      <c r="W294" s="552">
        <f t="shared" si="69"/>
        <v>0</v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49">
        <v>5.04</v>
      </c>
      <c r="E295" s="549"/>
      <c r="F295" s="549"/>
      <c r="G295" s="127"/>
      <c r="H295" s="53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45"/>
      <c r="P295" s="545"/>
      <c r="Q295" s="545"/>
      <c r="R295" s="545"/>
      <c r="S295" s="545"/>
      <c r="T295" s="545"/>
      <c r="U295" s="545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49">
        <v>5.03</v>
      </c>
      <c r="E296" s="549"/>
      <c r="F296" s="549"/>
      <c r="G296" s="127"/>
      <c r="H296" s="53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45"/>
      <c r="P296" s="545"/>
      <c r="Q296" s="545"/>
      <c r="R296" s="545"/>
      <c r="S296" s="545"/>
      <c r="T296" s="545"/>
      <c r="U296" s="545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42" t="s">
        <v>203</v>
      </c>
      <c r="D297" s="549">
        <v>5.03</v>
      </c>
      <c r="E297" s="549"/>
      <c r="F297" s="549"/>
      <c r="G297" s="146"/>
      <c r="H297" s="53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45"/>
      <c r="P297" s="545"/>
      <c r="Q297" s="545"/>
      <c r="R297" s="545"/>
      <c r="S297" s="545"/>
      <c r="T297" s="545"/>
      <c r="U297" s="545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49">
        <v>5.03</v>
      </c>
      <c r="E298" s="549"/>
      <c r="F298" s="549"/>
      <c r="G298" s="127"/>
      <c r="H298" s="53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45"/>
      <c r="P298" s="545"/>
      <c r="Q298" s="545"/>
      <c r="R298" s="545"/>
      <c r="S298" s="545"/>
      <c r="T298" s="545"/>
      <c r="U298" s="545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49">
        <v>5.03</v>
      </c>
      <c r="E299" s="549"/>
      <c r="F299" s="549"/>
      <c r="G299" s="127"/>
      <c r="H299" s="53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45"/>
      <c r="P299" s="545"/>
      <c r="Q299" s="545"/>
      <c r="R299" s="545"/>
      <c r="S299" s="545"/>
      <c r="T299" s="545"/>
      <c r="U299" s="545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42" t="s">
        <v>228</v>
      </c>
      <c r="D300" s="549">
        <v>5.03</v>
      </c>
      <c r="E300" s="549"/>
      <c r="F300" s="549"/>
      <c r="G300" s="127"/>
      <c r="H300" s="53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45"/>
      <c r="P300" s="545"/>
      <c r="Q300" s="545"/>
      <c r="R300" s="545"/>
      <c r="S300" s="545"/>
      <c r="T300" s="545"/>
      <c r="U300" s="545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42" t="s">
        <v>212</v>
      </c>
      <c r="D301" s="549">
        <v>5.03</v>
      </c>
      <c r="E301" s="549"/>
      <c r="F301" s="549"/>
      <c r="G301" s="127"/>
      <c r="H301" s="53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45"/>
      <c r="P301" s="545"/>
      <c r="Q301" s="545"/>
      <c r="R301" s="545"/>
      <c r="S301" s="545"/>
      <c r="T301" s="545"/>
      <c r="U301" s="545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42" t="s">
        <v>203</v>
      </c>
      <c r="D302" s="549">
        <v>5.03</v>
      </c>
      <c r="E302" s="549"/>
      <c r="F302" s="549"/>
      <c r="G302" s="127"/>
      <c r="H302" s="53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45"/>
      <c r="P302" s="545"/>
      <c r="Q302" s="545"/>
      <c r="R302" s="545"/>
      <c r="S302" s="545"/>
      <c r="T302" s="545"/>
      <c r="U302" s="545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42" t="s">
        <v>186</v>
      </c>
      <c r="D303" s="549">
        <v>5.03</v>
      </c>
      <c r="E303" s="549"/>
      <c r="F303" s="549"/>
      <c r="G303" s="127"/>
      <c r="H303" s="53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45"/>
      <c r="P303" s="545"/>
      <c r="Q303" s="545"/>
      <c r="R303" s="545"/>
      <c r="S303" s="545"/>
      <c r="T303" s="545"/>
      <c r="U303" s="545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42" t="s">
        <v>228</v>
      </c>
      <c r="D304" s="549">
        <v>5.03</v>
      </c>
      <c r="E304" s="549"/>
      <c r="F304" s="549"/>
      <c r="G304" s="127"/>
      <c r="H304" s="53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45"/>
      <c r="P304" s="545"/>
      <c r="Q304" s="545"/>
      <c r="R304" s="545"/>
      <c r="S304" s="545"/>
      <c r="T304" s="545"/>
      <c r="U304" s="545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42" t="s">
        <v>199</v>
      </c>
      <c r="D305" s="549">
        <v>5.03</v>
      </c>
      <c r="E305" s="549"/>
      <c r="F305" s="549"/>
      <c r="G305" s="127"/>
      <c r="H305" s="53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45"/>
      <c r="P305" s="545"/>
      <c r="Q305" s="545"/>
      <c r="R305" s="545"/>
      <c r="S305" s="545"/>
      <c r="T305" s="545"/>
      <c r="U305" s="545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49">
        <v>5.0599999999999996</v>
      </c>
      <c r="E306" s="549"/>
      <c r="F306" s="549"/>
      <c r="G306" s="127"/>
      <c r="H306" s="53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45"/>
      <c r="P306" s="545"/>
      <c r="Q306" s="545"/>
      <c r="R306" s="545"/>
      <c r="S306" s="545"/>
      <c r="T306" s="545"/>
      <c r="U306" s="545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49">
        <v>5.0599999999999996</v>
      </c>
      <c r="E307" s="549"/>
      <c r="F307" s="549"/>
      <c r="G307" s="127"/>
      <c r="H307" s="53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45"/>
      <c r="P307" s="545"/>
      <c r="Q307" s="545"/>
      <c r="R307" s="545"/>
      <c r="S307" s="545"/>
      <c r="T307" s="545"/>
      <c r="U307" s="545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546" t="s">
        <v>202</v>
      </c>
      <c r="D308" s="138"/>
      <c r="E308" s="138"/>
      <c r="F308" s="138"/>
      <c r="G308" s="139">
        <f>SUM(G293:G307)</f>
        <v>525</v>
      </c>
      <c r="H308" s="140">
        <f>SUM(H293:H307)</f>
        <v>2640.75</v>
      </c>
      <c r="I308" s="140">
        <f>SUM(I293:I307)</f>
        <v>18</v>
      </c>
      <c r="J308" s="129">
        <f t="array" ref="J308">IF(ISERROR(G308/I308),"",G308/I308)</f>
        <v>29.166666666666668</v>
      </c>
      <c r="K308" s="140">
        <f>SUM(K293:K307)</f>
        <v>21</v>
      </c>
      <c r="L308" s="140"/>
      <c r="M308" s="144">
        <f>SUM(M293:M307)</f>
        <v>-3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49">
        <v>5.04</v>
      </c>
      <c r="E309" s="549"/>
      <c r="F309" s="549"/>
      <c r="G309" s="127"/>
      <c r="H309" s="53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45"/>
      <c r="P309" s="545"/>
      <c r="Q309" s="545"/>
      <c r="R309" s="545"/>
      <c r="S309" s="545"/>
      <c r="T309" s="545"/>
      <c r="U309" s="545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49">
        <v>5.04</v>
      </c>
      <c r="E310" s="549"/>
      <c r="F310" s="549"/>
      <c r="G310" s="127"/>
      <c r="H310" s="53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45"/>
      <c r="P310" s="545"/>
      <c r="Q310" s="545"/>
      <c r="R310" s="545"/>
      <c r="S310" s="545"/>
      <c r="T310" s="545"/>
      <c r="U310" s="545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49">
        <v>5.04</v>
      </c>
      <c r="E311" s="549"/>
      <c r="F311" s="549"/>
      <c r="G311" s="127"/>
      <c r="H311" s="53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45"/>
      <c r="P311" s="545"/>
      <c r="Q311" s="545"/>
      <c r="R311" s="545"/>
      <c r="S311" s="545"/>
      <c r="T311" s="545"/>
      <c r="U311" s="545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49">
        <v>5.04</v>
      </c>
      <c r="E312" s="549"/>
      <c r="F312" s="549"/>
      <c r="G312" s="127"/>
      <c r="H312" s="53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45"/>
      <c r="P312" s="545"/>
      <c r="Q312" s="545"/>
      <c r="R312" s="545"/>
      <c r="S312" s="545"/>
      <c r="T312" s="545"/>
      <c r="U312" s="545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49">
        <v>5.04</v>
      </c>
      <c r="E313" s="549"/>
      <c r="F313" s="549"/>
      <c r="G313" s="127"/>
      <c r="H313" s="53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45"/>
      <c r="P313" s="545"/>
      <c r="Q313" s="545"/>
      <c r="R313" s="545"/>
      <c r="S313" s="545"/>
      <c r="T313" s="545"/>
      <c r="U313" s="545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49">
        <v>5.03</v>
      </c>
      <c r="E314" s="549"/>
      <c r="F314" s="549"/>
      <c r="G314" s="127"/>
      <c r="H314" s="53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45"/>
      <c r="P314" s="545"/>
      <c r="Q314" s="545"/>
      <c r="R314" s="545"/>
      <c r="S314" s="545"/>
      <c r="T314" s="545"/>
      <c r="U314" s="545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49">
        <v>5.03</v>
      </c>
      <c r="E315" s="549"/>
      <c r="F315" s="549"/>
      <c r="G315" s="127"/>
      <c r="H315" s="53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45"/>
      <c r="P315" s="545"/>
      <c r="Q315" s="545"/>
      <c r="R315" s="545"/>
      <c r="S315" s="545"/>
      <c r="T315" s="545"/>
      <c r="U315" s="545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49">
        <v>5.03</v>
      </c>
      <c r="E316" s="549"/>
      <c r="F316" s="549"/>
      <c r="G316" s="127"/>
      <c r="H316" s="53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45"/>
      <c r="P316" s="545"/>
      <c r="Q316" s="545"/>
      <c r="R316" s="545"/>
      <c r="S316" s="545"/>
      <c r="T316" s="545"/>
      <c r="U316" s="545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49">
        <v>5.03</v>
      </c>
      <c r="E317" s="549"/>
      <c r="F317" s="549"/>
      <c r="G317" s="127"/>
      <c r="H317" s="537">
        <f t="shared" si="75"/>
        <v>0</v>
      </c>
      <c r="I317" s="128"/>
      <c r="J317" s="129"/>
      <c r="K317" s="130"/>
      <c r="L317" s="128"/>
      <c r="M317" s="108"/>
      <c r="N317" s="129"/>
      <c r="O317" s="545"/>
      <c r="P317" s="545"/>
      <c r="Q317" s="545"/>
      <c r="R317" s="545"/>
      <c r="S317" s="545"/>
      <c r="T317" s="545"/>
      <c r="U317" s="545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49">
        <v>5.04</v>
      </c>
      <c r="E318" s="549"/>
      <c r="F318" s="549"/>
      <c r="G318" s="127"/>
      <c r="H318" s="53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45"/>
      <c r="P318" s="545"/>
      <c r="Q318" s="545"/>
      <c r="R318" s="545"/>
      <c r="S318" s="545"/>
      <c r="T318" s="545"/>
      <c r="U318" s="545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546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43"/>
      <c r="D320" s="549">
        <v>3.65</v>
      </c>
      <c r="E320" s="549"/>
      <c r="F320" s="548"/>
      <c r="G320" s="127"/>
      <c r="H320" s="537">
        <f t="shared" ref="H320:H329" si="83">D320*G320</f>
        <v>0</v>
      </c>
      <c r="I320" s="128"/>
      <c r="J320" s="129" t="str">
        <f t="array" ref="J320">IF(ISERROR(G320/I320),"",G320/I320)</f>
        <v/>
      </c>
      <c r="K320" s="53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45"/>
      <c r="P320" s="545"/>
      <c r="Q320" s="545"/>
      <c r="R320" s="545"/>
      <c r="S320" s="545"/>
      <c r="T320" s="545"/>
      <c r="U320" s="545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43"/>
      <c r="D321" s="549">
        <v>6.58</v>
      </c>
      <c r="E321" s="549"/>
      <c r="F321" s="549"/>
      <c r="G321" s="127"/>
      <c r="H321" s="53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45"/>
      <c r="P321" s="545"/>
      <c r="Q321" s="545"/>
      <c r="R321" s="545"/>
      <c r="S321" s="545"/>
      <c r="T321" s="545"/>
      <c r="U321" s="545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43"/>
      <c r="D322" s="549">
        <v>7.8</v>
      </c>
      <c r="E322" s="549"/>
      <c r="F322" s="549"/>
      <c r="G322" s="127"/>
      <c r="H322" s="53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45"/>
      <c r="P322" s="545"/>
      <c r="Q322" s="545"/>
      <c r="R322" s="545"/>
      <c r="S322" s="545"/>
      <c r="T322" s="545"/>
      <c r="U322" s="545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43"/>
      <c r="D323" s="549">
        <v>4.4000000000000004</v>
      </c>
      <c r="E323" s="549"/>
      <c r="F323" s="549"/>
      <c r="G323" s="127"/>
      <c r="H323" s="53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45"/>
      <c r="P323" s="545"/>
      <c r="Q323" s="545"/>
      <c r="R323" s="545"/>
      <c r="S323" s="545"/>
      <c r="T323" s="545"/>
      <c r="U323" s="545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43"/>
      <c r="D324" s="549"/>
      <c r="E324" s="549"/>
      <c r="F324" s="549"/>
      <c r="G324" s="127"/>
      <c r="H324" s="53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45"/>
      <c r="P324" s="545"/>
      <c r="Q324" s="545"/>
      <c r="R324" s="545"/>
      <c r="S324" s="545"/>
      <c r="T324" s="545"/>
      <c r="U324" s="545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43" t="s">
        <v>239</v>
      </c>
      <c r="C325" s="543" t="s">
        <v>179</v>
      </c>
      <c r="D325" s="549">
        <v>6.04</v>
      </c>
      <c r="E325" s="549"/>
      <c r="F325" s="549"/>
      <c r="G325" s="127"/>
      <c r="H325" s="53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45"/>
      <c r="P325" s="545"/>
      <c r="Q325" s="545"/>
      <c r="R325" s="545"/>
      <c r="S325" s="545"/>
      <c r="T325" s="545"/>
      <c r="U325" s="545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43" t="s">
        <v>239</v>
      </c>
      <c r="C326" s="543" t="s">
        <v>186</v>
      </c>
      <c r="D326" s="549">
        <v>6.04</v>
      </c>
      <c r="E326" s="549"/>
      <c r="F326" s="549"/>
      <c r="G326" s="127"/>
      <c r="H326" s="53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45"/>
      <c r="P326" s="545"/>
      <c r="Q326" s="545"/>
      <c r="R326" s="545"/>
      <c r="S326" s="545"/>
      <c r="T326" s="545"/>
      <c r="U326" s="545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43" t="s">
        <v>440</v>
      </c>
      <c r="C327" s="543" t="s">
        <v>179</v>
      </c>
      <c r="D327" s="549">
        <v>6</v>
      </c>
      <c r="E327" s="549"/>
      <c r="F327" s="549"/>
      <c r="G327" s="127"/>
      <c r="H327" s="537">
        <f t="shared" si="83"/>
        <v>0</v>
      </c>
      <c r="I327" s="128"/>
      <c r="J327" s="129"/>
      <c r="K327" s="130"/>
      <c r="L327" s="128"/>
      <c r="M327" s="108"/>
      <c r="N327" s="129"/>
      <c r="O327" s="545"/>
      <c r="P327" s="545"/>
      <c r="Q327" s="545"/>
      <c r="R327" s="545"/>
      <c r="S327" s="545"/>
      <c r="T327" s="545"/>
      <c r="U327" s="545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43" t="s">
        <v>440</v>
      </c>
      <c r="C328" s="543" t="s">
        <v>60</v>
      </c>
      <c r="D328" s="549">
        <v>6</v>
      </c>
      <c r="E328" s="549"/>
      <c r="F328" s="549"/>
      <c r="G328" s="127"/>
      <c r="H328" s="53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45"/>
      <c r="P328" s="545"/>
      <c r="Q328" s="545"/>
      <c r="R328" s="545"/>
      <c r="S328" s="545"/>
      <c r="T328" s="545"/>
      <c r="U328" s="545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36" t="s">
        <v>240</v>
      </c>
      <c r="C329" s="125"/>
      <c r="D329" s="549">
        <v>7.3</v>
      </c>
      <c r="E329" s="549"/>
      <c r="F329" s="549"/>
      <c r="G329" s="127"/>
      <c r="H329" s="537">
        <f t="shared" si="83"/>
        <v>0</v>
      </c>
      <c r="I329" s="128"/>
      <c r="J329" s="129"/>
      <c r="K329" s="130"/>
      <c r="L329" s="128"/>
      <c r="M329" s="108"/>
      <c r="N329" s="129"/>
      <c r="O329" s="545"/>
      <c r="P329" s="545"/>
      <c r="Q329" s="545"/>
      <c r="R329" s="545"/>
      <c r="S329" s="545"/>
      <c r="T329" s="545"/>
      <c r="U329" s="545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50" t="s">
        <v>241</v>
      </c>
      <c r="C330" s="125"/>
      <c r="D330" s="557">
        <f>78*120/1000</f>
        <v>9.36</v>
      </c>
      <c r="E330" s="557"/>
      <c r="F330" s="557">
        <v>20170310</v>
      </c>
      <c r="G330" s="127">
        <f>54*2+14</f>
        <v>122</v>
      </c>
      <c r="H330" s="551">
        <f>D330*G330</f>
        <v>1141.9199999999998</v>
      </c>
      <c r="I330" s="128">
        <v>13</v>
      </c>
      <c r="J330" s="128"/>
      <c r="K330" s="130">
        <f t="array" ref="K330">IF(ISERROR(G330/L330),"",G330/L330)</f>
        <v>16.266666666666666</v>
      </c>
      <c r="L330" s="128">
        <v>7.5</v>
      </c>
      <c r="M330" s="108"/>
      <c r="N330" s="128">
        <f>SUM(O330:U330)</f>
        <v>0</v>
      </c>
      <c r="O330" s="555"/>
      <c r="P330" s="555"/>
      <c r="Q330" s="555"/>
      <c r="R330" s="555"/>
      <c r="S330" s="555"/>
      <c r="T330" s="555"/>
      <c r="U330" s="555"/>
      <c r="V330" s="131">
        <f>SUM(X330:AA330)</f>
        <v>0</v>
      </c>
      <c r="W330" s="552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36" t="s">
        <v>242</v>
      </c>
      <c r="C331" s="125"/>
      <c r="D331" s="549">
        <v>4.5</v>
      </c>
      <c r="E331" s="549"/>
      <c r="F331" s="549"/>
      <c r="G331" s="127"/>
      <c r="H331" s="53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45"/>
      <c r="P331" s="545"/>
      <c r="Q331" s="545"/>
      <c r="R331" s="545"/>
      <c r="S331" s="545"/>
      <c r="T331" s="545"/>
      <c r="U331" s="545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36" t="s">
        <v>243</v>
      </c>
      <c r="C332" s="125"/>
      <c r="D332" s="549">
        <v>4.5</v>
      </c>
      <c r="E332" s="549"/>
      <c r="F332" s="549"/>
      <c r="G332" s="127"/>
      <c r="H332" s="53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45"/>
      <c r="P332" s="545"/>
      <c r="Q332" s="545"/>
      <c r="R332" s="545"/>
      <c r="S332" s="545"/>
      <c r="T332" s="545"/>
      <c r="U332" s="545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49">
        <v>4.5</v>
      </c>
      <c r="E333" s="549"/>
      <c r="F333" s="549"/>
      <c r="G333" s="127"/>
      <c r="H333" s="53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45"/>
      <c r="P333" s="545"/>
      <c r="Q333" s="545"/>
      <c r="R333" s="545"/>
      <c r="S333" s="545"/>
      <c r="T333" s="545"/>
      <c r="U333" s="545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546" t="s">
        <v>202</v>
      </c>
      <c r="D334" s="138"/>
      <c r="E334" s="138"/>
      <c r="F334" s="138"/>
      <c r="G334" s="139">
        <f>SUM(G320:G333)</f>
        <v>122</v>
      </c>
      <c r="H334" s="140">
        <f>SUM(H320:H330)</f>
        <v>1141.9199999999998</v>
      </c>
      <c r="I334" s="140">
        <f>SUM(I320:I333)</f>
        <v>13</v>
      </c>
      <c r="J334" s="129"/>
      <c r="K334" s="140">
        <f>SUM(K320:K330)</f>
        <v>16.266666666666666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1487</v>
      </c>
      <c r="H335" s="147">
        <f>SUM(H199,H257,H292,H308,H319,H334)</f>
        <v>8014.53</v>
      </c>
      <c r="I335" s="147">
        <f>SUM(I199,I257,I292,I308,I319,I334)</f>
        <v>67</v>
      </c>
      <c r="J335" s="148">
        <f t="array" ref="J335">IF(ISERROR(G335/I335),"",G335/I335)</f>
        <v>22.194029850746269</v>
      </c>
      <c r="K335" s="147">
        <f>SUM(K199,K257,K292,K308,K319,K334)</f>
        <v>76.443137254901956</v>
      </c>
      <c r="L335" s="148">
        <f>IF(ISERROR(G335/K335),"",G335/K335)</f>
        <v>19.452367516544403</v>
      </c>
      <c r="M335" s="147">
        <f t="shared" ref="M335:AA335" si="85">SUM(M199,M257,M292,M308,M319,M334)</f>
        <v>-12.176470588235297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39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39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39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39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39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39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39">
        <f>G335</f>
        <v>1487</v>
      </c>
      <c r="C342" s="646" t="s">
        <v>269</v>
      </c>
      <c r="D342" s="645"/>
      <c r="E342" s="738">
        <f>H335</f>
        <v>8014.53</v>
      </c>
      <c r="F342" s="738"/>
      <c r="G342" s="636" t="s">
        <v>270</v>
      </c>
      <c r="H342" s="636"/>
      <c r="I342" s="664">
        <f>L335</f>
        <v>19.452367516544403</v>
      </c>
      <c r="J342" s="664"/>
      <c r="K342" s="666" t="s">
        <v>271</v>
      </c>
      <c r="L342" s="666"/>
      <c r="M342" s="664">
        <f>J335</f>
        <v>22.194029850746269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39">
        <f>I335+C341</f>
        <v>69</v>
      </c>
      <c r="C343" s="643" t="s">
        <v>251</v>
      </c>
      <c r="D343" s="644"/>
      <c r="E343" s="738">
        <f>K335+I341</f>
        <v>106.44313725490196</v>
      </c>
      <c r="F343" s="738"/>
      <c r="G343" s="636" t="s">
        <v>274</v>
      </c>
      <c r="H343" s="636"/>
      <c r="I343" s="664">
        <f>B343-E343</f>
        <v>-37.443137254901956</v>
      </c>
      <c r="J343" s="664"/>
      <c r="K343" s="666" t="s">
        <v>275</v>
      </c>
      <c r="L343" s="666"/>
      <c r="M343" s="667">
        <f>IF(ISERROR(I343/E343),"",I343/E343)</f>
        <v>-0.35176656964963338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39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43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36" t="s">
        <v>178</v>
      </c>
      <c r="C349" s="125" t="s">
        <v>179</v>
      </c>
      <c r="D349" s="549">
        <v>5.03</v>
      </c>
      <c r="E349" s="549"/>
      <c r="F349" s="549"/>
      <c r="G349" s="127"/>
      <c r="H349" s="53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45"/>
      <c r="P349" s="545"/>
      <c r="Q349" s="545"/>
      <c r="R349" s="545"/>
      <c r="S349" s="545"/>
      <c r="T349" s="545"/>
      <c r="U349" s="545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49">
        <v>5.03</v>
      </c>
      <c r="E350" s="549"/>
      <c r="F350" s="549"/>
      <c r="G350" s="127"/>
      <c r="H350" s="53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45"/>
      <c r="P350" s="545"/>
      <c r="Q350" s="545"/>
      <c r="R350" s="545"/>
      <c r="S350" s="545"/>
      <c r="T350" s="545"/>
      <c r="U350" s="545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49">
        <v>5.03</v>
      </c>
      <c r="E351" s="549"/>
      <c r="F351" s="549"/>
      <c r="G351" s="127"/>
      <c r="H351" s="53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45"/>
      <c r="P351" s="545"/>
      <c r="Q351" s="545"/>
      <c r="R351" s="545"/>
      <c r="S351" s="545"/>
      <c r="T351" s="545"/>
      <c r="U351" s="545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49">
        <v>5.03</v>
      </c>
      <c r="E352" s="549"/>
      <c r="F352" s="549"/>
      <c r="G352" s="127"/>
      <c r="H352" s="53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45"/>
      <c r="P352" s="545"/>
      <c r="Q352" s="545"/>
      <c r="R352" s="545"/>
      <c r="S352" s="545"/>
      <c r="T352" s="545"/>
      <c r="U352" s="545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49">
        <v>5.03</v>
      </c>
      <c r="E353" s="549"/>
      <c r="F353" s="549"/>
      <c r="G353" s="127"/>
      <c r="H353" s="53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45"/>
      <c r="P353" s="545"/>
      <c r="Q353" s="545"/>
      <c r="R353" s="545"/>
      <c r="S353" s="545"/>
      <c r="T353" s="545"/>
      <c r="U353" s="545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49">
        <v>5.04</v>
      </c>
      <c r="E354" s="549"/>
      <c r="F354" s="373"/>
      <c r="G354" s="134"/>
      <c r="H354" s="53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45"/>
      <c r="P354" s="545"/>
      <c r="Q354" s="545"/>
      <c r="R354" s="545"/>
      <c r="S354" s="545"/>
      <c r="T354" s="545"/>
      <c r="U354" s="545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49">
        <v>5.03</v>
      </c>
      <c r="E355" s="549"/>
      <c r="F355" s="549"/>
      <c r="G355" s="127"/>
      <c r="H355" s="53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45"/>
      <c r="P355" s="545"/>
      <c r="Q355" s="545"/>
      <c r="R355" s="545"/>
      <c r="S355" s="545"/>
      <c r="T355" s="545"/>
      <c r="U355" s="545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49">
        <v>5.03</v>
      </c>
      <c r="E356" s="549"/>
      <c r="F356" s="549"/>
      <c r="G356" s="127"/>
      <c r="H356" s="53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45"/>
      <c r="P356" s="545"/>
      <c r="Q356" s="545"/>
      <c r="R356" s="545"/>
      <c r="S356" s="545"/>
      <c r="T356" s="545"/>
      <c r="U356" s="545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49">
        <v>5.04</v>
      </c>
      <c r="E357" s="549"/>
      <c r="F357" s="374"/>
      <c r="G357" s="127"/>
      <c r="H357" s="537">
        <f t="shared" si="86"/>
        <v>0</v>
      </c>
      <c r="I357" s="53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45"/>
      <c r="P357" s="545"/>
      <c r="Q357" s="545"/>
      <c r="R357" s="545"/>
      <c r="S357" s="545"/>
      <c r="T357" s="545"/>
      <c r="U357" s="545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49">
        <v>5.04</v>
      </c>
      <c r="E358" s="549"/>
      <c r="F358" s="374"/>
      <c r="G358" s="127"/>
      <c r="H358" s="537">
        <f t="shared" si="86"/>
        <v>0</v>
      </c>
      <c r="I358" s="53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45"/>
      <c r="P358" s="545"/>
      <c r="Q358" s="545"/>
      <c r="R358" s="545"/>
      <c r="S358" s="545"/>
      <c r="T358" s="545"/>
      <c r="U358" s="545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49">
        <v>5.03</v>
      </c>
      <c r="E359" s="549"/>
      <c r="F359" s="374"/>
      <c r="G359" s="127"/>
      <c r="H359" s="537">
        <f t="shared" si="86"/>
        <v>0</v>
      </c>
      <c r="I359" s="537"/>
      <c r="J359" s="129"/>
      <c r="K359" s="130"/>
      <c r="L359" s="128"/>
      <c r="M359" s="108"/>
      <c r="N359" s="129"/>
      <c r="O359" s="545"/>
      <c r="P359" s="545"/>
      <c r="Q359" s="545"/>
      <c r="R359" s="545"/>
      <c r="S359" s="545"/>
      <c r="T359" s="545"/>
      <c r="U359" s="545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49">
        <v>5.03</v>
      </c>
      <c r="E360" s="549"/>
      <c r="F360" s="374"/>
      <c r="G360" s="127"/>
      <c r="H360" s="537">
        <f t="shared" si="86"/>
        <v>0</v>
      </c>
      <c r="I360" s="537"/>
      <c r="J360" s="129"/>
      <c r="K360" s="130"/>
      <c r="L360" s="128"/>
      <c r="M360" s="108"/>
      <c r="N360" s="129"/>
      <c r="O360" s="545"/>
      <c r="P360" s="545"/>
      <c r="Q360" s="545"/>
      <c r="R360" s="545"/>
      <c r="S360" s="545"/>
      <c r="T360" s="545"/>
      <c r="U360" s="545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49">
        <v>5.0599999999999996</v>
      </c>
      <c r="E361" s="549"/>
      <c r="F361" s="549"/>
      <c r="G361" s="127"/>
      <c r="H361" s="53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45"/>
      <c r="P361" s="545"/>
      <c r="Q361" s="545"/>
      <c r="R361" s="545"/>
      <c r="S361" s="545"/>
      <c r="T361" s="545"/>
      <c r="U361" s="545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49">
        <v>5.09</v>
      </c>
      <c r="E362" s="549"/>
      <c r="F362" s="549"/>
      <c r="G362" s="127"/>
      <c r="H362" s="53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45"/>
      <c r="P362" s="545"/>
      <c r="Q362" s="545"/>
      <c r="R362" s="545"/>
      <c r="S362" s="545"/>
      <c r="T362" s="545"/>
      <c r="U362" s="545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49">
        <v>5.09</v>
      </c>
      <c r="E363" s="549"/>
      <c r="F363" s="549"/>
      <c r="G363" s="127"/>
      <c r="H363" s="53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45"/>
      <c r="P363" s="545"/>
      <c r="Q363" s="545"/>
      <c r="R363" s="545"/>
      <c r="S363" s="545"/>
      <c r="T363" s="545"/>
      <c r="U363" s="545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43" t="s">
        <v>190</v>
      </c>
      <c r="D364" s="549">
        <v>4.8</v>
      </c>
      <c r="E364" s="549"/>
      <c r="F364" s="549"/>
      <c r="G364" s="127"/>
      <c r="H364" s="53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45"/>
      <c r="P364" s="545"/>
      <c r="Q364" s="545"/>
      <c r="R364" s="545"/>
      <c r="S364" s="545"/>
      <c r="T364" s="545"/>
      <c r="U364" s="545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43" t="s">
        <v>187</v>
      </c>
      <c r="D365" s="549">
        <v>4.8</v>
      </c>
      <c r="E365" s="549"/>
      <c r="F365" s="549"/>
      <c r="G365" s="127"/>
      <c r="H365" s="53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45"/>
      <c r="P365" s="545"/>
      <c r="Q365" s="545"/>
      <c r="R365" s="545"/>
      <c r="S365" s="545"/>
      <c r="T365" s="545"/>
      <c r="U365" s="545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43" t="s">
        <v>179</v>
      </c>
      <c r="D366" s="549">
        <v>4.8</v>
      </c>
      <c r="E366" s="549"/>
      <c r="F366" s="549"/>
      <c r="G366" s="127"/>
      <c r="H366" s="53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45"/>
      <c r="P366" s="545"/>
      <c r="Q366" s="545"/>
      <c r="R366" s="545"/>
      <c r="S366" s="545"/>
      <c r="T366" s="545"/>
      <c r="U366" s="545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43" t="s">
        <v>199</v>
      </c>
      <c r="D367" s="549">
        <v>4.8</v>
      </c>
      <c r="E367" s="549"/>
      <c r="F367" s="549"/>
      <c r="G367" s="127"/>
      <c r="H367" s="53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45"/>
      <c r="P367" s="545"/>
      <c r="Q367" s="545"/>
      <c r="R367" s="545"/>
      <c r="S367" s="545"/>
      <c r="T367" s="545"/>
      <c r="U367" s="545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49">
        <v>4.99</v>
      </c>
      <c r="E368" s="549"/>
      <c r="F368" s="549"/>
      <c r="G368" s="127"/>
      <c r="H368" s="53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45"/>
      <c r="P368" s="545"/>
      <c r="Q368" s="545"/>
      <c r="R368" s="545"/>
      <c r="S368" s="545"/>
      <c r="T368" s="545"/>
      <c r="U368" s="545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49">
        <v>4.99</v>
      </c>
      <c r="E369" s="549"/>
      <c r="F369" s="549"/>
      <c r="G369" s="127"/>
      <c r="H369" s="53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45"/>
      <c r="P369" s="545"/>
      <c r="Q369" s="545"/>
      <c r="R369" s="545"/>
      <c r="S369" s="545"/>
      <c r="T369" s="545"/>
      <c r="U369" s="545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46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36" t="s">
        <v>206</v>
      </c>
      <c r="C371" s="125" t="s">
        <v>199</v>
      </c>
      <c r="D371" s="549">
        <v>5.03</v>
      </c>
      <c r="E371" s="549"/>
      <c r="F371" s="549"/>
      <c r="G371" s="127"/>
      <c r="H371" s="53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41"/>
      <c r="P371" s="541"/>
      <c r="Q371" s="541"/>
      <c r="R371" s="541"/>
      <c r="S371" s="541"/>
      <c r="T371" s="541"/>
      <c r="U371" s="541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36" t="s">
        <v>425</v>
      </c>
      <c r="C372" s="177" t="s">
        <v>427</v>
      </c>
      <c r="D372" s="549">
        <v>5.03</v>
      </c>
      <c r="E372" s="549"/>
      <c r="F372" s="549"/>
      <c r="G372" s="127"/>
      <c r="H372" s="53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41"/>
      <c r="P372" s="541"/>
      <c r="Q372" s="541"/>
      <c r="R372" s="541"/>
      <c r="S372" s="541"/>
      <c r="T372" s="541"/>
      <c r="U372" s="541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36" t="s">
        <v>206</v>
      </c>
      <c r="C373" s="125" t="s">
        <v>186</v>
      </c>
      <c r="D373" s="549">
        <v>5.03</v>
      </c>
      <c r="E373" s="549"/>
      <c r="F373" s="549"/>
      <c r="G373" s="127"/>
      <c r="H373" s="53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41"/>
      <c r="P373" s="541"/>
      <c r="Q373" s="541"/>
      <c r="R373" s="541"/>
      <c r="S373" s="541"/>
      <c r="T373" s="541"/>
      <c r="U373" s="541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36" t="s">
        <v>206</v>
      </c>
      <c r="C374" s="125" t="s">
        <v>203</v>
      </c>
      <c r="D374" s="549">
        <v>5.03</v>
      </c>
      <c r="E374" s="549"/>
      <c r="F374" s="549"/>
      <c r="G374" s="127"/>
      <c r="H374" s="53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41"/>
      <c r="P374" s="541"/>
      <c r="Q374" s="541"/>
      <c r="R374" s="541"/>
      <c r="S374" s="541"/>
      <c r="T374" s="541"/>
      <c r="U374" s="541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36" t="s">
        <v>206</v>
      </c>
      <c r="C375" s="125" t="s">
        <v>207</v>
      </c>
      <c r="D375" s="549">
        <v>5.03</v>
      </c>
      <c r="E375" s="549"/>
      <c r="F375" s="549"/>
      <c r="G375" s="127"/>
      <c r="H375" s="53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41"/>
      <c r="P375" s="541"/>
      <c r="Q375" s="541"/>
      <c r="R375" s="541"/>
      <c r="S375" s="541"/>
      <c r="T375" s="541"/>
      <c r="U375" s="541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36" t="s">
        <v>414</v>
      </c>
      <c r="C376" s="177" t="s">
        <v>415</v>
      </c>
      <c r="D376" s="549"/>
      <c r="E376" s="549"/>
      <c r="F376" s="549"/>
      <c r="G376" s="127"/>
      <c r="H376" s="53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41"/>
      <c r="P376" s="541"/>
      <c r="Q376" s="541"/>
      <c r="R376" s="541"/>
      <c r="S376" s="541"/>
      <c r="T376" s="541"/>
      <c r="U376" s="541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36" t="s">
        <v>414</v>
      </c>
      <c r="C377" s="177" t="s">
        <v>416</v>
      </c>
      <c r="D377" s="549"/>
      <c r="E377" s="549"/>
      <c r="F377" s="549"/>
      <c r="G377" s="127"/>
      <c r="H377" s="53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41"/>
      <c r="P377" s="541"/>
      <c r="Q377" s="541"/>
      <c r="R377" s="541"/>
      <c r="S377" s="541"/>
      <c r="T377" s="541"/>
      <c r="U377" s="541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36" t="s">
        <v>414</v>
      </c>
      <c r="C378" s="177" t="s">
        <v>61</v>
      </c>
      <c r="D378" s="549"/>
      <c r="E378" s="549"/>
      <c r="F378" s="549"/>
      <c r="G378" s="127"/>
      <c r="H378" s="53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41"/>
      <c r="P378" s="541"/>
      <c r="Q378" s="541"/>
      <c r="R378" s="541"/>
      <c r="S378" s="541"/>
      <c r="T378" s="541"/>
      <c r="U378" s="541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36" t="s">
        <v>208</v>
      </c>
      <c r="C379" s="125" t="s">
        <v>179</v>
      </c>
      <c r="D379" s="549">
        <v>5.08</v>
      </c>
      <c r="E379" s="549"/>
      <c r="F379" s="549"/>
      <c r="G379" s="127"/>
      <c r="H379" s="53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41"/>
      <c r="P379" s="541"/>
      <c r="Q379" s="541"/>
      <c r="R379" s="541"/>
      <c r="S379" s="541"/>
      <c r="T379" s="541"/>
      <c r="U379" s="541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36" t="s">
        <v>208</v>
      </c>
      <c r="C380" s="125" t="s">
        <v>204</v>
      </c>
      <c r="D380" s="549">
        <v>5.08</v>
      </c>
      <c r="E380" s="549"/>
      <c r="F380" s="549"/>
      <c r="G380" s="127"/>
      <c r="H380" s="53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41"/>
      <c r="P380" s="541"/>
      <c r="Q380" s="541"/>
      <c r="R380" s="541"/>
      <c r="S380" s="541"/>
      <c r="T380" s="541"/>
      <c r="U380" s="541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36" t="s">
        <v>208</v>
      </c>
      <c r="C381" s="125" t="s">
        <v>205</v>
      </c>
      <c r="D381" s="549">
        <v>5.08</v>
      </c>
      <c r="E381" s="549"/>
      <c r="F381" s="549"/>
      <c r="G381" s="127"/>
      <c r="H381" s="53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41"/>
      <c r="P381" s="541"/>
      <c r="Q381" s="541"/>
      <c r="R381" s="541"/>
      <c r="S381" s="541"/>
      <c r="T381" s="541"/>
      <c r="U381" s="541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36" t="s">
        <v>208</v>
      </c>
      <c r="C382" s="125" t="s">
        <v>186</v>
      </c>
      <c r="D382" s="549">
        <v>5.08</v>
      </c>
      <c r="E382" s="549"/>
      <c r="F382" s="549"/>
      <c r="G382" s="127"/>
      <c r="H382" s="53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41"/>
      <c r="P382" s="541"/>
      <c r="Q382" s="541"/>
      <c r="R382" s="541"/>
      <c r="S382" s="541"/>
      <c r="T382" s="541"/>
      <c r="U382" s="541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36" t="s">
        <v>208</v>
      </c>
      <c r="C383" s="125" t="s">
        <v>203</v>
      </c>
      <c r="D383" s="549">
        <v>5.08</v>
      </c>
      <c r="E383" s="549"/>
      <c r="F383" s="549"/>
      <c r="G383" s="127"/>
      <c r="H383" s="53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41"/>
      <c r="P383" s="541"/>
      <c r="Q383" s="541"/>
      <c r="R383" s="541"/>
      <c r="S383" s="541"/>
      <c r="T383" s="541"/>
      <c r="U383" s="541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36" t="s">
        <v>208</v>
      </c>
      <c r="C384" s="125" t="s">
        <v>199</v>
      </c>
      <c r="D384" s="549">
        <v>5.08</v>
      </c>
      <c r="E384" s="549"/>
      <c r="F384" s="549"/>
      <c r="G384" s="127"/>
      <c r="H384" s="53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45"/>
      <c r="P384" s="545"/>
      <c r="Q384" s="545"/>
      <c r="R384" s="545"/>
      <c r="S384" s="545"/>
      <c r="T384" s="545"/>
      <c r="U384" s="545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36" t="s">
        <v>208</v>
      </c>
      <c r="C385" s="125" t="s">
        <v>187</v>
      </c>
      <c r="D385" s="549">
        <v>5.08</v>
      </c>
      <c r="E385" s="549"/>
      <c r="F385" s="549"/>
      <c r="G385" s="127"/>
      <c r="H385" s="53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41"/>
      <c r="P385" s="541"/>
      <c r="Q385" s="541"/>
      <c r="R385" s="541"/>
      <c r="S385" s="541"/>
      <c r="T385" s="541"/>
      <c r="U385" s="541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36" t="s">
        <v>208</v>
      </c>
      <c r="C386" s="125" t="s">
        <v>207</v>
      </c>
      <c r="D386" s="549">
        <v>5.08</v>
      </c>
      <c r="E386" s="549"/>
      <c r="F386" s="549"/>
      <c r="G386" s="127"/>
      <c r="H386" s="53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45"/>
      <c r="P386" s="545"/>
      <c r="Q386" s="545"/>
      <c r="R386" s="545"/>
      <c r="S386" s="545"/>
      <c r="T386" s="545"/>
      <c r="U386" s="545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36" t="s">
        <v>209</v>
      </c>
      <c r="C387" s="125" t="s">
        <v>194</v>
      </c>
      <c r="D387" s="549">
        <v>5.03</v>
      </c>
      <c r="E387" s="549"/>
      <c r="F387" s="549"/>
      <c r="G387" s="127"/>
      <c r="H387" s="53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41"/>
      <c r="P387" s="541"/>
      <c r="Q387" s="541"/>
      <c r="R387" s="541"/>
      <c r="S387" s="541"/>
      <c r="T387" s="541"/>
      <c r="U387" s="541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36" t="s">
        <v>209</v>
      </c>
      <c r="C388" s="125" t="s">
        <v>179</v>
      </c>
      <c r="D388" s="549">
        <v>5.03</v>
      </c>
      <c r="E388" s="549"/>
      <c r="F388" s="549"/>
      <c r="G388" s="127"/>
      <c r="H388" s="53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41"/>
      <c r="P388" s="541"/>
      <c r="Q388" s="541"/>
      <c r="R388" s="541"/>
      <c r="S388" s="541"/>
      <c r="T388" s="541"/>
      <c r="U388" s="541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36" t="s">
        <v>209</v>
      </c>
      <c r="C389" s="125" t="s">
        <v>195</v>
      </c>
      <c r="D389" s="549">
        <v>5.03</v>
      </c>
      <c r="E389" s="549"/>
      <c r="F389" s="549"/>
      <c r="G389" s="127"/>
      <c r="H389" s="53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41"/>
      <c r="P389" s="541"/>
      <c r="Q389" s="541"/>
      <c r="R389" s="541"/>
      <c r="S389" s="541"/>
      <c r="T389" s="541"/>
      <c r="U389" s="541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36" t="s">
        <v>209</v>
      </c>
      <c r="C390" s="125" t="s">
        <v>204</v>
      </c>
      <c r="D390" s="549">
        <v>5.03</v>
      </c>
      <c r="E390" s="549"/>
      <c r="F390" s="549"/>
      <c r="G390" s="127"/>
      <c r="H390" s="53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41"/>
      <c r="P390" s="541"/>
      <c r="Q390" s="541"/>
      <c r="R390" s="541"/>
      <c r="S390" s="541"/>
      <c r="T390" s="541"/>
      <c r="U390" s="541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36" t="s">
        <v>382</v>
      </c>
      <c r="C391" s="177" t="s">
        <v>383</v>
      </c>
      <c r="D391" s="549">
        <v>5.03</v>
      </c>
      <c r="E391" s="549"/>
      <c r="F391" s="549"/>
      <c r="G391" s="127"/>
      <c r="H391" s="53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41"/>
      <c r="P391" s="541"/>
      <c r="Q391" s="541"/>
      <c r="R391" s="541"/>
      <c r="S391" s="541"/>
      <c r="T391" s="541"/>
      <c r="U391" s="541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36" t="s">
        <v>382</v>
      </c>
      <c r="C392" s="177" t="s">
        <v>384</v>
      </c>
      <c r="D392" s="549">
        <v>5.03</v>
      </c>
      <c r="E392" s="549"/>
      <c r="F392" s="549"/>
      <c r="G392" s="127"/>
      <c r="H392" s="53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41"/>
      <c r="P392" s="541"/>
      <c r="Q392" s="541"/>
      <c r="R392" s="541"/>
      <c r="S392" s="541"/>
      <c r="T392" s="541"/>
      <c r="U392" s="541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36" t="s">
        <v>382</v>
      </c>
      <c r="C393" s="177" t="s">
        <v>389</v>
      </c>
      <c r="D393" s="549">
        <v>5.03</v>
      </c>
      <c r="E393" s="549"/>
      <c r="F393" s="549"/>
      <c r="G393" s="127"/>
      <c r="H393" s="53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41"/>
      <c r="P393" s="541"/>
      <c r="Q393" s="541"/>
      <c r="R393" s="541"/>
      <c r="S393" s="541"/>
      <c r="T393" s="541"/>
      <c r="U393" s="541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36" t="s">
        <v>382</v>
      </c>
      <c r="C394" s="177" t="s">
        <v>391</v>
      </c>
      <c r="D394" s="549">
        <v>5.03</v>
      </c>
      <c r="E394" s="549"/>
      <c r="F394" s="549"/>
      <c r="G394" s="127"/>
      <c r="H394" s="53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41"/>
      <c r="P394" s="541"/>
      <c r="Q394" s="541"/>
      <c r="R394" s="541"/>
      <c r="S394" s="541"/>
      <c r="T394" s="541"/>
      <c r="U394" s="541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36" t="s">
        <v>418</v>
      </c>
      <c r="C395" s="177" t="s">
        <v>364</v>
      </c>
      <c r="D395" s="549">
        <v>5.03</v>
      </c>
      <c r="E395" s="549"/>
      <c r="F395" s="549"/>
      <c r="G395" s="127"/>
      <c r="H395" s="53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41"/>
      <c r="P395" s="541"/>
      <c r="Q395" s="541"/>
      <c r="R395" s="541"/>
      <c r="S395" s="541"/>
      <c r="T395" s="541"/>
      <c r="U395" s="541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36" t="s">
        <v>418</v>
      </c>
      <c r="C396" s="177" t="s">
        <v>365</v>
      </c>
      <c r="D396" s="549">
        <v>5.03</v>
      </c>
      <c r="E396" s="549"/>
      <c r="F396" s="549"/>
      <c r="G396" s="127"/>
      <c r="H396" s="53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41"/>
      <c r="P396" s="541"/>
      <c r="Q396" s="541"/>
      <c r="R396" s="541"/>
      <c r="S396" s="541"/>
      <c r="T396" s="541"/>
      <c r="U396" s="541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36" t="s">
        <v>418</v>
      </c>
      <c r="C397" s="177" t="s">
        <v>366</v>
      </c>
      <c r="D397" s="549">
        <v>5.03</v>
      </c>
      <c r="E397" s="549"/>
      <c r="F397" s="549"/>
      <c r="G397" s="127"/>
      <c r="H397" s="53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41"/>
      <c r="P397" s="541"/>
      <c r="Q397" s="541"/>
      <c r="R397" s="541"/>
      <c r="S397" s="541"/>
      <c r="T397" s="541"/>
      <c r="U397" s="541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36" t="s">
        <v>418</v>
      </c>
      <c r="C398" s="177" t="s">
        <v>367</v>
      </c>
      <c r="D398" s="549">
        <v>5.03</v>
      </c>
      <c r="E398" s="549"/>
      <c r="F398" s="549"/>
      <c r="G398" s="127"/>
      <c r="H398" s="53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41"/>
      <c r="P398" s="541"/>
      <c r="Q398" s="541"/>
      <c r="R398" s="541"/>
      <c r="S398" s="541"/>
      <c r="T398" s="541"/>
      <c r="U398" s="541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49">
        <v>5.03</v>
      </c>
      <c r="E399" s="549"/>
      <c r="F399" s="549"/>
      <c r="G399" s="127"/>
      <c r="H399" s="53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45"/>
      <c r="P399" s="545"/>
      <c r="Q399" s="545"/>
      <c r="R399" s="545"/>
      <c r="S399" s="545"/>
      <c r="T399" s="545"/>
      <c r="U399" s="545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49">
        <v>5.03</v>
      </c>
      <c r="E400" s="549"/>
      <c r="F400" s="549"/>
      <c r="G400" s="127"/>
      <c r="H400" s="53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45"/>
      <c r="P400" s="545"/>
      <c r="Q400" s="545"/>
      <c r="R400" s="545"/>
      <c r="S400" s="545"/>
      <c r="T400" s="545"/>
      <c r="U400" s="545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49">
        <v>5.03</v>
      </c>
      <c r="E401" s="549"/>
      <c r="F401" s="549"/>
      <c r="G401" s="127"/>
      <c r="H401" s="53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45"/>
      <c r="P401" s="545"/>
      <c r="Q401" s="545"/>
      <c r="R401" s="545"/>
      <c r="S401" s="545"/>
      <c r="T401" s="545"/>
      <c r="U401" s="545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49">
        <v>5.03</v>
      </c>
      <c r="E402" s="549"/>
      <c r="F402" s="549"/>
      <c r="G402" s="127"/>
      <c r="H402" s="53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45"/>
      <c r="P402" s="545"/>
      <c r="Q402" s="545"/>
      <c r="R402" s="545"/>
      <c r="S402" s="545"/>
      <c r="T402" s="545"/>
      <c r="U402" s="545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49">
        <v>5.03</v>
      </c>
      <c r="E403" s="549"/>
      <c r="F403" s="549"/>
      <c r="G403" s="127"/>
      <c r="H403" s="53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45"/>
      <c r="P403" s="545"/>
      <c r="Q403" s="545"/>
      <c r="R403" s="545"/>
      <c r="S403" s="545"/>
      <c r="T403" s="545"/>
      <c r="U403" s="545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49">
        <v>5.03</v>
      </c>
      <c r="E404" s="549"/>
      <c r="F404" s="549"/>
      <c r="G404" s="127"/>
      <c r="H404" s="53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45"/>
      <c r="P404" s="545"/>
      <c r="Q404" s="545"/>
      <c r="R404" s="545"/>
      <c r="S404" s="545"/>
      <c r="T404" s="545"/>
      <c r="U404" s="545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49">
        <v>5.03</v>
      </c>
      <c r="E405" s="549"/>
      <c r="F405" s="549"/>
      <c r="G405" s="127"/>
      <c r="H405" s="53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45"/>
      <c r="P405" s="545"/>
      <c r="Q405" s="545"/>
      <c r="R405" s="545"/>
      <c r="S405" s="545"/>
      <c r="T405" s="545"/>
      <c r="U405" s="545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49">
        <v>5.03</v>
      </c>
      <c r="E406" s="549"/>
      <c r="F406" s="549"/>
      <c r="G406" s="127"/>
      <c r="H406" s="53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45"/>
      <c r="P406" s="545"/>
      <c r="Q406" s="545"/>
      <c r="R406" s="545"/>
      <c r="S406" s="545"/>
      <c r="T406" s="545"/>
      <c r="U406" s="545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49">
        <v>5.03</v>
      </c>
      <c r="E407" s="549"/>
      <c r="F407" s="549"/>
      <c r="G407" s="127"/>
      <c r="H407" s="53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45"/>
      <c r="P407" s="545"/>
      <c r="Q407" s="545"/>
      <c r="R407" s="545"/>
      <c r="S407" s="545"/>
      <c r="T407" s="545"/>
      <c r="U407" s="545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49">
        <v>5.03</v>
      </c>
      <c r="E408" s="549"/>
      <c r="F408" s="549"/>
      <c r="G408" s="127"/>
      <c r="H408" s="53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45"/>
      <c r="P408" s="545"/>
      <c r="Q408" s="545"/>
      <c r="R408" s="545"/>
      <c r="S408" s="545"/>
      <c r="T408" s="545"/>
      <c r="U408" s="545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49">
        <v>50.3</v>
      </c>
      <c r="E409" s="549"/>
      <c r="F409" s="549"/>
      <c r="G409" s="127"/>
      <c r="H409" s="53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45"/>
      <c r="P409" s="545"/>
      <c r="Q409" s="545"/>
      <c r="R409" s="545"/>
      <c r="S409" s="545"/>
      <c r="T409" s="545"/>
      <c r="U409" s="545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49">
        <v>5</v>
      </c>
      <c r="E410" s="549"/>
      <c r="F410" s="549"/>
      <c r="G410" s="127"/>
      <c r="H410" s="53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45"/>
      <c r="P410" s="545"/>
      <c r="Q410" s="545"/>
      <c r="R410" s="545"/>
      <c r="S410" s="545"/>
      <c r="T410" s="545"/>
      <c r="U410" s="545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49">
        <v>5.03</v>
      </c>
      <c r="E411" s="549"/>
      <c r="F411" s="549"/>
      <c r="G411" s="127"/>
      <c r="H411" s="53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45"/>
      <c r="P411" s="545"/>
      <c r="Q411" s="545"/>
      <c r="R411" s="545"/>
      <c r="S411" s="545"/>
      <c r="T411" s="545"/>
      <c r="U411" s="545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49">
        <v>5.03</v>
      </c>
      <c r="E412" s="549"/>
      <c r="F412" s="549"/>
      <c r="G412" s="127"/>
      <c r="H412" s="53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45"/>
      <c r="P412" s="545"/>
      <c r="Q412" s="545"/>
      <c r="R412" s="545"/>
      <c r="S412" s="545"/>
      <c r="T412" s="545"/>
      <c r="U412" s="545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49"/>
      <c r="E413" s="549"/>
      <c r="F413" s="549"/>
      <c r="G413" s="127"/>
      <c r="H413" s="537">
        <f t="shared" si="93"/>
        <v>0</v>
      </c>
      <c r="I413" s="128"/>
      <c r="J413" s="129"/>
      <c r="K413" s="130"/>
      <c r="L413" s="128"/>
      <c r="M413" s="108"/>
      <c r="N413" s="129"/>
      <c r="O413" s="545"/>
      <c r="P413" s="545"/>
      <c r="Q413" s="545"/>
      <c r="R413" s="545"/>
      <c r="S413" s="545"/>
      <c r="T413" s="545"/>
      <c r="U413" s="545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49">
        <v>5.0599999999999996</v>
      </c>
      <c r="E414" s="549"/>
      <c r="F414" s="549"/>
      <c r="G414" s="127"/>
      <c r="H414" s="53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45"/>
      <c r="P414" s="545"/>
      <c r="Q414" s="545"/>
      <c r="R414" s="545"/>
      <c r="S414" s="545"/>
      <c r="T414" s="545"/>
      <c r="U414" s="545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49">
        <v>5.0599999999999996</v>
      </c>
      <c r="E415" s="549"/>
      <c r="F415" s="549"/>
      <c r="G415" s="127"/>
      <c r="H415" s="53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45"/>
      <c r="P415" s="545"/>
      <c r="Q415" s="545"/>
      <c r="R415" s="545"/>
      <c r="S415" s="545"/>
      <c r="T415" s="545"/>
      <c r="U415" s="545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49">
        <v>5.0599999999999996</v>
      </c>
      <c r="E416" s="549"/>
      <c r="F416" s="549"/>
      <c r="G416" s="127"/>
      <c r="H416" s="53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45"/>
      <c r="P416" s="545"/>
      <c r="Q416" s="545"/>
      <c r="R416" s="545"/>
      <c r="S416" s="545"/>
      <c r="T416" s="545"/>
      <c r="U416" s="545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49">
        <v>5.0599999999999996</v>
      </c>
      <c r="E417" s="549"/>
      <c r="F417" s="549"/>
      <c r="G417" s="127"/>
      <c r="H417" s="53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45"/>
      <c r="P417" s="545"/>
      <c r="Q417" s="545"/>
      <c r="R417" s="545"/>
      <c r="S417" s="545"/>
      <c r="T417" s="545"/>
      <c r="U417" s="545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49"/>
      <c r="E418" s="549"/>
      <c r="F418" s="549"/>
      <c r="G418" s="127"/>
      <c r="H418" s="53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45"/>
      <c r="P418" s="545"/>
      <c r="Q418" s="545"/>
      <c r="R418" s="545"/>
      <c r="S418" s="545"/>
      <c r="T418" s="545"/>
      <c r="U418" s="545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49"/>
      <c r="E419" s="549"/>
      <c r="F419" s="549"/>
      <c r="G419" s="127"/>
      <c r="H419" s="53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45"/>
      <c r="P419" s="545"/>
      <c r="Q419" s="545"/>
      <c r="R419" s="545"/>
      <c r="S419" s="545"/>
      <c r="T419" s="545"/>
      <c r="U419" s="545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49"/>
      <c r="E420" s="549"/>
      <c r="F420" s="549"/>
      <c r="G420" s="127"/>
      <c r="H420" s="53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45"/>
      <c r="P420" s="545"/>
      <c r="Q420" s="545"/>
      <c r="R420" s="545"/>
      <c r="S420" s="545"/>
      <c r="T420" s="545"/>
      <c r="U420" s="545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49"/>
      <c r="E421" s="549"/>
      <c r="F421" s="549"/>
      <c r="G421" s="127"/>
      <c r="H421" s="53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45"/>
      <c r="P421" s="545"/>
      <c r="Q421" s="545"/>
      <c r="R421" s="545"/>
      <c r="S421" s="545"/>
      <c r="T421" s="545"/>
      <c r="U421" s="545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49"/>
      <c r="E422" s="549"/>
      <c r="F422" s="549"/>
      <c r="G422" s="127"/>
      <c r="H422" s="53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45"/>
      <c r="P422" s="545"/>
      <c r="Q422" s="545"/>
      <c r="R422" s="545"/>
      <c r="S422" s="545"/>
      <c r="T422" s="545"/>
      <c r="U422" s="545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49"/>
      <c r="E423" s="549"/>
      <c r="F423" s="549"/>
      <c r="G423" s="127"/>
      <c r="H423" s="53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45"/>
      <c r="P423" s="545"/>
      <c r="Q423" s="545"/>
      <c r="R423" s="545"/>
      <c r="S423" s="545"/>
      <c r="T423" s="545"/>
      <c r="U423" s="545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49"/>
      <c r="E424" s="549"/>
      <c r="F424" s="549"/>
      <c r="G424" s="127"/>
      <c r="H424" s="53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45"/>
      <c r="P424" s="545"/>
      <c r="Q424" s="545"/>
      <c r="R424" s="545"/>
      <c r="S424" s="545"/>
      <c r="T424" s="545"/>
      <c r="U424" s="545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49"/>
      <c r="E425" s="549"/>
      <c r="F425" s="549"/>
      <c r="G425" s="127"/>
      <c r="H425" s="53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45"/>
      <c r="P425" s="545"/>
      <c r="Q425" s="545"/>
      <c r="R425" s="545"/>
      <c r="S425" s="545"/>
      <c r="T425" s="545"/>
      <c r="U425" s="545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49"/>
      <c r="E426" s="549"/>
      <c r="F426" s="549"/>
      <c r="G426" s="127"/>
      <c r="H426" s="53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45"/>
      <c r="P426" s="545"/>
      <c r="Q426" s="545"/>
      <c r="R426" s="545"/>
      <c r="S426" s="545"/>
      <c r="T426" s="545"/>
      <c r="U426" s="545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49"/>
      <c r="E427" s="549"/>
      <c r="F427" s="549"/>
      <c r="G427" s="127"/>
      <c r="H427" s="53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45"/>
      <c r="P427" s="545"/>
      <c r="Q427" s="545"/>
      <c r="R427" s="545"/>
      <c r="S427" s="545"/>
      <c r="T427" s="545"/>
      <c r="U427" s="545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46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50" t="s">
        <v>217</v>
      </c>
      <c r="C429" s="125" t="s">
        <v>179</v>
      </c>
      <c r="D429" s="557">
        <v>5.03</v>
      </c>
      <c r="E429" s="557"/>
      <c r="F429" s="557">
        <v>20170309</v>
      </c>
      <c r="G429" s="127">
        <f>72*6+65+32+3+5</f>
        <v>537</v>
      </c>
      <c r="H429" s="551">
        <f t="shared" ref="H429:H461" si="105">D429*G429</f>
        <v>2701.11</v>
      </c>
      <c r="I429" s="128">
        <v>64</v>
      </c>
      <c r="J429" s="128">
        <f t="array" ref="J429">IF(ISERROR(G429/I429),"",G429/I429)</f>
        <v>8.390625</v>
      </c>
      <c r="K429" s="130">
        <f t="array" ref="K429">IF(ISERROR(G429/L429),"",G429/L429)</f>
        <v>61.022727272727266</v>
      </c>
      <c r="L429" s="128">
        <v>8.8000000000000007</v>
      </c>
      <c r="M429" s="108">
        <f t="shared" ref="M429:M436" si="106">IF(ISERROR(I429-K429),"",I429-K429)</f>
        <v>2.9772727272727337</v>
      </c>
      <c r="N429" s="128">
        <f t="shared" ref="N429:N436" si="107">SUM(O429:U429)</f>
        <v>0</v>
      </c>
      <c r="O429" s="555"/>
      <c r="P429" s="555"/>
      <c r="Q429" s="555"/>
      <c r="R429" s="555"/>
      <c r="S429" s="555"/>
      <c r="T429" s="555"/>
      <c r="U429" s="555"/>
      <c r="V429" s="131">
        <f t="shared" ref="V429:V435" si="108">SUM(X429:AA429)</f>
        <v>0</v>
      </c>
      <c r="W429" s="552">
        <f t="shared" si="104"/>
        <v>0</v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36" t="s">
        <v>217</v>
      </c>
      <c r="C430" s="125" t="s">
        <v>186</v>
      </c>
      <c r="D430" s="549">
        <v>5.03</v>
      </c>
      <c r="E430" s="549"/>
      <c r="F430" s="549"/>
      <c r="G430" s="127"/>
      <c r="H430" s="537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45"/>
      <c r="P430" s="545"/>
      <c r="Q430" s="545"/>
      <c r="R430" s="545"/>
      <c r="S430" s="545"/>
      <c r="T430" s="545"/>
      <c r="U430" s="545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36" t="s">
        <v>217</v>
      </c>
      <c r="C431" s="125" t="s">
        <v>204</v>
      </c>
      <c r="D431" s="549">
        <v>5.03</v>
      </c>
      <c r="E431" s="549"/>
      <c r="F431" s="549"/>
      <c r="G431" s="127"/>
      <c r="H431" s="537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45"/>
      <c r="P431" s="545"/>
      <c r="Q431" s="545"/>
      <c r="R431" s="545"/>
      <c r="S431" s="545"/>
      <c r="T431" s="545"/>
      <c r="U431" s="545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49">
        <v>5.03</v>
      </c>
      <c r="E432" s="549"/>
      <c r="F432" s="549"/>
      <c r="G432" s="127"/>
      <c r="H432" s="53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45"/>
      <c r="P432" s="545"/>
      <c r="Q432" s="545"/>
      <c r="R432" s="545"/>
      <c r="S432" s="545"/>
      <c r="T432" s="545"/>
      <c r="U432" s="545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49">
        <v>5.03</v>
      </c>
      <c r="E433" s="549"/>
      <c r="F433" s="549"/>
      <c r="G433" s="127"/>
      <c r="H433" s="53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45"/>
      <c r="P433" s="545"/>
      <c r="Q433" s="545"/>
      <c r="R433" s="545"/>
      <c r="S433" s="545"/>
      <c r="T433" s="545"/>
      <c r="U433" s="545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49">
        <v>5.03</v>
      </c>
      <c r="E434" s="549"/>
      <c r="F434" s="549"/>
      <c r="G434" s="127"/>
      <c r="H434" s="53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45"/>
      <c r="P434" s="545"/>
      <c r="Q434" s="545"/>
      <c r="R434" s="545"/>
      <c r="S434" s="545"/>
      <c r="T434" s="545"/>
      <c r="U434" s="545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49">
        <v>5.03</v>
      </c>
      <c r="E435" s="549"/>
      <c r="F435" s="549"/>
      <c r="G435" s="127"/>
      <c r="H435" s="53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45"/>
      <c r="P435" s="545"/>
      <c r="Q435" s="545"/>
      <c r="R435" s="545"/>
      <c r="S435" s="545"/>
      <c r="T435" s="545"/>
      <c r="U435" s="545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49">
        <v>5.03</v>
      </c>
      <c r="E436" s="549"/>
      <c r="F436" s="549"/>
      <c r="G436" s="127"/>
      <c r="H436" s="53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45"/>
      <c r="P436" s="545"/>
      <c r="Q436" s="545"/>
      <c r="R436" s="545"/>
      <c r="S436" s="545"/>
      <c r="T436" s="545"/>
      <c r="U436" s="545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49">
        <v>5.03</v>
      </c>
      <c r="E437" s="549"/>
      <c r="F437" s="549"/>
      <c r="G437" s="146"/>
      <c r="H437" s="53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45"/>
      <c r="P437" s="545"/>
      <c r="Q437" s="545"/>
      <c r="R437" s="545"/>
      <c r="S437" s="545"/>
      <c r="T437" s="545"/>
      <c r="U437" s="545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49">
        <v>5.03</v>
      </c>
      <c r="E438" s="549"/>
      <c r="F438" s="549"/>
      <c r="G438" s="127"/>
      <c r="H438" s="53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45"/>
      <c r="P438" s="545"/>
      <c r="Q438" s="545"/>
      <c r="R438" s="545"/>
      <c r="S438" s="545"/>
      <c r="T438" s="545"/>
      <c r="U438" s="545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49">
        <v>5.03</v>
      </c>
      <c r="E439" s="549"/>
      <c r="F439" s="549"/>
      <c r="G439" s="127"/>
      <c r="H439" s="53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45"/>
      <c r="P439" s="545"/>
      <c r="Q439" s="545"/>
      <c r="R439" s="545"/>
      <c r="S439" s="545"/>
      <c r="T439" s="545"/>
      <c r="U439" s="545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49">
        <v>5.03</v>
      </c>
      <c r="E440" s="549"/>
      <c r="F440" s="549"/>
      <c r="G440" s="127"/>
      <c r="H440" s="53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45"/>
      <c r="P440" s="545"/>
      <c r="Q440" s="545"/>
      <c r="R440" s="545"/>
      <c r="S440" s="545"/>
      <c r="T440" s="545"/>
      <c r="U440" s="545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49">
        <v>5.03</v>
      </c>
      <c r="E441" s="549"/>
      <c r="F441" s="549"/>
      <c r="G441" s="127"/>
      <c r="H441" s="53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45"/>
      <c r="P441" s="545"/>
      <c r="Q441" s="545"/>
      <c r="R441" s="545"/>
      <c r="S441" s="545"/>
      <c r="T441" s="545"/>
      <c r="U441" s="545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49">
        <v>5.03</v>
      </c>
      <c r="E442" s="549"/>
      <c r="F442" s="549"/>
      <c r="G442" s="127"/>
      <c r="H442" s="53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45"/>
      <c r="P442" s="545"/>
      <c r="Q442" s="545"/>
      <c r="R442" s="545"/>
      <c r="S442" s="545"/>
      <c r="T442" s="545"/>
      <c r="U442" s="545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49">
        <v>5.03</v>
      </c>
      <c r="E443" s="549"/>
      <c r="F443" s="549"/>
      <c r="G443" s="127"/>
      <c r="H443" s="53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45"/>
      <c r="P443" s="545"/>
      <c r="Q443" s="545"/>
      <c r="R443" s="545"/>
      <c r="S443" s="545"/>
      <c r="T443" s="545"/>
      <c r="U443" s="545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49">
        <v>5.03</v>
      </c>
      <c r="E444" s="549"/>
      <c r="F444" s="549"/>
      <c r="G444" s="127"/>
      <c r="H444" s="53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45"/>
      <c r="P444" s="545"/>
      <c r="Q444" s="545"/>
      <c r="R444" s="545"/>
      <c r="S444" s="545"/>
      <c r="T444" s="545"/>
      <c r="U444" s="545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36" t="s">
        <v>222</v>
      </c>
      <c r="C445" s="125" t="s">
        <v>181</v>
      </c>
      <c r="D445" s="549">
        <v>9.36</v>
      </c>
      <c r="E445" s="549"/>
      <c r="F445" s="549"/>
      <c r="G445" s="127"/>
      <c r="H445" s="53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45"/>
      <c r="P445" s="545"/>
      <c r="Q445" s="545"/>
      <c r="R445" s="545"/>
      <c r="S445" s="545"/>
      <c r="T445" s="545"/>
      <c r="U445" s="545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36" t="s">
        <v>222</v>
      </c>
      <c r="C446" s="125" t="s">
        <v>179</v>
      </c>
      <c r="D446" s="549">
        <v>9.36</v>
      </c>
      <c r="E446" s="549"/>
      <c r="F446" s="549"/>
      <c r="G446" s="127"/>
      <c r="H446" s="53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45"/>
      <c r="P446" s="545"/>
      <c r="Q446" s="545"/>
      <c r="R446" s="545"/>
      <c r="S446" s="545"/>
      <c r="T446" s="545"/>
      <c r="U446" s="545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36" t="s">
        <v>222</v>
      </c>
      <c r="C447" s="125" t="s">
        <v>221</v>
      </c>
      <c r="D447" s="549">
        <v>9.36</v>
      </c>
      <c r="E447" s="549"/>
      <c r="F447" s="549"/>
      <c r="G447" s="127"/>
      <c r="H447" s="53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45"/>
      <c r="P447" s="545"/>
      <c r="Q447" s="545"/>
      <c r="R447" s="545"/>
      <c r="S447" s="545"/>
      <c r="T447" s="545"/>
      <c r="U447" s="545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36" t="s">
        <v>222</v>
      </c>
      <c r="C448" s="125" t="s">
        <v>186</v>
      </c>
      <c r="D448" s="549">
        <v>9.36</v>
      </c>
      <c r="E448" s="549"/>
      <c r="F448" s="549"/>
      <c r="G448" s="127"/>
      <c r="H448" s="53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45"/>
      <c r="P448" s="545"/>
      <c r="Q448" s="545"/>
      <c r="R448" s="545"/>
      <c r="S448" s="545"/>
      <c r="T448" s="545"/>
      <c r="U448" s="545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36" t="s">
        <v>393</v>
      </c>
      <c r="C449" s="177" t="s">
        <v>395</v>
      </c>
      <c r="D449" s="549">
        <v>5</v>
      </c>
      <c r="E449" s="549"/>
      <c r="F449" s="549"/>
      <c r="G449" s="127"/>
      <c r="H449" s="53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45"/>
      <c r="P449" s="545"/>
      <c r="Q449" s="545"/>
      <c r="R449" s="545"/>
      <c r="S449" s="545"/>
      <c r="T449" s="545"/>
      <c r="U449" s="545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36" t="s">
        <v>393</v>
      </c>
      <c r="C450" s="177" t="s">
        <v>402</v>
      </c>
      <c r="D450" s="549">
        <v>5</v>
      </c>
      <c r="E450" s="549"/>
      <c r="F450" s="549"/>
      <c r="G450" s="127"/>
      <c r="H450" s="53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45"/>
      <c r="P450" s="545"/>
      <c r="Q450" s="545"/>
      <c r="R450" s="545"/>
      <c r="S450" s="545"/>
      <c r="T450" s="545"/>
      <c r="U450" s="545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36" t="s">
        <v>404</v>
      </c>
      <c r="C451" s="177" t="s">
        <v>405</v>
      </c>
      <c r="D451" s="549">
        <v>5</v>
      </c>
      <c r="E451" s="549"/>
      <c r="F451" s="549"/>
      <c r="G451" s="127"/>
      <c r="H451" s="53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45"/>
      <c r="P451" s="545"/>
      <c r="Q451" s="545"/>
      <c r="R451" s="545"/>
      <c r="S451" s="545"/>
      <c r="T451" s="545"/>
      <c r="U451" s="545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36" t="s">
        <v>342</v>
      </c>
      <c r="C452" s="177" t="s">
        <v>372</v>
      </c>
      <c r="D452" s="549">
        <v>5</v>
      </c>
      <c r="E452" s="549"/>
      <c r="F452" s="549"/>
      <c r="G452" s="127"/>
      <c r="H452" s="53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45"/>
      <c r="P452" s="545"/>
      <c r="Q452" s="545"/>
      <c r="R452" s="545"/>
      <c r="S452" s="545"/>
      <c r="T452" s="545"/>
      <c r="U452" s="545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36" t="s">
        <v>343</v>
      </c>
      <c r="C453" s="125" t="s">
        <v>345</v>
      </c>
      <c r="D453" s="549">
        <v>5</v>
      </c>
      <c r="E453" s="549"/>
      <c r="F453" s="549"/>
      <c r="G453" s="127"/>
      <c r="H453" s="53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45"/>
      <c r="P453" s="545"/>
      <c r="Q453" s="545"/>
      <c r="R453" s="545"/>
      <c r="S453" s="545"/>
      <c r="T453" s="545"/>
      <c r="U453" s="545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36" t="s">
        <v>343</v>
      </c>
      <c r="C454" s="125" t="s">
        <v>347</v>
      </c>
      <c r="D454" s="549">
        <v>5</v>
      </c>
      <c r="E454" s="549"/>
      <c r="F454" s="549"/>
      <c r="G454" s="127"/>
      <c r="H454" s="53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45"/>
      <c r="P454" s="545"/>
      <c r="Q454" s="545"/>
      <c r="R454" s="545"/>
      <c r="S454" s="545"/>
      <c r="T454" s="545"/>
      <c r="U454" s="545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49">
        <v>5.0599999999999996</v>
      </c>
      <c r="E455" s="549"/>
      <c r="F455" s="549"/>
      <c r="G455" s="127"/>
      <c r="H455" s="537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45"/>
      <c r="P455" s="545"/>
      <c r="Q455" s="545"/>
      <c r="R455" s="545"/>
      <c r="S455" s="545"/>
      <c r="T455" s="545"/>
      <c r="U455" s="545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49">
        <v>5.0599999999999996</v>
      </c>
      <c r="E456" s="549"/>
      <c r="F456" s="549"/>
      <c r="G456" s="127"/>
      <c r="H456" s="53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45"/>
      <c r="P456" s="545"/>
      <c r="Q456" s="545"/>
      <c r="R456" s="545"/>
      <c r="S456" s="545"/>
      <c r="T456" s="545"/>
      <c r="U456" s="545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49"/>
      <c r="E457" s="549"/>
      <c r="F457" s="549"/>
      <c r="G457" s="127"/>
      <c r="H457" s="53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45"/>
      <c r="P457" s="545"/>
      <c r="Q457" s="545"/>
      <c r="R457" s="545"/>
      <c r="S457" s="545"/>
      <c r="T457" s="545"/>
      <c r="U457" s="545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49"/>
      <c r="E458" s="549"/>
      <c r="F458" s="549"/>
      <c r="G458" s="127"/>
      <c r="H458" s="53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45"/>
      <c r="P458" s="545"/>
      <c r="Q458" s="545"/>
      <c r="R458" s="545"/>
      <c r="S458" s="545"/>
      <c r="T458" s="545"/>
      <c r="U458" s="545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49"/>
      <c r="E459" s="549"/>
      <c r="F459" s="549"/>
      <c r="G459" s="127"/>
      <c r="H459" s="53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45"/>
      <c r="P459" s="545"/>
      <c r="Q459" s="545"/>
      <c r="R459" s="545"/>
      <c r="S459" s="545"/>
      <c r="T459" s="545"/>
      <c r="U459" s="545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49">
        <v>5.07</v>
      </c>
      <c r="E460" s="549"/>
      <c r="F460" s="549"/>
      <c r="G460" s="127"/>
      <c r="H460" s="53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45"/>
      <c r="P460" s="545"/>
      <c r="Q460" s="545"/>
      <c r="R460" s="545"/>
      <c r="S460" s="545"/>
      <c r="T460" s="545"/>
      <c r="U460" s="545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49">
        <v>5.07</v>
      </c>
      <c r="E461" s="549"/>
      <c r="F461" s="549"/>
      <c r="G461" s="127"/>
      <c r="H461" s="53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45"/>
      <c r="P461" s="545"/>
      <c r="Q461" s="545"/>
      <c r="R461" s="545"/>
      <c r="S461" s="545"/>
      <c r="T461" s="545"/>
      <c r="U461" s="545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49">
        <v>5.0599999999999996</v>
      </c>
      <c r="E462" s="549"/>
      <c r="F462" s="548"/>
      <c r="G462" s="127"/>
      <c r="H462" s="537">
        <f>D462*G462</f>
        <v>0</v>
      </c>
      <c r="I462" s="128"/>
      <c r="J462" s="129" t="str">
        <f t="array" ref="J462">IF(ISERROR(G462/I462),"",G462/I462)</f>
        <v/>
      </c>
      <c r="K462" s="53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45"/>
      <c r="P462" s="545"/>
      <c r="Q462" s="545"/>
      <c r="R462" s="545"/>
      <c r="S462" s="545"/>
      <c r="T462" s="545"/>
      <c r="U462" s="545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46" t="s">
        <v>202</v>
      </c>
      <c r="D463" s="138"/>
      <c r="E463" s="138"/>
      <c r="F463" s="138"/>
      <c r="G463" s="139">
        <f>SUM(G429:G462)</f>
        <v>537</v>
      </c>
      <c r="H463" s="140">
        <f>SUM(H429:H462)</f>
        <v>2701.11</v>
      </c>
      <c r="I463" s="140">
        <f>SUM(I429:I462)</f>
        <v>64</v>
      </c>
      <c r="J463" s="129">
        <f t="array" ref="J463">IF(ISERROR(G463/I463),"",G463/I463)</f>
        <v>8.390625</v>
      </c>
      <c r="K463" s="140">
        <f>SUM(K429:K462)</f>
        <v>61.022727272727266</v>
      </c>
      <c r="L463" s="141"/>
      <c r="M463" s="144">
        <f t="shared" ref="M463:V463" si="114">SUM(M429:M462)</f>
        <v>2.9772727272727337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49">
        <v>5.03</v>
      </c>
      <c r="E464" s="549"/>
      <c r="F464" s="549"/>
      <c r="G464" s="127"/>
      <c r="H464" s="53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45"/>
      <c r="P464" s="545"/>
      <c r="Q464" s="545"/>
      <c r="R464" s="545"/>
      <c r="S464" s="545"/>
      <c r="T464" s="545"/>
      <c r="U464" s="545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49">
        <v>5.03</v>
      </c>
      <c r="E465" s="549"/>
      <c r="F465" s="549"/>
      <c r="G465" s="127"/>
      <c r="H465" s="53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45"/>
      <c r="P465" s="545"/>
      <c r="Q465" s="545"/>
      <c r="R465" s="545"/>
      <c r="S465" s="545"/>
      <c r="T465" s="545"/>
      <c r="U465" s="545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49">
        <v>5.04</v>
      </c>
      <c r="E466" s="549"/>
      <c r="F466" s="549"/>
      <c r="G466" s="127"/>
      <c r="H466" s="53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45"/>
      <c r="P466" s="545"/>
      <c r="Q466" s="545"/>
      <c r="R466" s="545"/>
      <c r="S466" s="545"/>
      <c r="T466" s="545"/>
      <c r="U466" s="545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49">
        <v>5.03</v>
      </c>
      <c r="E467" s="549"/>
      <c r="F467" s="549"/>
      <c r="G467" s="127"/>
      <c r="H467" s="53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45"/>
      <c r="P467" s="545"/>
      <c r="Q467" s="545"/>
      <c r="R467" s="545"/>
      <c r="S467" s="545"/>
      <c r="T467" s="545"/>
      <c r="U467" s="545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42" t="s">
        <v>203</v>
      </c>
      <c r="D468" s="549">
        <v>5.03</v>
      </c>
      <c r="E468" s="549"/>
      <c r="F468" s="549"/>
      <c r="G468" s="127"/>
      <c r="H468" s="53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45"/>
      <c r="P468" s="545"/>
      <c r="Q468" s="545"/>
      <c r="R468" s="545"/>
      <c r="S468" s="545"/>
      <c r="T468" s="545"/>
      <c r="U468" s="545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49">
        <v>5.03</v>
      </c>
      <c r="E469" s="549"/>
      <c r="F469" s="549"/>
      <c r="G469" s="127"/>
      <c r="H469" s="53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45"/>
      <c r="P469" s="545"/>
      <c r="Q469" s="545"/>
      <c r="R469" s="545"/>
      <c r="S469" s="545"/>
      <c r="T469" s="545"/>
      <c r="U469" s="545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49">
        <v>5.03</v>
      </c>
      <c r="E470" s="549"/>
      <c r="F470" s="549"/>
      <c r="G470" s="127"/>
      <c r="H470" s="53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45"/>
      <c r="P470" s="545"/>
      <c r="Q470" s="545"/>
      <c r="R470" s="545"/>
      <c r="S470" s="545"/>
      <c r="T470" s="545"/>
      <c r="U470" s="545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42" t="s">
        <v>228</v>
      </c>
      <c r="D471" s="549">
        <v>5.03</v>
      </c>
      <c r="E471" s="549"/>
      <c r="F471" s="549"/>
      <c r="G471" s="127"/>
      <c r="H471" s="53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45"/>
      <c r="P471" s="545"/>
      <c r="Q471" s="545"/>
      <c r="R471" s="545"/>
      <c r="S471" s="545"/>
      <c r="T471" s="545"/>
      <c r="U471" s="545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42" t="s">
        <v>212</v>
      </c>
      <c r="D472" s="549">
        <v>5.03</v>
      </c>
      <c r="E472" s="549"/>
      <c r="F472" s="549"/>
      <c r="G472" s="127"/>
      <c r="H472" s="53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45"/>
      <c r="P472" s="545"/>
      <c r="Q472" s="545"/>
      <c r="R472" s="545"/>
      <c r="S472" s="545"/>
      <c r="T472" s="545"/>
      <c r="U472" s="545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42" t="s">
        <v>203</v>
      </c>
      <c r="D473" s="549">
        <v>5.03</v>
      </c>
      <c r="E473" s="549"/>
      <c r="F473" s="549"/>
      <c r="G473" s="127"/>
      <c r="H473" s="53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45"/>
      <c r="P473" s="545"/>
      <c r="Q473" s="545"/>
      <c r="R473" s="545"/>
      <c r="S473" s="545"/>
      <c r="T473" s="545"/>
      <c r="U473" s="545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42" t="s">
        <v>186</v>
      </c>
      <c r="D474" s="549">
        <v>5.03</v>
      </c>
      <c r="E474" s="549"/>
      <c r="F474" s="549"/>
      <c r="G474" s="127"/>
      <c r="H474" s="53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45"/>
      <c r="P474" s="545"/>
      <c r="Q474" s="545"/>
      <c r="R474" s="545"/>
      <c r="S474" s="545"/>
      <c r="T474" s="545"/>
      <c r="U474" s="545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42" t="s">
        <v>228</v>
      </c>
      <c r="D475" s="549">
        <v>5.03</v>
      </c>
      <c r="E475" s="549"/>
      <c r="F475" s="549"/>
      <c r="G475" s="127"/>
      <c r="H475" s="53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45"/>
      <c r="P475" s="545"/>
      <c r="Q475" s="545"/>
      <c r="R475" s="545"/>
      <c r="S475" s="545"/>
      <c r="T475" s="545"/>
      <c r="U475" s="545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42" t="s">
        <v>199</v>
      </c>
      <c r="D476" s="549">
        <v>5.03</v>
      </c>
      <c r="E476" s="549"/>
      <c r="F476" s="549"/>
      <c r="G476" s="127"/>
      <c r="H476" s="53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45"/>
      <c r="P476" s="545"/>
      <c r="Q476" s="545"/>
      <c r="R476" s="545"/>
      <c r="S476" s="545"/>
      <c r="T476" s="545"/>
      <c r="U476" s="545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49">
        <v>5.0599999999999996</v>
      </c>
      <c r="E477" s="549"/>
      <c r="F477" s="549"/>
      <c r="G477" s="127"/>
      <c r="H477" s="53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45"/>
      <c r="P477" s="545"/>
      <c r="Q477" s="545"/>
      <c r="R477" s="545"/>
      <c r="S477" s="545"/>
      <c r="T477" s="545"/>
      <c r="U477" s="545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49">
        <v>5.0599999999999996</v>
      </c>
      <c r="E478" s="549"/>
      <c r="F478" s="549"/>
      <c r="G478" s="127"/>
      <c r="H478" s="53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45"/>
      <c r="P478" s="545"/>
      <c r="Q478" s="545"/>
      <c r="R478" s="545"/>
      <c r="S478" s="545"/>
      <c r="T478" s="545"/>
      <c r="U478" s="545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46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49">
        <v>5.04</v>
      </c>
      <c r="E480" s="549"/>
      <c r="F480" s="549"/>
      <c r="G480" s="127"/>
      <c r="H480" s="53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45"/>
      <c r="P480" s="545"/>
      <c r="Q480" s="545"/>
      <c r="R480" s="545"/>
      <c r="S480" s="545"/>
      <c r="T480" s="545"/>
      <c r="U480" s="545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49">
        <v>5.04</v>
      </c>
      <c r="E481" s="549"/>
      <c r="F481" s="549"/>
      <c r="G481" s="127"/>
      <c r="H481" s="53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45"/>
      <c r="P481" s="545"/>
      <c r="Q481" s="545"/>
      <c r="R481" s="545"/>
      <c r="S481" s="545"/>
      <c r="T481" s="545"/>
      <c r="U481" s="545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49">
        <v>5.04</v>
      </c>
      <c r="E482" s="549"/>
      <c r="F482" s="549"/>
      <c r="G482" s="127"/>
      <c r="H482" s="53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45"/>
      <c r="P482" s="545"/>
      <c r="Q482" s="545"/>
      <c r="R482" s="545"/>
      <c r="S482" s="545"/>
      <c r="T482" s="545"/>
      <c r="U482" s="545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49">
        <v>5.04</v>
      </c>
      <c r="E483" s="549"/>
      <c r="F483" s="549"/>
      <c r="G483" s="127"/>
      <c r="H483" s="53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45"/>
      <c r="P483" s="545"/>
      <c r="Q483" s="545"/>
      <c r="R483" s="545"/>
      <c r="S483" s="545"/>
      <c r="T483" s="545"/>
      <c r="U483" s="545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49">
        <v>5.04</v>
      </c>
      <c r="E484" s="549"/>
      <c r="F484" s="549"/>
      <c r="G484" s="127"/>
      <c r="H484" s="53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45"/>
      <c r="P484" s="545"/>
      <c r="Q484" s="545"/>
      <c r="R484" s="545"/>
      <c r="S484" s="545"/>
      <c r="T484" s="545"/>
      <c r="U484" s="545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49">
        <v>5.04</v>
      </c>
      <c r="E485" s="549"/>
      <c r="F485" s="549"/>
      <c r="G485" s="127"/>
      <c r="H485" s="53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45"/>
      <c r="P485" s="545"/>
      <c r="Q485" s="545"/>
      <c r="R485" s="545"/>
      <c r="S485" s="545"/>
      <c r="T485" s="545"/>
      <c r="U485" s="545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49">
        <v>5.04</v>
      </c>
      <c r="E486" s="549"/>
      <c r="F486" s="549"/>
      <c r="G486" s="127"/>
      <c r="H486" s="53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45"/>
      <c r="P486" s="545"/>
      <c r="Q486" s="545"/>
      <c r="R486" s="545"/>
      <c r="S486" s="545"/>
      <c r="T486" s="545"/>
      <c r="U486" s="545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49">
        <v>5.04</v>
      </c>
      <c r="E487" s="549"/>
      <c r="F487" s="549"/>
      <c r="G487" s="127"/>
      <c r="H487" s="53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45"/>
      <c r="P487" s="545"/>
      <c r="Q487" s="545"/>
      <c r="R487" s="545"/>
      <c r="S487" s="545"/>
      <c r="T487" s="545"/>
      <c r="U487" s="545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49">
        <v>5.04</v>
      </c>
      <c r="E488" s="549"/>
      <c r="F488" s="549"/>
      <c r="G488" s="127"/>
      <c r="H488" s="53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45"/>
      <c r="P488" s="545"/>
      <c r="Q488" s="545"/>
      <c r="R488" s="545"/>
      <c r="S488" s="545"/>
      <c r="T488" s="545"/>
      <c r="U488" s="545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49">
        <v>5.04</v>
      </c>
      <c r="E489" s="549"/>
      <c r="F489" s="549"/>
      <c r="G489" s="127"/>
      <c r="H489" s="53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45"/>
      <c r="P489" s="545"/>
      <c r="Q489" s="545"/>
      <c r="R489" s="545"/>
      <c r="S489" s="545"/>
      <c r="T489" s="545"/>
      <c r="U489" s="545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46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54"/>
      <c r="D491" s="557">
        <v>3.65</v>
      </c>
      <c r="E491" s="557"/>
      <c r="F491" s="556">
        <v>20170307</v>
      </c>
      <c r="G491" s="127">
        <f>5+28+28+28+11</f>
        <v>100</v>
      </c>
      <c r="H491" s="551">
        <f t="shared" ref="H491:H505" si="127">D491*G491</f>
        <v>365</v>
      </c>
      <c r="I491" s="128">
        <v>23</v>
      </c>
      <c r="J491" s="128">
        <f t="array" ref="J491">IF(ISERROR(G491/I491),"",G491/I491)</f>
        <v>4.3478260869565215</v>
      </c>
      <c r="K491" s="551">
        <f t="array" ref="K491">IF(ISERROR(G491/L491),"",G491/L491)</f>
        <v>20</v>
      </c>
      <c r="L491" s="128">
        <v>5</v>
      </c>
      <c r="M491" s="108">
        <f>IF(ISERROR(I491-K491),"",I491-K491)</f>
        <v>3</v>
      </c>
      <c r="N491" s="128">
        <f>SUM(O491:U491)</f>
        <v>0</v>
      </c>
      <c r="O491" s="555"/>
      <c r="P491" s="555"/>
      <c r="Q491" s="555"/>
      <c r="R491" s="555"/>
      <c r="S491" s="555"/>
      <c r="T491" s="555"/>
      <c r="U491" s="555"/>
      <c r="V491" s="131">
        <f>SUM(X491:AA491)</f>
        <v>0</v>
      </c>
      <c r="W491" s="55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31+14</f>
        <v>45</v>
      </c>
      <c r="H492" s="414">
        <f t="shared" si="127"/>
        <v>296.10000000000002</v>
      </c>
      <c r="I492" s="415">
        <v>3</v>
      </c>
      <c r="J492" s="415">
        <f t="array" ref="J492">IF(ISERROR(G492/I492),"",G492/I492)</f>
        <v>15</v>
      </c>
      <c r="K492" s="416">
        <f t="array" ref="K492">IF(ISERROR(G492/L492),"",G492/L492)</f>
        <v>9</v>
      </c>
      <c r="L492" s="415">
        <v>5</v>
      </c>
      <c r="M492" s="417">
        <f>IF(ISERROR(I492-K492),"",I492-K492)</f>
        <v>-6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s="305" customFormat="1" ht="20.100000000000001" customHeight="1">
      <c r="A493" s="253">
        <v>30700016</v>
      </c>
      <c r="B493" s="137" t="s">
        <v>237</v>
      </c>
      <c r="C493" s="554"/>
      <c r="D493" s="557">
        <v>7.8</v>
      </c>
      <c r="E493" s="557"/>
      <c r="F493" s="557">
        <v>20170307</v>
      </c>
      <c r="G493" s="127">
        <f>32+32+33</f>
        <v>97</v>
      </c>
      <c r="H493" s="551">
        <f t="shared" si="127"/>
        <v>756.6</v>
      </c>
      <c r="I493" s="128">
        <v>22</v>
      </c>
      <c r="J493" s="128">
        <f t="array" ref="J493">IF(ISERROR(G493/I493),"",G493/I493)</f>
        <v>4.4090909090909092</v>
      </c>
      <c r="K493" s="130">
        <f t="array" ref="K493">IF(ISERROR(G493/L493),"",G493/L493)</f>
        <v>21.086956521739133</v>
      </c>
      <c r="L493" s="128">
        <v>4.5999999999999996</v>
      </c>
      <c r="M493" s="108">
        <f>IF(ISERROR(I493-K493),"",I493-K493)</f>
        <v>0.9130434782608674</v>
      </c>
      <c r="N493" s="128">
        <f>SUM(O493:U493)</f>
        <v>0</v>
      </c>
      <c r="O493" s="555"/>
      <c r="P493" s="555"/>
      <c r="Q493" s="555"/>
      <c r="R493" s="555"/>
      <c r="S493" s="555"/>
      <c r="T493" s="555"/>
      <c r="U493" s="555"/>
      <c r="V493" s="131">
        <f>SUM(X493:AA493)</f>
        <v>0</v>
      </c>
      <c r="W493" s="552">
        <f t="shared" si="126"/>
        <v>0</v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54"/>
      <c r="D494" s="557">
        <v>4.4000000000000004</v>
      </c>
      <c r="E494" s="557"/>
      <c r="F494" s="557">
        <v>20170307</v>
      </c>
      <c r="G494" s="127">
        <f>72+41</f>
        <v>113</v>
      </c>
      <c r="H494" s="551">
        <f t="shared" si="127"/>
        <v>497.20000000000005</v>
      </c>
      <c r="I494" s="128">
        <v>20</v>
      </c>
      <c r="J494" s="128">
        <f t="array" ref="J494">IF(ISERROR(G494/I494),"",G494/I494)</f>
        <v>5.65</v>
      </c>
      <c r="K494" s="130">
        <f t="array" ref="K494">IF(ISERROR(G494/L494),"",G494/L494)</f>
        <v>19.482758620689655</v>
      </c>
      <c r="L494" s="128">
        <v>5.8</v>
      </c>
      <c r="M494" s="108">
        <f>IF(ISERROR(I494-K494),"",I494-K494)</f>
        <v>0.5172413793103452</v>
      </c>
      <c r="N494" s="128">
        <f>SUM(O494:U494)</f>
        <v>0</v>
      </c>
      <c r="O494" s="555"/>
      <c r="P494" s="555"/>
      <c r="Q494" s="555"/>
      <c r="R494" s="555"/>
      <c r="S494" s="555"/>
      <c r="T494" s="555"/>
      <c r="U494" s="555"/>
      <c r="V494" s="131">
        <f>SUM(X494:AA494)</f>
        <v>0</v>
      </c>
      <c r="W494" s="55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49"/>
      <c r="E495" s="549"/>
      <c r="F495" s="549"/>
      <c r="G495" s="127"/>
      <c r="H495" s="537">
        <f t="shared" si="127"/>
        <v>0</v>
      </c>
      <c r="I495" s="128"/>
      <c r="J495" s="129"/>
      <c r="K495" s="130"/>
      <c r="L495" s="128"/>
      <c r="M495" s="108"/>
      <c r="N495" s="129"/>
      <c r="O495" s="545"/>
      <c r="P495" s="545"/>
      <c r="Q495" s="545"/>
      <c r="R495" s="545"/>
      <c r="S495" s="545"/>
      <c r="T495" s="545"/>
      <c r="U495" s="545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43"/>
      <c r="D496" s="549"/>
      <c r="E496" s="549"/>
      <c r="F496" s="549"/>
      <c r="G496" s="127"/>
      <c r="H496" s="53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45"/>
      <c r="P496" s="545"/>
      <c r="Q496" s="545"/>
      <c r="R496" s="545"/>
      <c r="S496" s="545"/>
      <c r="T496" s="545"/>
      <c r="U496" s="545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43" t="s">
        <v>239</v>
      </c>
      <c r="C497" s="543" t="s">
        <v>179</v>
      </c>
      <c r="D497" s="549">
        <v>6.04</v>
      </c>
      <c r="E497" s="549"/>
      <c r="F497" s="549"/>
      <c r="G497" s="127"/>
      <c r="H497" s="53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45"/>
      <c r="P497" s="545"/>
      <c r="Q497" s="545"/>
      <c r="R497" s="545"/>
      <c r="S497" s="545"/>
      <c r="T497" s="545"/>
      <c r="U497" s="545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43" t="s">
        <v>239</v>
      </c>
      <c r="C498" s="543" t="s">
        <v>186</v>
      </c>
      <c r="D498" s="549">
        <v>6.04</v>
      </c>
      <c r="E498" s="549"/>
      <c r="F498" s="549"/>
      <c r="G498" s="127"/>
      <c r="H498" s="53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45"/>
      <c r="P498" s="545"/>
      <c r="Q498" s="545"/>
      <c r="R498" s="545"/>
      <c r="S498" s="545"/>
      <c r="T498" s="545"/>
      <c r="U498" s="545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43" t="s">
        <v>440</v>
      </c>
      <c r="C499" s="543" t="s">
        <v>179</v>
      </c>
      <c r="D499" s="549"/>
      <c r="E499" s="549"/>
      <c r="F499" s="549"/>
      <c r="G499" s="127"/>
      <c r="H499" s="537">
        <f t="shared" si="127"/>
        <v>0</v>
      </c>
      <c r="I499" s="128"/>
      <c r="J499" s="129"/>
      <c r="K499" s="130"/>
      <c r="L499" s="128"/>
      <c r="M499" s="108"/>
      <c r="N499" s="129"/>
      <c r="O499" s="545"/>
      <c r="P499" s="545"/>
      <c r="Q499" s="545"/>
      <c r="R499" s="545"/>
      <c r="S499" s="545"/>
      <c r="T499" s="545"/>
      <c r="U499" s="545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43" t="s">
        <v>440</v>
      </c>
      <c r="C500" s="543" t="s">
        <v>186</v>
      </c>
      <c r="D500" s="549"/>
      <c r="E500" s="549"/>
      <c r="F500" s="549"/>
      <c r="G500" s="127"/>
      <c r="H500" s="537">
        <f t="shared" si="127"/>
        <v>0</v>
      </c>
      <c r="I500" s="128"/>
      <c r="J500" s="129"/>
      <c r="K500" s="130"/>
      <c r="L500" s="128"/>
      <c r="M500" s="108"/>
      <c r="N500" s="129"/>
      <c r="O500" s="545"/>
      <c r="P500" s="545"/>
      <c r="Q500" s="545"/>
      <c r="R500" s="545"/>
      <c r="S500" s="545"/>
      <c r="T500" s="545"/>
      <c r="U500" s="545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36" t="s">
        <v>240</v>
      </c>
      <c r="C501" s="125"/>
      <c r="D501" s="549">
        <v>7.3</v>
      </c>
      <c r="E501" s="549"/>
      <c r="F501" s="549"/>
      <c r="G501" s="127"/>
      <c r="H501" s="53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45"/>
      <c r="P501" s="545"/>
      <c r="Q501" s="545"/>
      <c r="R501" s="545"/>
      <c r="S501" s="545"/>
      <c r="T501" s="545"/>
      <c r="U501" s="545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36" t="s">
        <v>241</v>
      </c>
      <c r="C502" s="125"/>
      <c r="D502" s="549">
        <f>78*120/1000</f>
        <v>9.36</v>
      </c>
      <c r="E502" s="549"/>
      <c r="F502" s="549"/>
      <c r="G502" s="127"/>
      <c r="H502" s="537">
        <f t="shared" si="127"/>
        <v>0</v>
      </c>
      <c r="I502" s="128"/>
      <c r="J502" s="129"/>
      <c r="K502" s="130"/>
      <c r="L502" s="128"/>
      <c r="M502" s="108"/>
      <c r="N502" s="129"/>
      <c r="O502" s="545"/>
      <c r="P502" s="545"/>
      <c r="Q502" s="545"/>
      <c r="R502" s="545"/>
      <c r="S502" s="545"/>
      <c r="T502" s="545"/>
      <c r="U502" s="545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36" t="s">
        <v>242</v>
      </c>
      <c r="C503" s="125"/>
      <c r="D503" s="549">
        <v>4.5</v>
      </c>
      <c r="E503" s="549"/>
      <c r="F503" s="549"/>
      <c r="G503" s="127"/>
      <c r="H503" s="537">
        <f t="shared" si="127"/>
        <v>0</v>
      </c>
      <c r="I503" s="128"/>
      <c r="J503" s="129"/>
      <c r="K503" s="130"/>
      <c r="L503" s="128"/>
      <c r="M503" s="108"/>
      <c r="N503" s="129"/>
      <c r="O503" s="545"/>
      <c r="P503" s="545"/>
      <c r="Q503" s="545"/>
      <c r="R503" s="545"/>
      <c r="S503" s="545"/>
      <c r="T503" s="545"/>
      <c r="U503" s="545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36" t="s">
        <v>243</v>
      </c>
      <c r="C504" s="125"/>
      <c r="D504" s="549">
        <v>4.5</v>
      </c>
      <c r="E504" s="549"/>
      <c r="F504" s="549"/>
      <c r="G504" s="127"/>
      <c r="H504" s="537">
        <f t="shared" si="127"/>
        <v>0</v>
      </c>
      <c r="I504" s="128"/>
      <c r="J504" s="129"/>
      <c r="K504" s="130"/>
      <c r="L504" s="128"/>
      <c r="M504" s="108"/>
      <c r="N504" s="129"/>
      <c r="O504" s="545"/>
      <c r="P504" s="545"/>
      <c r="Q504" s="545"/>
      <c r="R504" s="545"/>
      <c r="S504" s="545"/>
      <c r="T504" s="545"/>
      <c r="U504" s="545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36"/>
      <c r="C505" s="125"/>
      <c r="D505" s="549"/>
      <c r="E505" s="549"/>
      <c r="F505" s="549"/>
      <c r="G505" s="127"/>
      <c r="H505" s="537">
        <f t="shared" si="127"/>
        <v>0</v>
      </c>
      <c r="I505" s="128"/>
      <c r="J505" s="129"/>
      <c r="K505" s="130"/>
      <c r="L505" s="128"/>
      <c r="M505" s="108"/>
      <c r="N505" s="129"/>
      <c r="O505" s="545"/>
      <c r="P505" s="545"/>
      <c r="Q505" s="545"/>
      <c r="R505" s="545"/>
      <c r="S505" s="545"/>
      <c r="T505" s="545"/>
      <c r="U505" s="545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546" t="s">
        <v>202</v>
      </c>
      <c r="D506" s="138"/>
      <c r="E506" s="138"/>
      <c r="F506" s="138"/>
      <c r="G506" s="139">
        <f>SUM(G491:G505)</f>
        <v>355</v>
      </c>
      <c r="H506" s="140">
        <f>SUM(H491:H501)</f>
        <v>1914.9</v>
      </c>
      <c r="I506" s="140">
        <f>SUM(I491:I505)</f>
        <v>68</v>
      </c>
      <c r="J506" s="129">
        <f t="array" ref="J506">IF(ISERROR(G506/I506),"",G506/I506)</f>
        <v>5.2205882352941178</v>
      </c>
      <c r="K506" s="140">
        <f>SUM(K491:K501)</f>
        <v>69.569715142428791</v>
      </c>
      <c r="L506" s="141"/>
      <c r="M506" s="144">
        <f t="shared" ref="M506:AA506" si="128">SUM(M491:M501)</f>
        <v>-1.5697151424287874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892</v>
      </c>
      <c r="H507" s="147">
        <f>SUM(H370,H428,H463,H479,H490,H506)</f>
        <v>4616.01</v>
      </c>
      <c r="I507" s="147">
        <f>SUM(I370,I428,I463,I479,I490,I506)</f>
        <v>132</v>
      </c>
      <c r="J507" s="148">
        <f t="array" ref="J507">IF(ISERROR(G507/I507),"",G507/I507)</f>
        <v>6.7575757575757578</v>
      </c>
      <c r="K507" s="147">
        <f>SUM(K370,K428,K463,K479,K490,K506)</f>
        <v>130.59244241515606</v>
      </c>
      <c r="L507" s="148">
        <f>IF(ISERROR(G507/K507),"",G507/K507)</f>
        <v>6.8304105773924775</v>
      </c>
      <c r="M507" s="147">
        <f t="shared" ref="M507:V507" si="129">SUM(M370,M428,M463,M479,M490,M506)</f>
        <v>1.4075575848439463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39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39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39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39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39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39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39">
        <f>G507</f>
        <v>892</v>
      </c>
      <c r="C514" s="646" t="s">
        <v>269</v>
      </c>
      <c r="D514" s="645"/>
      <c r="E514" s="738">
        <f>H507</f>
        <v>4616.01</v>
      </c>
      <c r="F514" s="738"/>
      <c r="G514" s="636" t="s">
        <v>270</v>
      </c>
      <c r="H514" s="636"/>
      <c r="I514" s="664">
        <f>L507</f>
        <v>6.8304105773924775</v>
      </c>
      <c r="J514" s="664"/>
      <c r="K514" s="666" t="s">
        <v>271</v>
      </c>
      <c r="L514" s="666"/>
      <c r="M514" s="664">
        <f>J507</f>
        <v>6.7575757575757578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39">
        <f>I507+C513</f>
        <v>133</v>
      </c>
      <c r="C515" s="643" t="s">
        <v>251</v>
      </c>
      <c r="D515" s="644"/>
      <c r="E515" s="738">
        <f>K507+I513</f>
        <v>141.59244241515606</v>
      </c>
      <c r="F515" s="738"/>
      <c r="G515" s="636" t="s">
        <v>274</v>
      </c>
      <c r="H515" s="636"/>
      <c r="I515" s="664">
        <f>B515-E515</f>
        <v>-8.5924424151560572</v>
      </c>
      <c r="J515" s="664"/>
      <c r="K515" s="666" t="s">
        <v>275</v>
      </c>
      <c r="L515" s="666"/>
      <c r="M515" s="667">
        <f>IF(ISERROR(I515/E515),"",I515/E515)</f>
        <v>-6.0684329393532112E-2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39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40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5154</v>
      </c>
      <c r="D519" s="659"/>
      <c r="E519" s="738" t="s">
        <v>269</v>
      </c>
      <c r="F519" s="738"/>
      <c r="G519" s="661">
        <f>SUM(E171,E342,E514)</f>
        <v>26614.520000000004</v>
      </c>
      <c r="H519" s="661"/>
      <c r="I519" s="636" t="s">
        <v>270</v>
      </c>
      <c r="J519" s="649"/>
      <c r="K519" s="658">
        <f>IF(ISERROR(C519/G520),"",C519/G520)</f>
        <v>10.235546997381622</v>
      </c>
      <c r="L519" s="659"/>
      <c r="M519" s="636" t="s">
        <v>271</v>
      </c>
      <c r="N519" s="636"/>
      <c r="O519" s="637">
        <f t="array" ref="O519">IF(ISERROR(C519/C520),"",C519/C520)</f>
        <v>13.249357326478149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389</v>
      </c>
      <c r="D520" s="659"/>
      <c r="E520" s="738" t="s">
        <v>251</v>
      </c>
      <c r="F520" s="738"/>
      <c r="G520" s="661">
        <f>SUM(E172,E343,E515)</f>
        <v>503.53928337376169</v>
      </c>
      <c r="H520" s="661"/>
      <c r="I520" s="643" t="s">
        <v>274</v>
      </c>
      <c r="J520" s="644"/>
      <c r="K520" s="646">
        <f>C520-G520</f>
        <v>-114.53928337376169</v>
      </c>
      <c r="L520" s="645"/>
      <c r="M520" s="646" t="s">
        <v>275</v>
      </c>
      <c r="N520" s="645"/>
      <c r="O520" s="650">
        <f>IF(ISERROR(K520/C520),"",K520/C520)</f>
        <v>-0.29444545854437454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40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666</v>
      </c>
      <c r="D524" s="644"/>
      <c r="E524" s="736">
        <f>IF(ISERROR(C524/C530),"",C524/C530)</f>
        <v>0.12922002328288706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1157</v>
      </c>
      <c r="D525" s="644"/>
      <c r="E525" s="736">
        <f>IF(ISERROR(C525/C530),"",C525/C530)</f>
        <v>0.22448583624369423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1251</v>
      </c>
      <c r="D526" s="644"/>
      <c r="E526" s="736">
        <f>IF(ISERROR(C526/C530),"",C526/C530)</f>
        <v>0.24272409778812573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1061</v>
      </c>
      <c r="D527" s="644"/>
      <c r="E527" s="736">
        <f>IF(ISERROR(C527/C530),"",C527/C530)</f>
        <v>0.20585952658129608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542</v>
      </c>
      <c r="D528" s="644"/>
      <c r="E528" s="736">
        <f>IF(ISERROR(C528/C530),"",C528/C530)</f>
        <v>0.10516103996895615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477</v>
      </c>
      <c r="D529" s="644"/>
      <c r="E529" s="736">
        <f>IF(ISERROR(C529/C530),"",C529/C530)</f>
        <v>9.2549476135040748E-2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5154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43" t="s">
        <v>309</v>
      </c>
      <c r="D532" s="543" t="s">
        <v>310</v>
      </c>
      <c r="E532" s="548" t="s">
        <v>311</v>
      </c>
      <c r="F532" s="54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45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37" t="s">
        <v>322</v>
      </c>
      <c r="Q532" s="128" t="s">
        <v>323</v>
      </c>
      <c r="R532" s="108" t="s">
        <v>324</v>
      </c>
      <c r="S532" s="543" t="s">
        <v>325</v>
      </c>
      <c r="T532" s="54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48">
        <f>D533+E533+F533-G533-O533-P533</f>
        <v>30</v>
      </c>
      <c r="D533" s="548">
        <v>30</v>
      </c>
      <c r="E533" s="548"/>
      <c r="F533" s="548"/>
      <c r="G533" s="106"/>
      <c r="H533" s="548"/>
      <c r="I533" s="548"/>
      <c r="J533" s="548">
        <f>C533-H533-I533</f>
        <v>30</v>
      </c>
      <c r="K533" s="548"/>
      <c r="L533" s="548"/>
      <c r="M533" s="548"/>
      <c r="N533" s="548"/>
      <c r="O533" s="548"/>
      <c r="P533" s="549"/>
      <c r="Q533" s="548">
        <f>J533-K533-L533</f>
        <v>30</v>
      </c>
      <c r="R533" s="108">
        <f>Q533*11-M533-N533</f>
        <v>330</v>
      </c>
      <c r="S533" s="544">
        <f t="array" ref="S533">IF(ISERROR(Q533/J533),"",Q533/J533)</f>
        <v>1</v>
      </c>
      <c r="T533" s="544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48">
        <f>D534+E534+F534-G534-O534-P534</f>
        <v>34</v>
      </c>
      <c r="D534" s="109">
        <v>34</v>
      </c>
      <c r="E534" s="109"/>
      <c r="F534" s="109"/>
      <c r="G534" s="106"/>
      <c r="H534" s="548"/>
      <c r="I534" s="548"/>
      <c r="J534" s="548">
        <f>C534-H534-I534</f>
        <v>34</v>
      </c>
      <c r="K534" s="548"/>
      <c r="L534" s="548"/>
      <c r="M534" s="548"/>
      <c r="N534" s="548"/>
      <c r="O534" s="109"/>
      <c r="P534" s="110"/>
      <c r="Q534" s="548">
        <f>J534-K534-L534</f>
        <v>34</v>
      </c>
      <c r="R534" s="108">
        <f>Q534*11-M534-N534</f>
        <v>374</v>
      </c>
      <c r="S534" s="544">
        <f t="array" ref="S534">IF(ISERROR(Q534/J534),"",Q534/J534)</f>
        <v>1</v>
      </c>
      <c r="T534" s="544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48">
        <f>D535+E535+F535-G535-O535-P535</f>
        <v>8</v>
      </c>
      <c r="D535" s="109">
        <v>8</v>
      </c>
      <c r="E535" s="109"/>
      <c r="F535" s="109"/>
      <c r="G535" s="106"/>
      <c r="H535" s="548"/>
      <c r="I535" s="548"/>
      <c r="J535" s="548">
        <f>C535-H535-I535</f>
        <v>8</v>
      </c>
      <c r="K535" s="548">
        <v>1</v>
      </c>
      <c r="L535" s="548"/>
      <c r="M535" s="548"/>
      <c r="N535" s="548"/>
      <c r="O535" s="109"/>
      <c r="P535" s="110"/>
      <c r="Q535" s="548">
        <f>J535-K535-L535</f>
        <v>7</v>
      </c>
      <c r="R535" s="108">
        <f>Q535*11-M535-N535</f>
        <v>77</v>
      </c>
      <c r="S535" s="544">
        <f t="array" ref="S535">IF(ISERROR(Q535/J535),"",Q535/J535)</f>
        <v>0.875</v>
      </c>
      <c r="T535" s="544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1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0.98611111111111116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" activePane="bottomRight" state="frozen"/>
      <selection activeCell="E487" sqref="E487"/>
      <selection pane="topRight" activeCell="E487" sqref="E487"/>
      <selection pane="bottomLeft" activeCell="E487" sqref="E487"/>
      <selection pane="bottomRight" activeCell="G435" sqref="G4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558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61" t="s">
        <v>178</v>
      </c>
      <c r="C7" s="125" t="s">
        <v>179</v>
      </c>
      <c r="D7" s="571">
        <v>5.03</v>
      </c>
      <c r="E7" s="571"/>
      <c r="F7" s="571"/>
      <c r="G7" s="127"/>
      <c r="H7" s="56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71">
        <v>5.03</v>
      </c>
      <c r="E8" s="571"/>
      <c r="F8" s="571"/>
      <c r="G8" s="127"/>
      <c r="H8" s="56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71">
        <v>5.03</v>
      </c>
      <c r="E9" s="571"/>
      <c r="F9" s="571"/>
      <c r="G9" s="127"/>
      <c r="H9" s="56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71">
        <v>5.03</v>
      </c>
      <c r="E10" s="571"/>
      <c r="F10" s="571"/>
      <c r="G10" s="127"/>
      <c r="H10" s="56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71">
        <v>5.03</v>
      </c>
      <c r="E11" s="571"/>
      <c r="F11" s="571"/>
      <c r="G11" s="127"/>
      <c r="H11" s="569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71">
        <v>5.04</v>
      </c>
      <c r="E12" s="571"/>
      <c r="F12" s="373"/>
      <c r="G12" s="134"/>
      <c r="H12" s="56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71">
        <v>5.03</v>
      </c>
      <c r="E13" s="571"/>
      <c r="F13" s="571"/>
      <c r="G13" s="127"/>
      <c r="H13" s="56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71">
        <v>5.03</v>
      </c>
      <c r="E14" s="571"/>
      <c r="F14" s="571"/>
      <c r="G14" s="127"/>
      <c r="H14" s="56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71">
        <v>5.04</v>
      </c>
      <c r="E15" s="571"/>
      <c r="F15" s="374"/>
      <c r="G15" s="127"/>
      <c r="H15" s="569">
        <f t="shared" si="0"/>
        <v>0</v>
      </c>
      <c r="I15" s="56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71">
        <v>5.04</v>
      </c>
      <c r="E16" s="571"/>
      <c r="F16" s="374"/>
      <c r="G16" s="127"/>
      <c r="H16" s="569">
        <f t="shared" si="0"/>
        <v>0</v>
      </c>
      <c r="I16" s="56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60"/>
      <c r="P16" s="560"/>
      <c r="Q16" s="560"/>
      <c r="R16" s="560"/>
      <c r="S16" s="560"/>
      <c r="T16" s="560"/>
      <c r="U16" s="56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71">
        <v>5.03</v>
      </c>
      <c r="E17" s="571"/>
      <c r="F17" s="571"/>
      <c r="G17" s="127"/>
      <c r="H17" s="56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71">
        <v>5.03</v>
      </c>
      <c r="E18" s="571"/>
      <c r="F18" s="571"/>
      <c r="G18" s="127"/>
      <c r="H18" s="56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71">
        <v>5.0599999999999996</v>
      </c>
      <c r="E19" s="571"/>
      <c r="F19" s="571"/>
      <c r="G19" s="127"/>
      <c r="H19" s="56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6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71">
        <v>5.09</v>
      </c>
      <c r="E20" s="571"/>
      <c r="F20" s="571">
        <v>20170312</v>
      </c>
      <c r="G20" s="127">
        <f>100*10+64</f>
        <v>1064</v>
      </c>
      <c r="H20" s="569">
        <f t="shared" si="0"/>
        <v>5415.76</v>
      </c>
      <c r="I20" s="128">
        <v>40</v>
      </c>
      <c r="J20" s="128">
        <f t="array" ref="J20">IF(ISERROR(G20/I20),"",G20/I20)</f>
        <v>26.6</v>
      </c>
      <c r="K20" s="130">
        <f t="array" ref="K20">IF(ISERROR(G20/L20),"",G20/L20)</f>
        <v>46.260869565217391</v>
      </c>
      <c r="L20" s="128">
        <v>23</v>
      </c>
      <c r="M20" s="108">
        <f t="shared" si="1"/>
        <v>-6.2608695652173907</v>
      </c>
      <c r="N20" s="128">
        <f t="shared" si="4"/>
        <v>0</v>
      </c>
      <c r="O20" s="560"/>
      <c r="P20" s="560"/>
      <c r="Q20" s="560"/>
      <c r="R20" s="560"/>
      <c r="S20" s="560"/>
      <c r="T20" s="560"/>
      <c r="U20" s="560"/>
      <c r="V20" s="131">
        <f>SUM(X20:AA20)</f>
        <v>0</v>
      </c>
      <c r="W20" s="56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71">
        <v>5.09</v>
      </c>
      <c r="E21" s="571"/>
      <c r="F21" s="571"/>
      <c r="G21" s="127"/>
      <c r="H21" s="56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9" t="s">
        <v>190</v>
      </c>
      <c r="D22" s="571">
        <v>4.8</v>
      </c>
      <c r="E22" s="571"/>
      <c r="F22" s="571"/>
      <c r="G22" s="127"/>
      <c r="H22" s="56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9" t="s">
        <v>187</v>
      </c>
      <c r="D23" s="571">
        <v>4.8</v>
      </c>
      <c r="E23" s="571"/>
      <c r="F23" s="571"/>
      <c r="G23" s="127"/>
      <c r="H23" s="56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9" t="s">
        <v>179</v>
      </c>
      <c r="D24" s="571">
        <v>4.8</v>
      </c>
      <c r="E24" s="571"/>
      <c r="F24" s="571"/>
      <c r="G24" s="127"/>
      <c r="H24" s="56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9" t="s">
        <v>199</v>
      </c>
      <c r="D25" s="571">
        <v>4.8</v>
      </c>
      <c r="E25" s="571"/>
      <c r="F25" s="571"/>
      <c r="G25" s="127"/>
      <c r="H25" s="56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71">
        <v>4.99</v>
      </c>
      <c r="E26" s="571"/>
      <c r="F26" s="571"/>
      <c r="G26" s="127"/>
      <c r="H26" s="56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71">
        <v>4.99</v>
      </c>
      <c r="E27" s="571"/>
      <c r="F27" s="571"/>
      <c r="G27" s="127"/>
      <c r="H27" s="56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567" t="s">
        <v>202</v>
      </c>
      <c r="D28" s="138"/>
      <c r="E28" s="138"/>
      <c r="F28" s="138"/>
      <c r="G28" s="139">
        <f>SUM(G7:G27)</f>
        <v>1064</v>
      </c>
      <c r="H28" s="140">
        <f>SUM(H7:H27)</f>
        <v>5415.76</v>
      </c>
      <c r="I28" s="140">
        <f>SUM(I7:I27)</f>
        <v>40</v>
      </c>
      <c r="J28" s="129">
        <f t="array" ref="J28">IF(ISERROR(G28/I28),"",G28/I28)</f>
        <v>26.6</v>
      </c>
      <c r="K28" s="140">
        <f>SUM(K7:K27)</f>
        <v>46.260869565217391</v>
      </c>
      <c r="L28" s="141"/>
      <c r="M28" s="140">
        <f t="shared" ref="M28:V28" si="5">SUM(M7:M27)</f>
        <v>-6.2608695652173907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61" t="s">
        <v>206</v>
      </c>
      <c r="C29" s="125" t="s">
        <v>199</v>
      </c>
      <c r="D29" s="571">
        <v>5.03</v>
      </c>
      <c r="E29" s="571"/>
      <c r="F29" s="571"/>
      <c r="G29" s="127"/>
      <c r="H29" s="56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64"/>
      <c r="P29" s="564"/>
      <c r="Q29" s="564"/>
      <c r="R29" s="564"/>
      <c r="S29" s="564"/>
      <c r="T29" s="564"/>
      <c r="U29" s="5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61" t="s">
        <v>425</v>
      </c>
      <c r="C30" s="177" t="s">
        <v>427</v>
      </c>
      <c r="D30" s="571">
        <v>5.03</v>
      </c>
      <c r="E30" s="571"/>
      <c r="F30" s="571"/>
      <c r="G30" s="127"/>
      <c r="H30" s="56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64"/>
      <c r="P30" s="564"/>
      <c r="Q30" s="564"/>
      <c r="R30" s="564"/>
      <c r="S30" s="564"/>
      <c r="T30" s="564"/>
      <c r="U30" s="5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61" t="s">
        <v>206</v>
      </c>
      <c r="C31" s="125" t="s">
        <v>186</v>
      </c>
      <c r="D31" s="571">
        <v>5.03</v>
      </c>
      <c r="E31" s="571"/>
      <c r="F31" s="571"/>
      <c r="G31" s="127"/>
      <c r="H31" s="56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64"/>
      <c r="P31" s="564"/>
      <c r="Q31" s="564"/>
      <c r="R31" s="564"/>
      <c r="S31" s="564"/>
      <c r="T31" s="564"/>
      <c r="U31" s="5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61" t="s">
        <v>206</v>
      </c>
      <c r="C32" s="125" t="s">
        <v>203</v>
      </c>
      <c r="D32" s="571">
        <v>5.03</v>
      </c>
      <c r="E32" s="571"/>
      <c r="F32" s="571"/>
      <c r="G32" s="127"/>
      <c r="H32" s="56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64"/>
      <c r="P32" s="564"/>
      <c r="Q32" s="564"/>
      <c r="R32" s="564"/>
      <c r="S32" s="564"/>
      <c r="T32" s="564"/>
      <c r="U32" s="5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561" t="s">
        <v>206</v>
      </c>
      <c r="C33" s="125" t="s">
        <v>207</v>
      </c>
      <c r="D33" s="571">
        <v>5.03</v>
      </c>
      <c r="E33" s="571"/>
      <c r="F33" s="571">
        <v>20170312</v>
      </c>
      <c r="G33" s="127">
        <f>108*9+102</f>
        <v>1074</v>
      </c>
      <c r="H33" s="569">
        <f t="shared" si="7"/>
        <v>5402.22</v>
      </c>
      <c r="I33" s="128">
        <v>20</v>
      </c>
      <c r="J33" s="128">
        <f t="array" ref="J33">IF(ISERROR(G33/I33),"",G33/I33)</f>
        <v>53.7</v>
      </c>
      <c r="K33" s="130">
        <f t="array" ref="K33">IF(ISERROR(G33/L33),"",G33/L33)</f>
        <v>20.653846153846153</v>
      </c>
      <c r="L33" s="128">
        <v>52</v>
      </c>
      <c r="M33" s="108">
        <f>IF(ISERROR(I33-K33),"",I33-K33)</f>
        <v>-0.6538461538461533</v>
      </c>
      <c r="N33" s="128">
        <f>SUM(O33:U33)</f>
        <v>0</v>
      </c>
      <c r="O33" s="564"/>
      <c r="P33" s="564"/>
      <c r="Q33" s="564"/>
      <c r="R33" s="564"/>
      <c r="S33" s="564"/>
      <c r="T33" s="564"/>
      <c r="U33" s="564"/>
      <c r="V33" s="131">
        <f>SUM(X33:AA33)</f>
        <v>0</v>
      </c>
      <c r="W33" s="563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61" t="s">
        <v>414</v>
      </c>
      <c r="C34" s="177" t="s">
        <v>415</v>
      </c>
      <c r="D34" s="571">
        <v>5.03</v>
      </c>
      <c r="E34" s="571"/>
      <c r="F34" s="571"/>
      <c r="G34" s="127"/>
      <c r="H34" s="569">
        <f t="shared" si="7"/>
        <v>0</v>
      </c>
      <c r="I34" s="128"/>
      <c r="J34" s="129"/>
      <c r="K34" s="130"/>
      <c r="L34" s="128">
        <v>52</v>
      </c>
      <c r="M34" s="108"/>
      <c r="N34" s="129"/>
      <c r="O34" s="564"/>
      <c r="P34" s="564"/>
      <c r="Q34" s="564"/>
      <c r="R34" s="564"/>
      <c r="S34" s="564"/>
      <c r="T34" s="564"/>
      <c r="U34" s="5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61" t="s">
        <v>414</v>
      </c>
      <c r="C35" s="177" t="s">
        <v>416</v>
      </c>
      <c r="D35" s="571">
        <v>5.03</v>
      </c>
      <c r="E35" s="571"/>
      <c r="F35" s="571"/>
      <c r="G35" s="127"/>
      <c r="H35" s="569">
        <f t="shared" si="7"/>
        <v>0</v>
      </c>
      <c r="I35" s="128"/>
      <c r="J35" s="129"/>
      <c r="K35" s="130"/>
      <c r="L35" s="128">
        <v>52</v>
      </c>
      <c r="M35" s="108"/>
      <c r="N35" s="129"/>
      <c r="O35" s="564"/>
      <c r="P35" s="564"/>
      <c r="Q35" s="564"/>
      <c r="R35" s="564"/>
      <c r="S35" s="564"/>
      <c r="T35" s="564"/>
      <c r="U35" s="5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61" t="s">
        <v>414</v>
      </c>
      <c r="C36" s="177" t="s">
        <v>61</v>
      </c>
      <c r="D36" s="571">
        <v>5.03</v>
      </c>
      <c r="E36" s="571"/>
      <c r="F36" s="571"/>
      <c r="G36" s="127"/>
      <c r="H36" s="569">
        <f t="shared" si="7"/>
        <v>0</v>
      </c>
      <c r="I36" s="128"/>
      <c r="J36" s="129"/>
      <c r="K36" s="130"/>
      <c r="L36" s="128">
        <v>52</v>
      </c>
      <c r="M36" s="108"/>
      <c r="N36" s="129"/>
      <c r="O36" s="564"/>
      <c r="P36" s="564"/>
      <c r="Q36" s="564"/>
      <c r="R36" s="564"/>
      <c r="S36" s="564"/>
      <c r="T36" s="564"/>
      <c r="U36" s="56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561" t="s">
        <v>208</v>
      </c>
      <c r="C37" s="125" t="s">
        <v>179</v>
      </c>
      <c r="D37" s="571">
        <v>5.08</v>
      </c>
      <c r="E37" s="571"/>
      <c r="F37" s="571">
        <v>20170312</v>
      </c>
      <c r="G37" s="127">
        <v>687</v>
      </c>
      <c r="H37" s="569">
        <f t="shared" si="7"/>
        <v>3489.96</v>
      </c>
      <c r="I37" s="128">
        <v>28</v>
      </c>
      <c r="J37" s="128">
        <f t="array" ref="J37">IF(ISERROR(G37/I37),"",G37/I37)</f>
        <v>24.535714285714285</v>
      </c>
      <c r="K37" s="130">
        <f t="array" ref="K37">IF(ISERROR(G37/L37),"",G37/L37)</f>
        <v>32.714285714285715</v>
      </c>
      <c r="L37" s="128">
        <v>21</v>
      </c>
      <c r="M37" s="108">
        <f t="shared" ref="M37:M66" si="9">IF(ISERROR(I37-K37),"",I37-K37)</f>
        <v>-4.7142857142857153</v>
      </c>
      <c r="N37" s="128">
        <f t="shared" ref="N37:N52" si="10">SUM(O37:U37)</f>
        <v>0</v>
      </c>
      <c r="O37" s="564"/>
      <c r="P37" s="564"/>
      <c r="Q37" s="564"/>
      <c r="R37" s="564"/>
      <c r="S37" s="564"/>
      <c r="T37" s="564"/>
      <c r="U37" s="564"/>
      <c r="V37" s="131">
        <f t="shared" ref="V37:V48" si="11">SUM(X37:AA37)</f>
        <v>0</v>
      </c>
      <c r="W37" s="56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61" t="s">
        <v>208</v>
      </c>
      <c r="C38" s="125" t="s">
        <v>204</v>
      </c>
      <c r="D38" s="571">
        <v>5.08</v>
      </c>
      <c r="E38" s="571"/>
      <c r="F38" s="571"/>
      <c r="G38" s="127"/>
      <c r="H38" s="56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64"/>
      <c r="P38" s="564"/>
      <c r="Q38" s="564"/>
      <c r="R38" s="564"/>
      <c r="S38" s="564"/>
      <c r="T38" s="564"/>
      <c r="U38" s="5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61" t="s">
        <v>208</v>
      </c>
      <c r="C39" s="125" t="s">
        <v>205</v>
      </c>
      <c r="D39" s="571">
        <v>5.08</v>
      </c>
      <c r="E39" s="571"/>
      <c r="F39" s="571"/>
      <c r="G39" s="127"/>
      <c r="H39" s="56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64"/>
      <c r="P39" s="564"/>
      <c r="Q39" s="564"/>
      <c r="R39" s="564"/>
      <c r="S39" s="564"/>
      <c r="T39" s="564"/>
      <c r="U39" s="5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61" t="s">
        <v>208</v>
      </c>
      <c r="C40" s="125" t="s">
        <v>186</v>
      </c>
      <c r="D40" s="571">
        <v>5.08</v>
      </c>
      <c r="E40" s="571"/>
      <c r="F40" s="571">
        <v>20170311</v>
      </c>
      <c r="G40" s="127">
        <v>42</v>
      </c>
      <c r="H40" s="569">
        <f t="shared" si="7"/>
        <v>213.36</v>
      </c>
      <c r="I40" s="128">
        <v>1.5</v>
      </c>
      <c r="J40" s="128">
        <f t="array" ref="J40">IF(ISERROR(G40/I40),"",G40/I40)</f>
        <v>28</v>
      </c>
      <c r="K40" s="130">
        <f t="array" ref="K40">IF(ISERROR(G40/L40),"",G40/L40)</f>
        <v>2</v>
      </c>
      <c r="L40" s="128">
        <v>21</v>
      </c>
      <c r="M40" s="108">
        <f t="shared" si="9"/>
        <v>-0.5</v>
      </c>
      <c r="N40" s="128">
        <f t="shared" si="10"/>
        <v>0</v>
      </c>
      <c r="O40" s="564"/>
      <c r="P40" s="564"/>
      <c r="Q40" s="564"/>
      <c r="R40" s="564"/>
      <c r="S40" s="564"/>
      <c r="T40" s="564"/>
      <c r="U40" s="564"/>
      <c r="V40" s="131">
        <f t="shared" si="11"/>
        <v>0</v>
      </c>
      <c r="W40" s="563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61" t="s">
        <v>208</v>
      </c>
      <c r="C41" s="125" t="s">
        <v>203</v>
      </c>
      <c r="D41" s="571">
        <v>5.08</v>
      </c>
      <c r="E41" s="571"/>
      <c r="F41" s="571"/>
      <c r="G41" s="127"/>
      <c r="H41" s="56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64"/>
      <c r="P41" s="564"/>
      <c r="Q41" s="564"/>
      <c r="R41" s="564"/>
      <c r="S41" s="564"/>
      <c r="T41" s="564"/>
      <c r="U41" s="5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61" t="s">
        <v>208</v>
      </c>
      <c r="C42" s="125" t="s">
        <v>199</v>
      </c>
      <c r="D42" s="571">
        <v>5.08</v>
      </c>
      <c r="E42" s="571"/>
      <c r="F42" s="571"/>
      <c r="G42" s="127"/>
      <c r="H42" s="56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61" t="s">
        <v>208</v>
      </c>
      <c r="C43" s="125" t="s">
        <v>187</v>
      </c>
      <c r="D43" s="571">
        <v>5.08</v>
      </c>
      <c r="E43" s="571"/>
      <c r="F43" s="571"/>
      <c r="G43" s="127"/>
      <c r="H43" s="56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64"/>
      <c r="P43" s="564"/>
      <c r="Q43" s="564"/>
      <c r="R43" s="564"/>
      <c r="S43" s="564"/>
      <c r="T43" s="564"/>
      <c r="U43" s="5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61" t="s">
        <v>208</v>
      </c>
      <c r="C44" s="125" t="s">
        <v>207</v>
      </c>
      <c r="D44" s="571">
        <v>5.08</v>
      </c>
      <c r="E44" s="571"/>
      <c r="F44" s="571"/>
      <c r="G44" s="127"/>
      <c r="H44" s="56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61" t="s">
        <v>209</v>
      </c>
      <c r="C45" s="125" t="s">
        <v>194</v>
      </c>
      <c r="D45" s="571">
        <v>5.03</v>
      </c>
      <c r="E45" s="571"/>
      <c r="F45" s="571"/>
      <c r="G45" s="127"/>
      <c r="H45" s="56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64"/>
      <c r="P45" s="564"/>
      <c r="Q45" s="564"/>
      <c r="R45" s="564"/>
      <c r="S45" s="564"/>
      <c r="T45" s="564"/>
      <c r="U45" s="5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61" t="s">
        <v>209</v>
      </c>
      <c r="C46" s="125" t="s">
        <v>179</v>
      </c>
      <c r="D46" s="571">
        <v>5.03</v>
      </c>
      <c r="E46" s="571"/>
      <c r="F46" s="571">
        <v>20170312</v>
      </c>
      <c r="G46" s="127">
        <f>108+27+48+108</f>
        <v>291</v>
      </c>
      <c r="H46" s="569">
        <f t="shared" si="7"/>
        <v>1463.73</v>
      </c>
      <c r="I46" s="128">
        <v>5</v>
      </c>
      <c r="J46" s="128">
        <f t="array" ref="J46">IF(ISERROR(G46/I46),"",G46/I46)</f>
        <v>58.2</v>
      </c>
      <c r="K46" s="130">
        <f t="array" ref="K46">IF(ISERROR(G46/L46),"",G46/L46)</f>
        <v>5.1964285714285712</v>
      </c>
      <c r="L46" s="128">
        <v>56</v>
      </c>
      <c r="M46" s="108">
        <f t="shared" si="9"/>
        <v>-0.19642857142857117</v>
      </c>
      <c r="N46" s="128">
        <f t="shared" si="10"/>
        <v>0</v>
      </c>
      <c r="O46" s="564"/>
      <c r="P46" s="564"/>
      <c r="Q46" s="564"/>
      <c r="R46" s="564"/>
      <c r="S46" s="564"/>
      <c r="T46" s="564"/>
      <c r="U46" s="564"/>
      <c r="V46" s="131">
        <f t="shared" si="11"/>
        <v>0</v>
      </c>
      <c r="W46" s="563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61" t="s">
        <v>209</v>
      </c>
      <c r="C47" s="125" t="s">
        <v>195</v>
      </c>
      <c r="D47" s="571">
        <v>5.03</v>
      </c>
      <c r="E47" s="571"/>
      <c r="F47" s="571"/>
      <c r="G47" s="127"/>
      <c r="H47" s="56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64"/>
      <c r="P47" s="564"/>
      <c r="Q47" s="564"/>
      <c r="R47" s="564"/>
      <c r="S47" s="564"/>
      <c r="T47" s="564"/>
      <c r="U47" s="5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61" t="s">
        <v>209</v>
      </c>
      <c r="C48" s="125" t="s">
        <v>204</v>
      </c>
      <c r="D48" s="571">
        <v>5.03</v>
      </c>
      <c r="E48" s="571"/>
      <c r="F48" s="571"/>
      <c r="G48" s="127"/>
      <c r="H48" s="56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64"/>
      <c r="P48" s="564"/>
      <c r="Q48" s="564"/>
      <c r="R48" s="564"/>
      <c r="S48" s="564"/>
      <c r="T48" s="564"/>
      <c r="U48" s="5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61" t="s">
        <v>382</v>
      </c>
      <c r="C49" s="177" t="s">
        <v>383</v>
      </c>
      <c r="D49" s="571">
        <v>5.03</v>
      </c>
      <c r="E49" s="571"/>
      <c r="F49" s="571"/>
      <c r="G49" s="127"/>
      <c r="H49" s="56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64"/>
      <c r="P49" s="564"/>
      <c r="Q49" s="564"/>
      <c r="R49" s="564"/>
      <c r="S49" s="564"/>
      <c r="T49" s="564"/>
      <c r="U49" s="5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61" t="s">
        <v>382</v>
      </c>
      <c r="C50" s="177" t="s">
        <v>384</v>
      </c>
      <c r="D50" s="571">
        <v>5.03</v>
      </c>
      <c r="E50" s="571"/>
      <c r="F50" s="571"/>
      <c r="G50" s="127"/>
      <c r="H50" s="56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64"/>
      <c r="P50" s="564"/>
      <c r="Q50" s="564"/>
      <c r="R50" s="564"/>
      <c r="S50" s="564"/>
      <c r="T50" s="564"/>
      <c r="U50" s="5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61" t="s">
        <v>382</v>
      </c>
      <c r="C51" s="177" t="s">
        <v>389</v>
      </c>
      <c r="D51" s="571">
        <v>5.03</v>
      </c>
      <c r="E51" s="571"/>
      <c r="F51" s="571"/>
      <c r="G51" s="127"/>
      <c r="H51" s="56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64"/>
      <c r="P51" s="564"/>
      <c r="Q51" s="564"/>
      <c r="R51" s="564"/>
      <c r="S51" s="564"/>
      <c r="T51" s="564"/>
      <c r="U51" s="5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61" t="s">
        <v>382</v>
      </c>
      <c r="C52" s="177" t="s">
        <v>391</v>
      </c>
      <c r="D52" s="571">
        <v>5.03</v>
      </c>
      <c r="E52" s="571"/>
      <c r="F52" s="571"/>
      <c r="G52" s="127"/>
      <c r="H52" s="56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64"/>
      <c r="P52" s="564"/>
      <c r="Q52" s="564"/>
      <c r="R52" s="564"/>
      <c r="S52" s="564"/>
      <c r="T52" s="564"/>
      <c r="U52" s="5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61" t="s">
        <v>418</v>
      </c>
      <c r="C53" s="177" t="s">
        <v>364</v>
      </c>
      <c r="D53" s="571">
        <v>5.03</v>
      </c>
      <c r="E53" s="571"/>
      <c r="F53" s="571"/>
      <c r="G53" s="127"/>
      <c r="H53" s="56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64"/>
      <c r="P53" s="564"/>
      <c r="Q53" s="564"/>
      <c r="R53" s="564"/>
      <c r="S53" s="564"/>
      <c r="T53" s="564"/>
      <c r="U53" s="5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61" t="s">
        <v>418</v>
      </c>
      <c r="C54" s="177" t="s">
        <v>365</v>
      </c>
      <c r="D54" s="571">
        <v>5.03</v>
      </c>
      <c r="E54" s="571"/>
      <c r="F54" s="571"/>
      <c r="G54" s="127"/>
      <c r="H54" s="56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64"/>
      <c r="P54" s="564"/>
      <c r="Q54" s="564"/>
      <c r="R54" s="564"/>
      <c r="S54" s="564"/>
      <c r="T54" s="564"/>
      <c r="U54" s="5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61" t="s">
        <v>418</v>
      </c>
      <c r="C55" s="177" t="s">
        <v>366</v>
      </c>
      <c r="D55" s="571">
        <v>5.03</v>
      </c>
      <c r="E55" s="571"/>
      <c r="F55" s="571"/>
      <c r="G55" s="127"/>
      <c r="H55" s="56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64"/>
      <c r="P55" s="564"/>
      <c r="Q55" s="564"/>
      <c r="R55" s="564"/>
      <c r="S55" s="564"/>
      <c r="T55" s="564"/>
      <c r="U55" s="5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61" t="s">
        <v>418</v>
      </c>
      <c r="C56" s="177" t="s">
        <v>367</v>
      </c>
      <c r="D56" s="571">
        <v>5.03</v>
      </c>
      <c r="E56" s="571"/>
      <c r="F56" s="571"/>
      <c r="G56" s="127"/>
      <c r="H56" s="56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64"/>
      <c r="P56" s="564"/>
      <c r="Q56" s="564"/>
      <c r="R56" s="564"/>
      <c r="S56" s="564"/>
      <c r="T56" s="564"/>
      <c r="U56" s="5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71">
        <v>5.03</v>
      </c>
      <c r="E57" s="571"/>
      <c r="F57" s="571"/>
      <c r="G57" s="127"/>
      <c r="H57" s="56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71">
        <v>5.03</v>
      </c>
      <c r="E58" s="571"/>
      <c r="F58" s="571"/>
      <c r="G58" s="127"/>
      <c r="H58" s="56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71">
        <v>5.03</v>
      </c>
      <c r="E59" s="571"/>
      <c r="F59" s="571"/>
      <c r="G59" s="127"/>
      <c r="H59" s="56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60"/>
      <c r="P59" s="560"/>
      <c r="Q59" s="560"/>
      <c r="R59" s="560"/>
      <c r="S59" s="560"/>
      <c r="T59" s="560"/>
      <c r="U59" s="56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71">
        <v>5.03</v>
      </c>
      <c r="E60" s="571"/>
      <c r="F60" s="571"/>
      <c r="G60" s="127"/>
      <c r="H60" s="56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71">
        <v>5.03</v>
      </c>
      <c r="E61" s="571"/>
      <c r="F61" s="571"/>
      <c r="G61" s="127"/>
      <c r="H61" s="56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71">
        <v>5.03</v>
      </c>
      <c r="E62" s="571"/>
      <c r="F62" s="571"/>
      <c r="G62" s="127"/>
      <c r="H62" s="56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71">
        <v>5.03</v>
      </c>
      <c r="E63" s="571"/>
      <c r="F63" s="571"/>
      <c r="G63" s="127"/>
      <c r="H63" s="56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71">
        <v>5.03</v>
      </c>
      <c r="E64" s="571"/>
      <c r="F64" s="571"/>
      <c r="G64" s="127"/>
      <c r="H64" s="56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71">
        <v>5.03</v>
      </c>
      <c r="E65" s="571"/>
      <c r="F65" s="571"/>
      <c r="G65" s="127"/>
      <c r="H65" s="56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71">
        <v>5.03</v>
      </c>
      <c r="E66" s="571"/>
      <c r="F66" s="571"/>
      <c r="G66" s="127"/>
      <c r="H66" s="56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71">
        <v>5.03</v>
      </c>
      <c r="E67" s="571"/>
      <c r="F67" s="571"/>
      <c r="G67" s="127"/>
      <c r="H67" s="56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71">
        <v>5</v>
      </c>
      <c r="E68" s="571"/>
      <c r="F68" s="571"/>
      <c r="G68" s="127"/>
      <c r="H68" s="56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71">
        <v>5.03</v>
      </c>
      <c r="E69" s="571"/>
      <c r="F69" s="571"/>
      <c r="G69" s="127"/>
      <c r="H69" s="56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60"/>
      <c r="P69" s="560"/>
      <c r="Q69" s="560"/>
      <c r="R69" s="560"/>
      <c r="S69" s="560"/>
      <c r="T69" s="560"/>
      <c r="U69" s="56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71">
        <v>5.03</v>
      </c>
      <c r="E70" s="571"/>
      <c r="F70" s="571"/>
      <c r="G70" s="127"/>
      <c r="H70" s="56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60"/>
      <c r="P70" s="560"/>
      <c r="Q70" s="560"/>
      <c r="R70" s="560"/>
      <c r="S70" s="560"/>
      <c r="T70" s="560"/>
      <c r="U70" s="56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71">
        <v>5.03</v>
      </c>
      <c r="E71" s="571"/>
      <c r="F71" s="571"/>
      <c r="G71" s="127"/>
      <c r="H71" s="569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71">
        <v>5.0599999999999996</v>
      </c>
      <c r="E72" s="571"/>
      <c r="F72" s="571"/>
      <c r="G72" s="127"/>
      <c r="H72" s="56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71">
        <v>5.0599999999999996</v>
      </c>
      <c r="E73" s="571"/>
      <c r="F73" s="571"/>
      <c r="G73" s="127"/>
      <c r="H73" s="56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71">
        <v>5.0599999999999996</v>
      </c>
      <c r="E74" s="571"/>
      <c r="F74" s="571"/>
      <c r="G74" s="127"/>
      <c r="H74" s="56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71">
        <v>5.0599999999999996</v>
      </c>
      <c r="E75" s="571"/>
      <c r="F75" s="571"/>
      <c r="G75" s="127"/>
      <c r="H75" s="56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71">
        <v>5.5</v>
      </c>
      <c r="E76" s="571"/>
      <c r="F76" s="571"/>
      <c r="G76" s="127"/>
      <c r="H76" s="56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71">
        <v>5.5</v>
      </c>
      <c r="E77" s="571"/>
      <c r="F77" s="571"/>
      <c r="G77" s="127"/>
      <c r="H77" s="56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71">
        <v>5.5</v>
      </c>
      <c r="E78" s="571"/>
      <c r="F78" s="571"/>
      <c r="G78" s="127"/>
      <c r="H78" s="56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71">
        <v>5.5</v>
      </c>
      <c r="E79" s="571"/>
      <c r="F79" s="571"/>
      <c r="G79" s="127"/>
      <c r="H79" s="56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71">
        <v>5.03</v>
      </c>
      <c r="E80" s="571"/>
      <c r="F80" s="571"/>
      <c r="G80" s="127"/>
      <c r="H80" s="56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71">
        <v>5.03</v>
      </c>
      <c r="E81" s="571"/>
      <c r="F81" s="571"/>
      <c r="G81" s="127"/>
      <c r="H81" s="56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71">
        <v>5.03</v>
      </c>
      <c r="E82" s="571"/>
      <c r="F82" s="571"/>
      <c r="G82" s="127"/>
      <c r="H82" s="56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71">
        <v>5.03</v>
      </c>
      <c r="E83" s="571"/>
      <c r="F83" s="571"/>
      <c r="G83" s="127"/>
      <c r="H83" s="56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71">
        <v>5.03</v>
      </c>
      <c r="E84" s="571"/>
      <c r="F84" s="571"/>
      <c r="G84" s="127"/>
      <c r="H84" s="56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71">
        <v>5.03</v>
      </c>
      <c r="E85" s="571"/>
      <c r="F85" s="571"/>
      <c r="G85" s="127"/>
      <c r="H85" s="56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67" t="s">
        <v>202</v>
      </c>
      <c r="D86" s="138"/>
      <c r="E86" s="138"/>
      <c r="F86" s="138"/>
      <c r="G86" s="139">
        <f>SUM(G29:G85)</f>
        <v>2094</v>
      </c>
      <c r="H86" s="140">
        <f>SUM(H29:H85)</f>
        <v>10569.27</v>
      </c>
      <c r="I86" s="140">
        <f>SUM(I29:I85)</f>
        <v>54.5</v>
      </c>
      <c r="J86" s="129">
        <f t="array" ref="J86">IF(ISERROR(G86/I86),"",G86/I86)</f>
        <v>38.422018348623851</v>
      </c>
      <c r="K86" s="140">
        <f>SUM(K29:K85)</f>
        <v>60.564560439560438</v>
      </c>
      <c r="L86" s="141"/>
      <c r="M86" s="144">
        <f t="shared" ref="M86:V86" si="17">SUM(M29:M85)</f>
        <v>-6.0645604395604398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61" t="s">
        <v>217</v>
      </c>
      <c r="C87" s="125" t="s">
        <v>179</v>
      </c>
      <c r="D87" s="571">
        <v>5.03</v>
      </c>
      <c r="E87" s="571"/>
      <c r="F87" s="571"/>
      <c r="G87" s="127"/>
      <c r="H87" s="56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61" t="s">
        <v>217</v>
      </c>
      <c r="C88" s="125" t="s">
        <v>186</v>
      </c>
      <c r="D88" s="571">
        <v>5.03</v>
      </c>
      <c r="E88" s="571"/>
      <c r="F88" s="571"/>
      <c r="G88" s="127"/>
      <c r="H88" s="56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60"/>
      <c r="P88" s="560"/>
      <c r="Q88" s="560"/>
      <c r="R88" s="560"/>
      <c r="S88" s="560"/>
      <c r="T88" s="560"/>
      <c r="U88" s="56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61" t="s">
        <v>217</v>
      </c>
      <c r="C89" s="125" t="s">
        <v>204</v>
      </c>
      <c r="D89" s="571">
        <v>5.03</v>
      </c>
      <c r="E89" s="571"/>
      <c r="F89" s="571"/>
      <c r="G89" s="127"/>
      <c r="H89" s="56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60"/>
      <c r="P89" s="560"/>
      <c r="Q89" s="560"/>
      <c r="R89" s="560"/>
      <c r="S89" s="560"/>
      <c r="T89" s="560"/>
      <c r="U89" s="56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71">
        <v>5.03</v>
      </c>
      <c r="E90" s="571"/>
      <c r="F90" s="571"/>
      <c r="G90" s="127"/>
      <c r="H90" s="56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71">
        <v>5.03</v>
      </c>
      <c r="E91" s="571"/>
      <c r="F91" s="571"/>
      <c r="G91" s="127"/>
      <c r="H91" s="56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71">
        <v>5.03</v>
      </c>
      <c r="E92" s="571"/>
      <c r="F92" s="571"/>
      <c r="G92" s="127"/>
      <c r="H92" s="56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71">
        <v>5.03</v>
      </c>
      <c r="E93" s="571"/>
      <c r="F93" s="571"/>
      <c r="G93" s="127"/>
      <c r="H93" s="56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71"/>
      <c r="F94" s="571"/>
      <c r="G94" s="127"/>
      <c r="H94" s="56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71">
        <v>5.03</v>
      </c>
      <c r="E95" s="571"/>
      <c r="F95" s="571"/>
      <c r="G95" s="146"/>
      <c r="H95" s="56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71">
        <v>5.03</v>
      </c>
      <c r="E96" s="571"/>
      <c r="F96" s="571"/>
      <c r="G96" s="127"/>
      <c r="H96" s="56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71">
        <v>5.03</v>
      </c>
      <c r="E97" s="571"/>
      <c r="F97" s="571"/>
      <c r="G97" s="127"/>
      <c r="H97" s="56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71">
        <v>5.03</v>
      </c>
      <c r="E98" s="571"/>
      <c r="F98" s="571"/>
      <c r="G98" s="127"/>
      <c r="H98" s="56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71">
        <v>5.03</v>
      </c>
      <c r="E99" s="571"/>
      <c r="F99" s="571"/>
      <c r="G99" s="127"/>
      <c r="H99" s="56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71">
        <v>5.03</v>
      </c>
      <c r="E100" s="571"/>
      <c r="F100" s="571"/>
      <c r="G100" s="127"/>
      <c r="H100" s="56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71">
        <v>5.03</v>
      </c>
      <c r="E101" s="571"/>
      <c r="F101" s="571"/>
      <c r="G101" s="127"/>
      <c r="H101" s="56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71">
        <v>5.03</v>
      </c>
      <c r="E102" s="571"/>
      <c r="F102" s="571"/>
      <c r="G102" s="127"/>
      <c r="H102" s="56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61" t="s">
        <v>222</v>
      </c>
      <c r="C103" s="125" t="s">
        <v>181</v>
      </c>
      <c r="D103" s="571">
        <v>10.199999999999999</v>
      </c>
      <c r="E103" s="571"/>
      <c r="F103" s="571"/>
      <c r="G103" s="127"/>
      <c r="H103" s="56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61" t="s">
        <v>222</v>
      </c>
      <c r="C104" s="125" t="s">
        <v>179</v>
      </c>
      <c r="D104" s="571">
        <v>10.199999999999999</v>
      </c>
      <c r="E104" s="571"/>
      <c r="F104" s="571"/>
      <c r="G104" s="127"/>
      <c r="H104" s="56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61" t="s">
        <v>222</v>
      </c>
      <c r="C105" s="125" t="s">
        <v>221</v>
      </c>
      <c r="D105" s="571">
        <v>10.199999999999999</v>
      </c>
      <c r="E105" s="571"/>
      <c r="F105" s="571"/>
      <c r="G105" s="127"/>
      <c r="H105" s="56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61" t="s">
        <v>222</v>
      </c>
      <c r="C106" s="125" t="s">
        <v>186</v>
      </c>
      <c r="D106" s="571">
        <v>10.199999999999999</v>
      </c>
      <c r="E106" s="571"/>
      <c r="F106" s="571"/>
      <c r="G106" s="127"/>
      <c r="H106" s="56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61" t="s">
        <v>393</v>
      </c>
      <c r="C107" s="177" t="s">
        <v>395</v>
      </c>
      <c r="D107" s="571">
        <v>5</v>
      </c>
      <c r="E107" s="571"/>
      <c r="F107" s="571"/>
      <c r="G107" s="127"/>
      <c r="H107" s="56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61" t="s">
        <v>393</v>
      </c>
      <c r="C108" s="177" t="s">
        <v>402</v>
      </c>
      <c r="D108" s="571">
        <v>5</v>
      </c>
      <c r="E108" s="571"/>
      <c r="F108" s="571"/>
      <c r="G108" s="127"/>
      <c r="H108" s="56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61" t="s">
        <v>404</v>
      </c>
      <c r="C109" s="177" t="s">
        <v>405</v>
      </c>
      <c r="D109" s="571">
        <v>5</v>
      </c>
      <c r="E109" s="571"/>
      <c r="F109" s="571"/>
      <c r="G109" s="127"/>
      <c r="H109" s="56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61" t="s">
        <v>486</v>
      </c>
      <c r="C110" s="177" t="s">
        <v>372</v>
      </c>
      <c r="D110" s="571">
        <v>5</v>
      </c>
      <c r="E110" s="571"/>
      <c r="F110" s="571"/>
      <c r="G110" s="127"/>
      <c r="H110" s="56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61" t="s">
        <v>343</v>
      </c>
      <c r="C111" s="125" t="s">
        <v>345</v>
      </c>
      <c r="D111" s="571">
        <v>5</v>
      </c>
      <c r="E111" s="571"/>
      <c r="F111" s="571"/>
      <c r="G111" s="127"/>
      <c r="H111" s="56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61" t="s">
        <v>343</v>
      </c>
      <c r="C112" s="125" t="s">
        <v>347</v>
      </c>
      <c r="D112" s="571">
        <v>5</v>
      </c>
      <c r="E112" s="571"/>
      <c r="F112" s="571"/>
      <c r="G112" s="127"/>
      <c r="H112" s="56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71">
        <v>5.0599999999999996</v>
      </c>
      <c r="E113" s="571"/>
      <c r="F113" s="571"/>
      <c r="G113" s="127"/>
      <c r="H113" s="56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71">
        <v>5.0599999999999996</v>
      </c>
      <c r="E114" s="571"/>
      <c r="F114" s="571"/>
      <c r="G114" s="127"/>
      <c r="H114" s="56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71">
        <v>5</v>
      </c>
      <c r="E115" s="571"/>
      <c r="F115" s="571"/>
      <c r="G115" s="127"/>
      <c r="H115" s="56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71">
        <v>5</v>
      </c>
      <c r="E116" s="571"/>
      <c r="F116" s="571"/>
      <c r="G116" s="127"/>
      <c r="H116" s="56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71">
        <v>5</v>
      </c>
      <c r="E117" s="571"/>
      <c r="F117" s="571"/>
      <c r="G117" s="127"/>
      <c r="H117" s="56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60"/>
      <c r="P117" s="560"/>
      <c r="Q117" s="560"/>
      <c r="R117" s="560"/>
      <c r="S117" s="560"/>
      <c r="T117" s="560"/>
      <c r="U117" s="56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71">
        <v>5.07</v>
      </c>
      <c r="E118" s="571"/>
      <c r="F118" s="571"/>
      <c r="G118" s="127"/>
      <c r="H118" s="56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71">
        <v>5.07</v>
      </c>
      <c r="E119" s="571"/>
      <c r="F119" s="571"/>
      <c r="G119" s="127"/>
      <c r="H119" s="56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71">
        <v>5.0599999999999996</v>
      </c>
      <c r="E120" s="571"/>
      <c r="F120" s="570"/>
      <c r="G120" s="127"/>
      <c r="H120" s="569">
        <f t="shared" si="19"/>
        <v>0</v>
      </c>
      <c r="I120" s="128"/>
      <c r="J120" s="129" t="str">
        <f t="array" ref="J120">IF(ISERROR(G120/I120),"",G120/I120)</f>
        <v/>
      </c>
      <c r="K120" s="56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60"/>
      <c r="P120" s="560"/>
      <c r="Q120" s="560"/>
      <c r="R120" s="560"/>
      <c r="S120" s="560"/>
      <c r="T120" s="560"/>
      <c r="U120" s="56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567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71">
        <v>5.03</v>
      </c>
      <c r="E122" s="571"/>
      <c r="F122" s="571"/>
      <c r="G122" s="127"/>
      <c r="H122" s="56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71">
        <v>5.03</v>
      </c>
      <c r="E123" s="571"/>
      <c r="F123" s="571"/>
      <c r="G123" s="127"/>
      <c r="H123" s="56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60"/>
      <c r="P123" s="560"/>
      <c r="Q123" s="560"/>
      <c r="R123" s="560"/>
      <c r="S123" s="560"/>
      <c r="T123" s="560"/>
      <c r="U123" s="56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71">
        <v>5.04</v>
      </c>
      <c r="E124" s="571"/>
      <c r="F124" s="571">
        <v>20170311</v>
      </c>
      <c r="G124" s="127">
        <f>100*5+38</f>
        <v>538</v>
      </c>
      <c r="H124" s="569">
        <f t="shared" si="28"/>
        <v>2711.52</v>
      </c>
      <c r="I124" s="128">
        <v>25</v>
      </c>
      <c r="J124" s="128">
        <f t="array" ref="J124">IF(ISERROR(G124/I124),"",G124/I124)</f>
        <v>21.52</v>
      </c>
      <c r="K124" s="130">
        <f t="array" ref="K124">IF(ISERROR(G124/L124),"",G124/L124)</f>
        <v>26.9</v>
      </c>
      <c r="L124" s="128">
        <v>20</v>
      </c>
      <c r="M124" s="108">
        <f t="shared" si="29"/>
        <v>-1.8999999999999986</v>
      </c>
      <c r="N124" s="128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563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71">
        <v>5.03</v>
      </c>
      <c r="E125" s="571"/>
      <c r="F125" s="571"/>
      <c r="G125" s="127"/>
      <c r="H125" s="56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65" t="s">
        <v>203</v>
      </c>
      <c r="D126" s="571">
        <v>5.03</v>
      </c>
      <c r="E126" s="571"/>
      <c r="F126" s="571"/>
      <c r="G126" s="127"/>
      <c r="H126" s="56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71">
        <v>5.03</v>
      </c>
      <c r="E127" s="571"/>
      <c r="F127" s="571"/>
      <c r="G127" s="127"/>
      <c r="H127" s="56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71">
        <v>5.03</v>
      </c>
      <c r="E128" s="571"/>
      <c r="F128" s="571"/>
      <c r="G128" s="127"/>
      <c r="H128" s="56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65" t="s">
        <v>228</v>
      </c>
      <c r="D129" s="571">
        <v>5.03</v>
      </c>
      <c r="E129" s="571"/>
      <c r="F129" s="571"/>
      <c r="G129" s="127"/>
      <c r="H129" s="56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65" t="s">
        <v>212</v>
      </c>
      <c r="D130" s="571">
        <v>5.03</v>
      </c>
      <c r="E130" s="571"/>
      <c r="F130" s="571"/>
      <c r="G130" s="127"/>
      <c r="H130" s="56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65" t="s">
        <v>203</v>
      </c>
      <c r="D131" s="571">
        <v>5.03</v>
      </c>
      <c r="E131" s="571"/>
      <c r="F131" s="571"/>
      <c r="G131" s="127"/>
      <c r="H131" s="56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65" t="s">
        <v>186</v>
      </c>
      <c r="D132" s="571">
        <v>5.03</v>
      </c>
      <c r="E132" s="571"/>
      <c r="F132" s="571"/>
      <c r="G132" s="127"/>
      <c r="H132" s="56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65" t="s">
        <v>228</v>
      </c>
      <c r="D133" s="571">
        <v>5.03</v>
      </c>
      <c r="E133" s="571"/>
      <c r="F133" s="571"/>
      <c r="G133" s="127"/>
      <c r="H133" s="56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65" t="s">
        <v>199</v>
      </c>
      <c r="D134" s="571">
        <v>5.03</v>
      </c>
      <c r="E134" s="571"/>
      <c r="F134" s="571"/>
      <c r="G134" s="127"/>
      <c r="H134" s="56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71">
        <v>5.0599999999999996</v>
      </c>
      <c r="E135" s="571"/>
      <c r="F135" s="571"/>
      <c r="G135" s="127"/>
      <c r="H135" s="56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71">
        <v>5.0599999999999996</v>
      </c>
      <c r="E136" s="571"/>
      <c r="F136" s="571"/>
      <c r="G136" s="127"/>
      <c r="H136" s="56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567" t="s">
        <v>202</v>
      </c>
      <c r="D137" s="138"/>
      <c r="E137" s="138"/>
      <c r="F137" s="138"/>
      <c r="G137" s="139">
        <f>SUM(G122:G136)</f>
        <v>538</v>
      </c>
      <c r="H137" s="140">
        <f>SUM(H122:H136)</f>
        <v>2711.52</v>
      </c>
      <c r="I137" s="140">
        <f>SUM(I122:I136)</f>
        <v>25</v>
      </c>
      <c r="J137" s="129">
        <f t="array" ref="J137">IF(ISERROR(G137/I137),"",G137/I137)</f>
        <v>21.52</v>
      </c>
      <c r="K137" s="140">
        <f>SUM(K122:K136)</f>
        <v>26.9</v>
      </c>
      <c r="L137" s="141"/>
      <c r="M137" s="144">
        <f>SUM(M122:M136)</f>
        <v>-1.8999999999999986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71">
        <v>5.04</v>
      </c>
      <c r="E138" s="571"/>
      <c r="F138" s="571"/>
      <c r="G138" s="127"/>
      <c r="H138" s="56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71">
        <v>5.04</v>
      </c>
      <c r="E139" s="571"/>
      <c r="F139" s="571"/>
      <c r="G139" s="127"/>
      <c r="H139" s="56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71">
        <v>5.04</v>
      </c>
      <c r="E140" s="571"/>
      <c r="F140" s="571"/>
      <c r="G140" s="127"/>
      <c r="H140" s="56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71">
        <v>5.04</v>
      </c>
      <c r="E141" s="571"/>
      <c r="F141" s="571"/>
      <c r="G141" s="127"/>
      <c r="H141" s="56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71">
        <v>5.04</v>
      </c>
      <c r="E142" s="571"/>
      <c r="F142" s="571"/>
      <c r="G142" s="127"/>
      <c r="H142" s="56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71">
        <v>5.04</v>
      </c>
      <c r="E143" s="571"/>
      <c r="F143" s="571"/>
      <c r="G143" s="127"/>
      <c r="H143" s="56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60"/>
      <c r="P143" s="560"/>
      <c r="Q143" s="560"/>
      <c r="R143" s="560"/>
      <c r="S143" s="560"/>
      <c r="T143" s="560"/>
      <c r="U143" s="56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71">
        <v>5.04</v>
      </c>
      <c r="E144" s="571"/>
      <c r="F144" s="571"/>
      <c r="G144" s="127"/>
      <c r="H144" s="56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71">
        <v>5.04</v>
      </c>
      <c r="E145" s="571"/>
      <c r="F145" s="571"/>
      <c r="G145" s="127"/>
      <c r="H145" s="56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60"/>
      <c r="P145" s="560"/>
      <c r="Q145" s="560"/>
      <c r="R145" s="560"/>
      <c r="S145" s="560"/>
      <c r="T145" s="560"/>
      <c r="U145" s="56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71">
        <v>5.04</v>
      </c>
      <c r="E146" s="571"/>
      <c r="F146" s="571"/>
      <c r="G146" s="127"/>
      <c r="H146" s="56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60"/>
      <c r="P146" s="560"/>
      <c r="Q146" s="560"/>
      <c r="R146" s="560"/>
      <c r="S146" s="560"/>
      <c r="T146" s="560"/>
      <c r="U146" s="56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71">
        <v>5.04</v>
      </c>
      <c r="E147" s="571"/>
      <c r="F147" s="571"/>
      <c r="G147" s="127"/>
      <c r="H147" s="56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56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59"/>
      <c r="D149" s="571">
        <v>3.65</v>
      </c>
      <c r="E149" s="571"/>
      <c r="F149" s="570"/>
      <c r="G149" s="127"/>
      <c r="H149" s="569">
        <f t="shared" ref="H149:H162" si="40">D149*G149</f>
        <v>0</v>
      </c>
      <c r="I149" s="128"/>
      <c r="J149" s="129" t="str">
        <f t="array" ref="J149">IF(ISERROR(G149/I149),"",G149/I149)</f>
        <v/>
      </c>
      <c r="K149" s="56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60"/>
      <c r="P149" s="560"/>
      <c r="Q149" s="560"/>
      <c r="R149" s="560"/>
      <c r="S149" s="560"/>
      <c r="T149" s="560"/>
      <c r="U149" s="56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9"/>
      <c r="D150" s="571">
        <v>6.58</v>
      </c>
      <c r="E150" s="571"/>
      <c r="F150" s="571"/>
      <c r="G150" s="127"/>
      <c r="H150" s="56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59"/>
      <c r="D151" s="571">
        <v>7.8</v>
      </c>
      <c r="E151" s="571"/>
      <c r="F151" s="571"/>
      <c r="G151" s="127"/>
      <c r="H151" s="56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60"/>
      <c r="P151" s="560"/>
      <c r="Q151" s="560"/>
      <c r="R151" s="560"/>
      <c r="S151" s="560"/>
      <c r="T151" s="560"/>
      <c r="U151" s="56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59"/>
      <c r="D152" s="571">
        <v>4.4000000000000004</v>
      </c>
      <c r="E152" s="571"/>
      <c r="F152" s="571"/>
      <c r="G152" s="127"/>
      <c r="H152" s="569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60"/>
      <c r="P152" s="560"/>
      <c r="Q152" s="560"/>
      <c r="R152" s="560"/>
      <c r="S152" s="560"/>
      <c r="T152" s="560"/>
      <c r="U152" s="56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71"/>
      <c r="E153" s="571"/>
      <c r="F153" s="571"/>
      <c r="G153" s="127"/>
      <c r="H153" s="56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9" t="s">
        <v>239</v>
      </c>
      <c r="C154" s="559" t="s">
        <v>179</v>
      </c>
      <c r="D154" s="571">
        <v>6.04</v>
      </c>
      <c r="E154" s="571"/>
      <c r="F154" s="571"/>
      <c r="G154" s="127"/>
      <c r="H154" s="56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59" t="s">
        <v>239</v>
      </c>
      <c r="C155" s="559" t="s">
        <v>186</v>
      </c>
      <c r="D155" s="571">
        <v>6.04</v>
      </c>
      <c r="E155" s="571"/>
      <c r="F155" s="571"/>
      <c r="G155" s="127"/>
      <c r="H155" s="56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60"/>
      <c r="P155" s="560"/>
      <c r="Q155" s="560"/>
      <c r="R155" s="560"/>
      <c r="S155" s="560"/>
      <c r="T155" s="560"/>
      <c r="U155" s="56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9" t="s">
        <v>440</v>
      </c>
      <c r="C156" s="559" t="s">
        <v>179</v>
      </c>
      <c r="D156" s="571">
        <v>6</v>
      </c>
      <c r="E156" s="571"/>
      <c r="F156" s="571"/>
      <c r="G156" s="127"/>
      <c r="H156" s="569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59" t="s">
        <v>440</v>
      </c>
      <c r="C157" s="559" t="s">
        <v>60</v>
      </c>
      <c r="D157" s="571">
        <v>6</v>
      </c>
      <c r="E157" s="571"/>
      <c r="F157" s="571"/>
      <c r="G157" s="127"/>
      <c r="H157" s="56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60"/>
      <c r="P157" s="560"/>
      <c r="Q157" s="560"/>
      <c r="R157" s="560"/>
      <c r="S157" s="560"/>
      <c r="T157" s="560"/>
      <c r="U157" s="56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61" t="s">
        <v>240</v>
      </c>
      <c r="C158" s="125"/>
      <c r="D158" s="571">
        <v>7.3</v>
      </c>
      <c r="E158" s="571"/>
      <c r="F158" s="571"/>
      <c r="G158" s="127"/>
      <c r="H158" s="56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61" t="s">
        <v>241</v>
      </c>
      <c r="C159" s="125"/>
      <c r="D159" s="571">
        <f>78*120/1000</f>
        <v>9.36</v>
      </c>
      <c r="E159" s="571"/>
      <c r="F159" s="571"/>
      <c r="G159" s="127"/>
      <c r="H159" s="569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60"/>
      <c r="P159" s="560"/>
      <c r="Q159" s="560"/>
      <c r="R159" s="560"/>
      <c r="S159" s="560"/>
      <c r="T159" s="560"/>
      <c r="U159" s="56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61" t="s">
        <v>242</v>
      </c>
      <c r="C160" s="125"/>
      <c r="D160" s="571">
        <v>4.5</v>
      </c>
      <c r="E160" s="571"/>
      <c r="F160" s="571"/>
      <c r="G160" s="127"/>
      <c r="H160" s="569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61" t="s">
        <v>243</v>
      </c>
      <c r="C161" s="125"/>
      <c r="D161" s="571">
        <v>4.5</v>
      </c>
      <c r="E161" s="571"/>
      <c r="F161" s="571"/>
      <c r="G161" s="127"/>
      <c r="H161" s="569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71">
        <v>5.03</v>
      </c>
      <c r="E162" s="571"/>
      <c r="F162" s="571"/>
      <c r="G162" s="127"/>
      <c r="H162" s="569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56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3696</v>
      </c>
      <c r="H164" s="147">
        <f>SUM(H28,H86,H121,H137,H148,H163)</f>
        <v>18696.55</v>
      </c>
      <c r="I164" s="147">
        <f>SUM(I28,I86,I121,I137,I148,I163)</f>
        <v>119.5</v>
      </c>
      <c r="J164" s="148">
        <f t="array" ref="J164">IF(ISERROR(G164/I164),"",G164/I164)</f>
        <v>30.92887029288703</v>
      </c>
      <c r="K164" s="147">
        <f>SUM(K28,K86,K121,K137,K148,K163)</f>
        <v>133.72543000477782</v>
      </c>
      <c r="L164" s="148">
        <f>IF(ISERROR(G164/K164),"",G164/K164)</f>
        <v>27.638722117909413</v>
      </c>
      <c r="M164" s="147">
        <f t="shared" ref="M164:AA164" si="42">SUM(M28,M86,M121,M137,M148,M163)</f>
        <v>-14.225430004777829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66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66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66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66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66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66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66">
        <f>G164</f>
        <v>3696</v>
      </c>
      <c r="C171" s="646" t="s">
        <v>269</v>
      </c>
      <c r="D171" s="645"/>
      <c r="E171" s="738">
        <f>H164</f>
        <v>18696.55</v>
      </c>
      <c r="F171" s="738"/>
      <c r="G171" s="636" t="s">
        <v>270</v>
      </c>
      <c r="H171" s="636"/>
      <c r="I171" s="664">
        <f>L164</f>
        <v>27.638722117909413</v>
      </c>
      <c r="J171" s="664"/>
      <c r="K171" s="666" t="s">
        <v>271</v>
      </c>
      <c r="L171" s="666"/>
      <c r="M171" s="664">
        <f>J164</f>
        <v>30.92887029288703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66">
        <f>I164+C170</f>
        <v>123.5</v>
      </c>
      <c r="C172" s="643" t="s">
        <v>251</v>
      </c>
      <c r="D172" s="644"/>
      <c r="E172" s="738">
        <f>K164+I170</f>
        <v>174.72543000477782</v>
      </c>
      <c r="F172" s="738"/>
      <c r="G172" s="636" t="s">
        <v>274</v>
      </c>
      <c r="H172" s="636"/>
      <c r="I172" s="664">
        <f>B172-E172</f>
        <v>-51.22543000477782</v>
      </c>
      <c r="J172" s="664"/>
      <c r="K172" s="666" t="s">
        <v>275</v>
      </c>
      <c r="L172" s="666"/>
      <c r="M172" s="667">
        <f>IF(ISERROR(I172/E172),"",I172/E172)</f>
        <v>-0.29317672878742995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66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59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61" t="s">
        <v>178</v>
      </c>
      <c r="C178" s="125" t="s">
        <v>179</v>
      </c>
      <c r="D178" s="571">
        <v>5.03</v>
      </c>
      <c r="E178" s="571"/>
      <c r="F178" s="571"/>
      <c r="G178" s="146"/>
      <c r="H178" s="56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71">
        <v>5.03</v>
      </c>
      <c r="E179" s="571"/>
      <c r="F179" s="571"/>
      <c r="G179" s="127"/>
      <c r="H179" s="56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71">
        <v>5.03</v>
      </c>
      <c r="E180" s="571"/>
      <c r="F180" s="571"/>
      <c r="G180" s="127"/>
      <c r="H180" s="56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71">
        <v>5.03</v>
      </c>
      <c r="E181" s="571"/>
      <c r="F181" s="571"/>
      <c r="G181" s="127"/>
      <c r="H181" s="56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71">
        <v>5.03</v>
      </c>
      <c r="E182" s="571"/>
      <c r="F182" s="571"/>
      <c r="G182" s="127"/>
      <c r="H182" s="56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71">
        <v>5.04</v>
      </c>
      <c r="E183" s="571"/>
      <c r="F183" s="373"/>
      <c r="G183" s="134"/>
      <c r="H183" s="56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71">
        <v>5.03</v>
      </c>
      <c r="E184" s="571"/>
      <c r="F184" s="571"/>
      <c r="G184" s="127"/>
      <c r="H184" s="56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71">
        <v>5.03</v>
      </c>
      <c r="E185" s="571"/>
      <c r="F185" s="571"/>
      <c r="G185" s="127"/>
      <c r="H185" s="56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71">
        <v>5.04</v>
      </c>
      <c r="E186" s="571"/>
      <c r="F186" s="374"/>
      <c r="G186" s="127"/>
      <c r="H186" s="569">
        <f t="shared" si="43"/>
        <v>0</v>
      </c>
      <c r="I186" s="56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71">
        <v>5.04</v>
      </c>
      <c r="E187" s="571"/>
      <c r="F187" s="374"/>
      <c r="G187" s="127"/>
      <c r="H187" s="569">
        <f t="shared" si="43"/>
        <v>0</v>
      </c>
      <c r="I187" s="56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71"/>
      <c r="E188" s="571"/>
      <c r="F188" s="571"/>
      <c r="G188" s="127"/>
      <c r="H188" s="56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71"/>
      <c r="E189" s="571"/>
      <c r="F189" s="571"/>
      <c r="G189" s="127"/>
      <c r="H189" s="56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71">
        <v>5.0599999999999996</v>
      </c>
      <c r="E190" s="571"/>
      <c r="F190" s="571"/>
      <c r="G190" s="127"/>
      <c r="H190" s="56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71">
        <v>5.09</v>
      </c>
      <c r="E191" s="571"/>
      <c r="F191" s="571"/>
      <c r="G191" s="127"/>
      <c r="H191" s="56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71">
        <v>5.09</v>
      </c>
      <c r="E192" s="571"/>
      <c r="F192" s="571"/>
      <c r="G192" s="127"/>
      <c r="H192" s="56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9" t="s">
        <v>190</v>
      </c>
      <c r="D193" s="571">
        <v>4.8</v>
      </c>
      <c r="E193" s="571"/>
      <c r="F193" s="571"/>
      <c r="G193" s="127"/>
      <c r="H193" s="56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9" t="s">
        <v>187</v>
      </c>
      <c r="D194" s="571">
        <v>4.8</v>
      </c>
      <c r="E194" s="571"/>
      <c r="F194" s="571"/>
      <c r="G194" s="127"/>
      <c r="H194" s="56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9" t="s">
        <v>179</v>
      </c>
      <c r="D195" s="571">
        <v>4.8</v>
      </c>
      <c r="E195" s="571"/>
      <c r="F195" s="571"/>
      <c r="G195" s="127"/>
      <c r="H195" s="56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9" t="s">
        <v>199</v>
      </c>
      <c r="D196" s="571">
        <v>4.8</v>
      </c>
      <c r="E196" s="571"/>
      <c r="F196" s="571"/>
      <c r="G196" s="127"/>
      <c r="H196" s="56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71">
        <v>4.99</v>
      </c>
      <c r="E197" s="571"/>
      <c r="F197" s="571"/>
      <c r="G197" s="127"/>
      <c r="H197" s="56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71">
        <v>4.99</v>
      </c>
      <c r="E198" s="571"/>
      <c r="F198" s="571"/>
      <c r="G198" s="127"/>
      <c r="H198" s="56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56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61" t="s">
        <v>206</v>
      </c>
      <c r="C200" s="125" t="s">
        <v>199</v>
      </c>
      <c r="D200" s="571">
        <v>5.03</v>
      </c>
      <c r="E200" s="571"/>
      <c r="F200" s="571"/>
      <c r="G200" s="127"/>
      <c r="H200" s="56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64"/>
      <c r="P200" s="564"/>
      <c r="Q200" s="564"/>
      <c r="R200" s="564"/>
      <c r="S200" s="564"/>
      <c r="T200" s="564"/>
      <c r="U200" s="5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61" t="s">
        <v>425</v>
      </c>
      <c r="C201" s="177" t="s">
        <v>427</v>
      </c>
      <c r="D201" s="571">
        <v>5.03</v>
      </c>
      <c r="E201" s="571"/>
      <c r="F201" s="571"/>
      <c r="G201" s="127"/>
      <c r="H201" s="56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64"/>
      <c r="P201" s="564"/>
      <c r="Q201" s="564"/>
      <c r="R201" s="564"/>
      <c r="S201" s="564"/>
      <c r="T201" s="564"/>
      <c r="U201" s="5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61" t="s">
        <v>206</v>
      </c>
      <c r="C202" s="125" t="s">
        <v>186</v>
      </c>
      <c r="D202" s="571">
        <v>5.03</v>
      </c>
      <c r="E202" s="571"/>
      <c r="F202" s="571"/>
      <c r="G202" s="127"/>
      <c r="H202" s="56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64"/>
      <c r="P202" s="564"/>
      <c r="Q202" s="564"/>
      <c r="R202" s="564"/>
      <c r="S202" s="564"/>
      <c r="T202" s="564"/>
      <c r="U202" s="5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61" t="s">
        <v>206</v>
      </c>
      <c r="C203" s="125" t="s">
        <v>203</v>
      </c>
      <c r="D203" s="571">
        <v>5.03</v>
      </c>
      <c r="E203" s="571"/>
      <c r="F203" s="571"/>
      <c r="G203" s="127"/>
      <c r="H203" s="56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64"/>
      <c r="P203" s="564"/>
      <c r="Q203" s="564"/>
      <c r="R203" s="564"/>
      <c r="S203" s="564"/>
      <c r="T203" s="564"/>
      <c r="U203" s="5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61" t="s">
        <v>206</v>
      </c>
      <c r="C204" s="125" t="s">
        <v>207</v>
      </c>
      <c r="D204" s="571">
        <v>5.03</v>
      </c>
      <c r="E204" s="571"/>
      <c r="F204" s="571"/>
      <c r="G204" s="127"/>
      <c r="H204" s="56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64"/>
      <c r="P204" s="564"/>
      <c r="Q204" s="564"/>
      <c r="R204" s="564"/>
      <c r="S204" s="564"/>
      <c r="T204" s="564"/>
      <c r="U204" s="5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61" t="s">
        <v>414</v>
      </c>
      <c r="C205" s="177" t="s">
        <v>415</v>
      </c>
      <c r="D205" s="571">
        <v>5.03</v>
      </c>
      <c r="E205" s="571"/>
      <c r="F205" s="571"/>
      <c r="G205" s="127"/>
      <c r="H205" s="56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64"/>
      <c r="P205" s="564"/>
      <c r="Q205" s="564"/>
      <c r="R205" s="564"/>
      <c r="S205" s="564"/>
      <c r="T205" s="564"/>
      <c r="U205" s="564"/>
      <c r="V205" s="131"/>
      <c r="W205" s="132"/>
      <c r="X205" s="131"/>
      <c r="Y205" s="131"/>
      <c r="Z205" s="131"/>
      <c r="AA205" s="131"/>
    </row>
    <row r="206" spans="1:27" s="305" customFormat="1" ht="20.100000000000001" customHeight="1">
      <c r="A206" s="254">
        <v>30100017</v>
      </c>
      <c r="B206" s="561" t="s">
        <v>414</v>
      </c>
      <c r="C206" s="177" t="s">
        <v>416</v>
      </c>
      <c r="D206" s="571">
        <v>5.03</v>
      </c>
      <c r="E206" s="571"/>
      <c r="F206" s="571">
        <v>20170312</v>
      </c>
      <c r="G206" s="127">
        <v>87</v>
      </c>
      <c r="H206" s="569">
        <f t="shared" si="51"/>
        <v>437.61</v>
      </c>
      <c r="I206" s="128">
        <v>1</v>
      </c>
      <c r="J206" s="128"/>
      <c r="K206" s="130"/>
      <c r="L206" s="128">
        <v>52</v>
      </c>
      <c r="M206" s="108"/>
      <c r="N206" s="128"/>
      <c r="O206" s="564"/>
      <c r="P206" s="564"/>
      <c r="Q206" s="564"/>
      <c r="R206" s="564"/>
      <c r="S206" s="564"/>
      <c r="T206" s="564"/>
      <c r="U206" s="564"/>
      <c r="V206" s="131"/>
      <c r="W206" s="563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61" t="s">
        <v>414</v>
      </c>
      <c r="C207" s="177" t="s">
        <v>61</v>
      </c>
      <c r="D207" s="571">
        <v>5.03</v>
      </c>
      <c r="E207" s="571"/>
      <c r="F207" s="571"/>
      <c r="G207" s="127"/>
      <c r="H207" s="56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64"/>
      <c r="P207" s="564"/>
      <c r="Q207" s="564"/>
      <c r="R207" s="564"/>
      <c r="S207" s="564"/>
      <c r="T207" s="564"/>
      <c r="U207" s="5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61" t="s">
        <v>208</v>
      </c>
      <c r="C208" s="125" t="s">
        <v>179</v>
      </c>
      <c r="D208" s="571">
        <v>5.08</v>
      </c>
      <c r="E208" s="571"/>
      <c r="F208" s="571"/>
      <c r="G208" s="127"/>
      <c r="H208" s="56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64"/>
      <c r="P208" s="564"/>
      <c r="Q208" s="564"/>
      <c r="R208" s="564"/>
      <c r="S208" s="564"/>
      <c r="T208" s="564"/>
      <c r="U208" s="5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61" t="s">
        <v>208</v>
      </c>
      <c r="C209" s="125" t="s">
        <v>204</v>
      </c>
      <c r="D209" s="571">
        <v>5.08</v>
      </c>
      <c r="E209" s="571"/>
      <c r="F209" s="571"/>
      <c r="G209" s="127"/>
      <c r="H209" s="56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64"/>
      <c r="P209" s="564"/>
      <c r="Q209" s="564"/>
      <c r="R209" s="564"/>
      <c r="S209" s="564"/>
      <c r="T209" s="564"/>
      <c r="U209" s="5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61" t="s">
        <v>208</v>
      </c>
      <c r="C210" s="125" t="s">
        <v>205</v>
      </c>
      <c r="D210" s="571">
        <v>5.08</v>
      </c>
      <c r="E210" s="571"/>
      <c r="F210" s="571"/>
      <c r="G210" s="127"/>
      <c r="H210" s="56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64"/>
      <c r="P210" s="564"/>
      <c r="Q210" s="564"/>
      <c r="R210" s="564"/>
      <c r="S210" s="564"/>
      <c r="T210" s="564"/>
      <c r="U210" s="5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61" t="s">
        <v>208</v>
      </c>
      <c r="C211" s="125" t="s">
        <v>186</v>
      </c>
      <c r="D211" s="571">
        <v>5.08</v>
      </c>
      <c r="E211" s="571"/>
      <c r="F211" s="571"/>
      <c r="G211" s="127"/>
      <c r="H211" s="56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64"/>
      <c r="P211" s="564"/>
      <c r="Q211" s="564"/>
      <c r="R211" s="564"/>
      <c r="S211" s="564"/>
      <c r="T211" s="564"/>
      <c r="U211" s="5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61" t="s">
        <v>208</v>
      </c>
      <c r="C212" s="125" t="s">
        <v>203</v>
      </c>
      <c r="D212" s="571">
        <v>5.08</v>
      </c>
      <c r="E212" s="571"/>
      <c r="F212" s="571"/>
      <c r="G212" s="127"/>
      <c r="H212" s="56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64"/>
      <c r="P212" s="564"/>
      <c r="Q212" s="564"/>
      <c r="R212" s="564"/>
      <c r="S212" s="564"/>
      <c r="T212" s="564"/>
      <c r="U212" s="5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61" t="s">
        <v>208</v>
      </c>
      <c r="C213" s="125" t="s">
        <v>199</v>
      </c>
      <c r="D213" s="571">
        <v>5.08</v>
      </c>
      <c r="E213" s="571"/>
      <c r="F213" s="571"/>
      <c r="G213" s="127"/>
      <c r="H213" s="56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61" t="s">
        <v>208</v>
      </c>
      <c r="C214" s="125" t="s">
        <v>187</v>
      </c>
      <c r="D214" s="571">
        <v>5.08</v>
      </c>
      <c r="E214" s="571"/>
      <c r="F214" s="571"/>
      <c r="G214" s="127"/>
      <c r="H214" s="56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64"/>
      <c r="P214" s="564"/>
      <c r="Q214" s="564"/>
      <c r="R214" s="564"/>
      <c r="S214" s="564"/>
      <c r="T214" s="564"/>
      <c r="U214" s="5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61" t="s">
        <v>208</v>
      </c>
      <c r="C215" s="125" t="s">
        <v>207</v>
      </c>
      <c r="D215" s="571">
        <v>5.08</v>
      </c>
      <c r="E215" s="571"/>
      <c r="F215" s="571"/>
      <c r="G215" s="127"/>
      <c r="H215" s="56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61" t="s">
        <v>209</v>
      </c>
      <c r="C216" s="125" t="s">
        <v>194</v>
      </c>
      <c r="D216" s="571">
        <v>5.03</v>
      </c>
      <c r="E216" s="571"/>
      <c r="F216" s="571"/>
      <c r="G216" s="127"/>
      <c r="H216" s="56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64"/>
      <c r="P216" s="564"/>
      <c r="Q216" s="564"/>
      <c r="R216" s="564"/>
      <c r="S216" s="564"/>
      <c r="T216" s="564"/>
      <c r="U216" s="5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61" t="s">
        <v>209</v>
      </c>
      <c r="C217" s="125" t="s">
        <v>179</v>
      </c>
      <c r="D217" s="571">
        <v>5.03</v>
      </c>
      <c r="E217" s="571"/>
      <c r="F217" s="571"/>
      <c r="G217" s="127"/>
      <c r="H217" s="56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64"/>
      <c r="P217" s="564"/>
      <c r="Q217" s="564"/>
      <c r="R217" s="564"/>
      <c r="S217" s="564"/>
      <c r="T217" s="564"/>
      <c r="U217" s="5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61" t="s">
        <v>209</v>
      </c>
      <c r="C218" s="125" t="s">
        <v>195</v>
      </c>
      <c r="D218" s="571">
        <v>5.03</v>
      </c>
      <c r="E218" s="571"/>
      <c r="F218" s="571"/>
      <c r="G218" s="127"/>
      <c r="H218" s="56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64"/>
      <c r="P218" s="564"/>
      <c r="Q218" s="564"/>
      <c r="R218" s="564"/>
      <c r="S218" s="564"/>
      <c r="T218" s="564"/>
      <c r="U218" s="5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61" t="s">
        <v>209</v>
      </c>
      <c r="C219" s="125" t="s">
        <v>204</v>
      </c>
      <c r="D219" s="571">
        <v>5.03</v>
      </c>
      <c r="E219" s="571"/>
      <c r="F219" s="571"/>
      <c r="G219" s="127"/>
      <c r="H219" s="56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64"/>
      <c r="P219" s="564"/>
      <c r="Q219" s="564"/>
      <c r="R219" s="564"/>
      <c r="S219" s="564"/>
      <c r="T219" s="564"/>
      <c r="U219" s="5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61" t="s">
        <v>382</v>
      </c>
      <c r="C220" s="177" t="s">
        <v>383</v>
      </c>
      <c r="D220" s="571">
        <v>5.03</v>
      </c>
      <c r="E220" s="571"/>
      <c r="F220" s="571"/>
      <c r="G220" s="127"/>
      <c r="H220" s="56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64"/>
      <c r="P220" s="564"/>
      <c r="Q220" s="564"/>
      <c r="R220" s="564"/>
      <c r="S220" s="564"/>
      <c r="T220" s="564"/>
      <c r="U220" s="5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61" t="s">
        <v>382</v>
      </c>
      <c r="C221" s="177" t="s">
        <v>384</v>
      </c>
      <c r="D221" s="571">
        <v>5.03</v>
      </c>
      <c r="E221" s="571"/>
      <c r="F221" s="571"/>
      <c r="G221" s="127"/>
      <c r="H221" s="56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64"/>
      <c r="P221" s="564"/>
      <c r="Q221" s="564"/>
      <c r="R221" s="564"/>
      <c r="S221" s="564"/>
      <c r="T221" s="564"/>
      <c r="U221" s="5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61" t="s">
        <v>382</v>
      </c>
      <c r="C222" s="177" t="s">
        <v>389</v>
      </c>
      <c r="D222" s="571">
        <v>5.03</v>
      </c>
      <c r="E222" s="571"/>
      <c r="F222" s="571"/>
      <c r="G222" s="127"/>
      <c r="H222" s="56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64"/>
      <c r="P222" s="564"/>
      <c r="Q222" s="564"/>
      <c r="R222" s="564"/>
      <c r="S222" s="564"/>
      <c r="T222" s="564"/>
      <c r="U222" s="564"/>
      <c r="V222" s="131"/>
      <c r="W222" s="132"/>
      <c r="X222" s="131"/>
      <c r="Y222" s="131"/>
      <c r="Z222" s="131"/>
      <c r="AA222" s="131"/>
    </row>
    <row r="223" spans="1:27" s="305" customFormat="1" ht="20.100000000000001" customHeight="1">
      <c r="A223" s="254">
        <v>30100018</v>
      </c>
      <c r="B223" s="561" t="s">
        <v>382</v>
      </c>
      <c r="C223" s="177" t="s">
        <v>391</v>
      </c>
      <c r="D223" s="571">
        <v>5.03</v>
      </c>
      <c r="E223" s="571"/>
      <c r="F223" s="571">
        <v>20170312</v>
      </c>
      <c r="G223" s="127">
        <f>90*5+16</f>
        <v>466</v>
      </c>
      <c r="H223" s="569">
        <f t="shared" si="51"/>
        <v>2343.98</v>
      </c>
      <c r="I223" s="128">
        <v>8</v>
      </c>
      <c r="J223" s="128"/>
      <c r="K223" s="130">
        <f t="array" ref="K223">IF(ISERROR(G223/L223),"",G223/L223)</f>
        <v>8.6296296296296298</v>
      </c>
      <c r="L223" s="128">
        <v>54</v>
      </c>
      <c r="M223" s="108">
        <f t="shared" si="52"/>
        <v>-0.62962962962962976</v>
      </c>
      <c r="N223" s="128">
        <f t="shared" si="53"/>
        <v>0</v>
      </c>
      <c r="O223" s="564"/>
      <c r="P223" s="564"/>
      <c r="Q223" s="564"/>
      <c r="R223" s="564"/>
      <c r="S223" s="564"/>
      <c r="T223" s="564"/>
      <c r="U223" s="564"/>
      <c r="V223" s="131"/>
      <c r="W223" s="563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61" t="s">
        <v>418</v>
      </c>
      <c r="C224" s="177" t="s">
        <v>364</v>
      </c>
      <c r="D224" s="571">
        <v>5.03</v>
      </c>
      <c r="E224" s="571"/>
      <c r="F224" s="571"/>
      <c r="G224" s="127"/>
      <c r="H224" s="56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64"/>
      <c r="P224" s="564"/>
      <c r="Q224" s="564"/>
      <c r="R224" s="564"/>
      <c r="S224" s="564"/>
      <c r="T224" s="564"/>
      <c r="U224" s="5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61" t="s">
        <v>418</v>
      </c>
      <c r="C225" s="177" t="s">
        <v>365</v>
      </c>
      <c r="D225" s="571">
        <v>5.03</v>
      </c>
      <c r="E225" s="571"/>
      <c r="F225" s="571"/>
      <c r="G225" s="127"/>
      <c r="H225" s="56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64"/>
      <c r="P225" s="564"/>
      <c r="Q225" s="564"/>
      <c r="R225" s="564"/>
      <c r="S225" s="564"/>
      <c r="T225" s="564"/>
      <c r="U225" s="5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61" t="s">
        <v>418</v>
      </c>
      <c r="C226" s="177" t="s">
        <v>366</v>
      </c>
      <c r="D226" s="571">
        <v>5.03</v>
      </c>
      <c r="E226" s="571"/>
      <c r="F226" s="571"/>
      <c r="G226" s="127"/>
      <c r="H226" s="56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64"/>
      <c r="P226" s="564"/>
      <c r="Q226" s="564"/>
      <c r="R226" s="564"/>
      <c r="S226" s="564"/>
      <c r="T226" s="564"/>
      <c r="U226" s="5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61" t="s">
        <v>418</v>
      </c>
      <c r="C227" s="177" t="s">
        <v>367</v>
      </c>
      <c r="D227" s="571">
        <v>5.03</v>
      </c>
      <c r="E227" s="571"/>
      <c r="F227" s="571"/>
      <c r="G227" s="127"/>
      <c r="H227" s="56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64"/>
      <c r="P227" s="564"/>
      <c r="Q227" s="564"/>
      <c r="R227" s="564"/>
      <c r="S227" s="564"/>
      <c r="T227" s="564"/>
      <c r="U227" s="56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71">
        <v>5.03</v>
      </c>
      <c r="E228" s="571"/>
      <c r="F228" s="571"/>
      <c r="G228" s="146"/>
      <c r="H228" s="56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71">
        <v>5.03</v>
      </c>
      <c r="E229" s="571"/>
      <c r="F229" s="571"/>
      <c r="G229" s="146"/>
      <c r="H229" s="56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71">
        <v>5.03</v>
      </c>
      <c r="E230" s="571"/>
      <c r="F230" s="571"/>
      <c r="G230" s="146"/>
      <c r="H230" s="56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71">
        <v>5.03</v>
      </c>
      <c r="E231" s="571"/>
      <c r="F231" s="571"/>
      <c r="G231" s="127"/>
      <c r="H231" s="56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71">
        <v>5.03</v>
      </c>
      <c r="E232" s="571"/>
      <c r="F232" s="571"/>
      <c r="G232" s="127"/>
      <c r="H232" s="56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71">
        <v>5.03</v>
      </c>
      <c r="E233" s="571"/>
      <c r="F233" s="571"/>
      <c r="G233" s="127"/>
      <c r="H233" s="56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71">
        <v>5.03</v>
      </c>
      <c r="E234" s="571"/>
      <c r="F234" s="571"/>
      <c r="G234" s="127"/>
      <c r="H234" s="56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71">
        <v>5.03</v>
      </c>
      <c r="E235" s="571"/>
      <c r="F235" s="571"/>
      <c r="G235" s="127"/>
      <c r="H235" s="56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71">
        <v>5.03</v>
      </c>
      <c r="E236" s="571"/>
      <c r="F236" s="571"/>
      <c r="G236" s="127"/>
      <c r="H236" s="56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71">
        <v>5.03</v>
      </c>
      <c r="E237" s="571"/>
      <c r="F237" s="571"/>
      <c r="G237" s="127"/>
      <c r="H237" s="56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s="305" customFormat="1" ht="20.100000000000001" customHeight="1">
      <c r="A238" s="254">
        <v>30100043</v>
      </c>
      <c r="B238" s="133" t="s">
        <v>429</v>
      </c>
      <c r="C238" s="177" t="s">
        <v>427</v>
      </c>
      <c r="D238" s="571">
        <v>5.03</v>
      </c>
      <c r="E238" s="571"/>
      <c r="F238" s="571">
        <v>20170312</v>
      </c>
      <c r="G238" s="127">
        <v>99</v>
      </c>
      <c r="H238" s="569">
        <f t="shared" si="51"/>
        <v>497.97</v>
      </c>
      <c r="I238" s="128">
        <v>1</v>
      </c>
      <c r="J238" s="128"/>
      <c r="K238" s="130"/>
      <c r="L238" s="128">
        <v>50</v>
      </c>
      <c r="M238" s="108"/>
      <c r="N238" s="128"/>
      <c r="O238" s="560"/>
      <c r="P238" s="560"/>
      <c r="Q238" s="560"/>
      <c r="R238" s="560"/>
      <c r="S238" s="560"/>
      <c r="T238" s="560"/>
      <c r="U238" s="560"/>
      <c r="V238" s="131"/>
      <c r="W238" s="563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71">
        <v>5</v>
      </c>
      <c r="E239" s="571"/>
      <c r="F239" s="571"/>
      <c r="G239" s="127"/>
      <c r="H239" s="56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71">
        <v>5.03</v>
      </c>
      <c r="E240" s="571"/>
      <c r="F240" s="571"/>
      <c r="G240" s="127"/>
      <c r="H240" s="56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71">
        <v>5.03</v>
      </c>
      <c r="E241" s="571"/>
      <c r="F241" s="571"/>
      <c r="G241" s="127"/>
      <c r="H241" s="56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71"/>
      <c r="E242" s="571"/>
      <c r="F242" s="571"/>
      <c r="G242" s="127"/>
      <c r="H242" s="56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71">
        <v>5.0599999999999996</v>
      </c>
      <c r="E243" s="571"/>
      <c r="F243" s="571"/>
      <c r="G243" s="127"/>
      <c r="H243" s="56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71">
        <v>5.0599999999999996</v>
      </c>
      <c r="E244" s="571"/>
      <c r="F244" s="571"/>
      <c r="G244" s="127"/>
      <c r="H244" s="56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71">
        <v>5.0599999999999996</v>
      </c>
      <c r="E245" s="571"/>
      <c r="F245" s="571"/>
      <c r="G245" s="127"/>
      <c r="H245" s="56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71">
        <v>5.0599999999999996</v>
      </c>
      <c r="E246" s="571"/>
      <c r="F246" s="571"/>
      <c r="G246" s="127"/>
      <c r="H246" s="56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71"/>
      <c r="E247" s="571"/>
      <c r="F247" s="571"/>
      <c r="G247" s="127"/>
      <c r="H247" s="56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71"/>
      <c r="E248" s="571"/>
      <c r="F248" s="571"/>
      <c r="G248" s="127"/>
      <c r="H248" s="56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71"/>
      <c r="E249" s="571"/>
      <c r="F249" s="571"/>
      <c r="G249" s="127"/>
      <c r="H249" s="56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71"/>
      <c r="E250" s="571"/>
      <c r="F250" s="571"/>
      <c r="G250" s="127"/>
      <c r="H250" s="56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71"/>
      <c r="E251" s="571"/>
      <c r="F251" s="571"/>
      <c r="G251" s="127"/>
      <c r="H251" s="56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71"/>
      <c r="E252" s="571"/>
      <c r="F252" s="571"/>
      <c r="G252" s="127"/>
      <c r="H252" s="56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71"/>
      <c r="E253" s="571"/>
      <c r="F253" s="571"/>
      <c r="G253" s="127"/>
      <c r="H253" s="56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71"/>
      <c r="E254" s="571"/>
      <c r="F254" s="571"/>
      <c r="G254" s="127"/>
      <c r="H254" s="56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71"/>
      <c r="E255" s="571"/>
      <c r="F255" s="571"/>
      <c r="G255" s="127"/>
      <c r="H255" s="56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71"/>
      <c r="E256" s="571"/>
      <c r="F256" s="571"/>
      <c r="G256" s="127"/>
      <c r="H256" s="56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567" t="s">
        <v>202</v>
      </c>
      <c r="D257" s="138"/>
      <c r="E257" s="138"/>
      <c r="F257" s="138"/>
      <c r="G257" s="139">
        <f>SUM(G200:G256)</f>
        <v>652</v>
      </c>
      <c r="H257" s="140">
        <f>SUM(H200:H256)</f>
        <v>3279.5600000000004</v>
      </c>
      <c r="I257" s="140">
        <f>SUM(I200:I256)</f>
        <v>10</v>
      </c>
      <c r="J257" s="129">
        <f t="array" ref="J257">IF(ISERROR(G257/I257),"",G257/I257)</f>
        <v>65.2</v>
      </c>
      <c r="K257" s="140">
        <f>SUM(K200:K256)</f>
        <v>8.6296296296296298</v>
      </c>
      <c r="L257" s="141"/>
      <c r="M257" s="144">
        <f t="shared" ref="M257:V257" si="59">SUM(M200:M256)</f>
        <v>-0.62962962962962976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61" t="s">
        <v>217</v>
      </c>
      <c r="C258" s="125" t="s">
        <v>179</v>
      </c>
      <c r="D258" s="571">
        <v>5.03</v>
      </c>
      <c r="E258" s="571"/>
      <c r="F258" s="571"/>
      <c r="G258" s="127"/>
      <c r="H258" s="56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61" t="s">
        <v>217</v>
      </c>
      <c r="C259" s="125" t="s">
        <v>186</v>
      </c>
      <c r="D259" s="571">
        <v>5.03</v>
      </c>
      <c r="E259" s="571"/>
      <c r="F259" s="571"/>
      <c r="G259" s="127"/>
      <c r="H259" s="56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61" t="s">
        <v>217</v>
      </c>
      <c r="C260" s="125" t="s">
        <v>204</v>
      </c>
      <c r="D260" s="571">
        <v>5.03</v>
      </c>
      <c r="E260" s="571"/>
      <c r="F260" s="571"/>
      <c r="G260" s="127"/>
      <c r="H260" s="56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71">
        <v>5.03</v>
      </c>
      <c r="E261" s="571"/>
      <c r="F261" s="571"/>
      <c r="G261" s="127"/>
      <c r="H261" s="56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71">
        <v>5.03</v>
      </c>
      <c r="E262" s="571"/>
      <c r="F262" s="571"/>
      <c r="G262" s="127"/>
      <c r="H262" s="56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71">
        <v>5.03</v>
      </c>
      <c r="E263" s="571"/>
      <c r="F263" s="571"/>
      <c r="G263" s="127"/>
      <c r="H263" s="56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71">
        <v>5.03</v>
      </c>
      <c r="E264" s="571"/>
      <c r="F264" s="571"/>
      <c r="G264" s="127"/>
      <c r="H264" s="56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71">
        <v>5.03</v>
      </c>
      <c r="E265" s="571"/>
      <c r="F265" s="571"/>
      <c r="G265" s="127"/>
      <c r="H265" s="56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71">
        <v>5.03</v>
      </c>
      <c r="E266" s="571"/>
      <c r="F266" s="571"/>
      <c r="G266" s="146"/>
      <c r="H266" s="56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71">
        <v>5.03</v>
      </c>
      <c r="E267" s="571"/>
      <c r="F267" s="571"/>
      <c r="G267" s="127"/>
      <c r="H267" s="56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71">
        <v>5.03</v>
      </c>
      <c r="E268" s="571"/>
      <c r="F268" s="571"/>
      <c r="G268" s="127"/>
      <c r="H268" s="56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71">
        <v>5.03</v>
      </c>
      <c r="E269" s="571"/>
      <c r="F269" s="571"/>
      <c r="G269" s="127"/>
      <c r="H269" s="56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71">
        <v>5.03</v>
      </c>
      <c r="E270" s="571"/>
      <c r="F270" s="571"/>
      <c r="G270" s="127"/>
      <c r="H270" s="56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71">
        <v>5.03</v>
      </c>
      <c r="E271" s="571"/>
      <c r="F271" s="571"/>
      <c r="G271" s="127"/>
      <c r="H271" s="56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71">
        <v>5.03</v>
      </c>
      <c r="E272" s="571"/>
      <c r="F272" s="571"/>
      <c r="G272" s="127"/>
      <c r="H272" s="56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71">
        <v>5.03</v>
      </c>
      <c r="E273" s="571"/>
      <c r="F273" s="571"/>
      <c r="G273" s="127"/>
      <c r="H273" s="56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61" t="s">
        <v>222</v>
      </c>
      <c r="C274" s="125" t="s">
        <v>181</v>
      </c>
      <c r="D274" s="571">
        <v>9.36</v>
      </c>
      <c r="E274" s="571"/>
      <c r="F274" s="571"/>
      <c r="G274" s="127"/>
      <c r="H274" s="56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61" t="s">
        <v>222</v>
      </c>
      <c r="C275" s="125" t="s">
        <v>179</v>
      </c>
      <c r="D275" s="571">
        <v>9.36</v>
      </c>
      <c r="E275" s="571"/>
      <c r="F275" s="571"/>
      <c r="G275" s="127"/>
      <c r="H275" s="56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61" t="s">
        <v>222</v>
      </c>
      <c r="C276" s="125" t="s">
        <v>221</v>
      </c>
      <c r="D276" s="571">
        <v>9.36</v>
      </c>
      <c r="E276" s="571"/>
      <c r="F276" s="571"/>
      <c r="G276" s="127"/>
      <c r="H276" s="56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s="305" customFormat="1" ht="20.100000000000001" customHeight="1">
      <c r="A277" s="258">
        <v>30600006</v>
      </c>
      <c r="B277" s="572" t="s">
        <v>222</v>
      </c>
      <c r="C277" s="125" t="s">
        <v>186</v>
      </c>
      <c r="D277" s="577">
        <v>9.36</v>
      </c>
      <c r="E277" s="577"/>
      <c r="F277" s="577">
        <v>20170310</v>
      </c>
      <c r="G277" s="127">
        <v>194</v>
      </c>
      <c r="H277" s="573">
        <f t="shared" si="61"/>
        <v>1815.84</v>
      </c>
      <c r="I277" s="128">
        <v>30</v>
      </c>
      <c r="J277" s="128">
        <f t="array" ref="J277">IF(ISERROR(G277/I277),"",G277/I277)</f>
        <v>6.4666666666666668</v>
      </c>
      <c r="K277" s="130">
        <f t="array" ref="K277">IF(ISERROR(G277/L277),"",G277/L277)</f>
        <v>32.333333333333336</v>
      </c>
      <c r="L277" s="128">
        <v>6</v>
      </c>
      <c r="M277" s="108">
        <f t="shared" si="66"/>
        <v>-2.3333333333333357</v>
      </c>
      <c r="N277" s="128">
        <f t="shared" si="67"/>
        <v>0</v>
      </c>
      <c r="O277" s="576"/>
      <c r="P277" s="576"/>
      <c r="Q277" s="576"/>
      <c r="R277" s="576"/>
      <c r="S277" s="576"/>
      <c r="T277" s="576"/>
      <c r="U277" s="576"/>
      <c r="V277" s="131">
        <f t="shared" si="65"/>
        <v>0</v>
      </c>
      <c r="W277" s="574">
        <f t="shared" si="68"/>
        <v>0</v>
      </c>
      <c r="X277" s="131"/>
      <c r="Y277" s="131"/>
      <c r="Z277" s="131"/>
      <c r="AA277" s="131"/>
    </row>
    <row r="278" spans="1:27" s="305" customFormat="1" ht="20.100000000000001" customHeight="1">
      <c r="A278" s="253">
        <v>30400026</v>
      </c>
      <c r="B278" s="561" t="s">
        <v>393</v>
      </c>
      <c r="C278" s="177" t="s">
        <v>395</v>
      </c>
      <c r="D278" s="571">
        <v>5</v>
      </c>
      <c r="E278" s="571"/>
      <c r="F278" s="571">
        <v>20170307</v>
      </c>
      <c r="G278" s="127">
        <f>90+95+28</f>
        <v>213</v>
      </c>
      <c r="H278" s="569">
        <f t="shared" si="61"/>
        <v>1065</v>
      </c>
      <c r="I278" s="128">
        <v>38</v>
      </c>
      <c r="J278" s="128"/>
      <c r="K278" s="130">
        <f t="array" ref="K278">IF(ISERROR(G278/L278),"",G278/L278)</f>
        <v>42.6</v>
      </c>
      <c r="L278" s="128">
        <v>5</v>
      </c>
      <c r="M278" s="108">
        <f t="shared" si="66"/>
        <v>-4.6000000000000014</v>
      </c>
      <c r="N278" s="128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563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61" t="s">
        <v>393</v>
      </c>
      <c r="C279" s="177" t="s">
        <v>402</v>
      </c>
      <c r="D279" s="571">
        <v>5</v>
      </c>
      <c r="E279" s="571"/>
      <c r="F279" s="571">
        <v>20170306</v>
      </c>
      <c r="G279" s="127">
        <v>11</v>
      </c>
      <c r="H279" s="569">
        <f t="shared" si="61"/>
        <v>55</v>
      </c>
      <c r="I279" s="128">
        <v>2</v>
      </c>
      <c r="J279" s="128"/>
      <c r="K279" s="130">
        <f t="array" ref="K279">IF(ISERROR(G279/L279),"",G279/L279)</f>
        <v>2.2000000000000002</v>
      </c>
      <c r="L279" s="128">
        <v>5</v>
      </c>
      <c r="M279" s="108">
        <f t="shared" si="66"/>
        <v>-0.20000000000000018</v>
      </c>
      <c r="N279" s="128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563"/>
      <c r="X279" s="131"/>
      <c r="Y279" s="131"/>
      <c r="Z279" s="131"/>
      <c r="AA279" s="131"/>
    </row>
    <row r="280" spans="1:27" s="305" customFormat="1" ht="20.100000000000001" hidden="1" customHeight="1">
      <c r="A280" s="253">
        <v>30400027</v>
      </c>
      <c r="B280" s="561" t="s">
        <v>404</v>
      </c>
      <c r="C280" s="177" t="s">
        <v>405</v>
      </c>
      <c r="D280" s="571">
        <v>5</v>
      </c>
      <c r="E280" s="571"/>
      <c r="F280" s="571"/>
      <c r="G280" s="127"/>
      <c r="H280" s="569">
        <f t="shared" si="61"/>
        <v>0</v>
      </c>
      <c r="I280" s="128"/>
      <c r="J280" s="128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8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563"/>
      <c r="X280" s="131"/>
      <c r="Y280" s="131"/>
      <c r="Z280" s="131"/>
      <c r="AA280" s="131"/>
    </row>
    <row r="281" spans="1:27" s="305" customFormat="1" ht="20.100000000000001" hidden="1" customHeight="1">
      <c r="A281" s="253"/>
      <c r="B281" s="561" t="s">
        <v>342</v>
      </c>
      <c r="C281" s="177" t="s">
        <v>372</v>
      </c>
      <c r="D281" s="571">
        <v>5</v>
      </c>
      <c r="E281" s="571"/>
      <c r="F281" s="571"/>
      <c r="G281" s="127"/>
      <c r="H281" s="569">
        <f t="shared" si="61"/>
        <v>0</v>
      </c>
      <c r="I281" s="128"/>
      <c r="J281" s="128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8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563"/>
      <c r="X281" s="131"/>
      <c r="Y281" s="131"/>
      <c r="Z281" s="131"/>
      <c r="AA281" s="131"/>
    </row>
    <row r="282" spans="1:27" s="305" customFormat="1" ht="20.100000000000001" hidden="1" customHeight="1">
      <c r="A282" s="253">
        <v>30600009</v>
      </c>
      <c r="B282" s="561" t="s">
        <v>343</v>
      </c>
      <c r="C282" s="125" t="s">
        <v>345</v>
      </c>
      <c r="D282" s="571">
        <v>5</v>
      </c>
      <c r="E282" s="571"/>
      <c r="F282" s="571"/>
      <c r="G282" s="127"/>
      <c r="H282" s="569">
        <f t="shared" si="61"/>
        <v>0</v>
      </c>
      <c r="I282" s="128"/>
      <c r="J282" s="128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8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563"/>
      <c r="X282" s="131"/>
      <c r="Y282" s="131"/>
      <c r="Z282" s="131"/>
      <c r="AA282" s="131"/>
    </row>
    <row r="283" spans="1:27" s="305" customFormat="1" ht="20.100000000000001" hidden="1" customHeight="1">
      <c r="A283" s="253">
        <v>30600010</v>
      </c>
      <c r="B283" s="561" t="s">
        <v>343</v>
      </c>
      <c r="C283" s="125" t="s">
        <v>347</v>
      </c>
      <c r="D283" s="571">
        <v>5</v>
      </c>
      <c r="E283" s="571"/>
      <c r="F283" s="571"/>
      <c r="G283" s="127"/>
      <c r="H283" s="569">
        <f t="shared" si="61"/>
        <v>0</v>
      </c>
      <c r="I283" s="128"/>
      <c r="J283" s="128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8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563"/>
      <c r="X283" s="131"/>
      <c r="Y283" s="131"/>
      <c r="Z283" s="131"/>
      <c r="AA283" s="131"/>
    </row>
    <row r="284" spans="1:27" s="305" customFormat="1" ht="20.100000000000001" hidden="1" customHeight="1">
      <c r="A284" s="253">
        <v>30400001</v>
      </c>
      <c r="B284" s="145" t="s">
        <v>508</v>
      </c>
      <c r="C284" s="125" t="s">
        <v>187</v>
      </c>
      <c r="D284" s="571">
        <v>5.0599999999999996</v>
      </c>
      <c r="E284" s="571"/>
      <c r="F284" s="571"/>
      <c r="G284" s="127"/>
      <c r="H284" s="569">
        <f t="shared" si="61"/>
        <v>0</v>
      </c>
      <c r="I284" s="128"/>
      <c r="J284" s="128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8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563" t="str">
        <f>IF(ISERROR(V284/G284),"",V284/G284)</f>
        <v/>
      </c>
      <c r="X284" s="131"/>
      <c r="Y284" s="131"/>
      <c r="Z284" s="131"/>
      <c r="AA284" s="131"/>
    </row>
    <row r="285" spans="1:27" s="305" customFormat="1" ht="20.100000000000001" hidden="1" customHeight="1">
      <c r="A285" s="253">
        <v>30400002</v>
      </c>
      <c r="B285" s="145" t="s">
        <v>508</v>
      </c>
      <c r="C285" s="125" t="s">
        <v>203</v>
      </c>
      <c r="D285" s="571">
        <v>5.0599999999999996</v>
      </c>
      <c r="E285" s="571"/>
      <c r="F285" s="571"/>
      <c r="G285" s="127"/>
      <c r="H285" s="569">
        <f t="shared" si="61"/>
        <v>0</v>
      </c>
      <c r="I285" s="128"/>
      <c r="J285" s="128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8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563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hidden="1" customHeight="1">
      <c r="A286" s="253">
        <v>30400004</v>
      </c>
      <c r="B286" s="145" t="s">
        <v>419</v>
      </c>
      <c r="C286" s="177" t="s">
        <v>73</v>
      </c>
      <c r="D286" s="571">
        <v>5.03</v>
      </c>
      <c r="E286" s="571"/>
      <c r="F286" s="571"/>
      <c r="G286" s="127"/>
      <c r="H286" s="569">
        <f t="shared" si="61"/>
        <v>0</v>
      </c>
      <c r="I286" s="128"/>
      <c r="J286" s="128"/>
      <c r="K286" s="130"/>
      <c r="L286" s="128">
        <v>24</v>
      </c>
      <c r="M286" s="108"/>
      <c r="N286" s="128"/>
      <c r="O286" s="560"/>
      <c r="P286" s="560"/>
      <c r="Q286" s="560"/>
      <c r="R286" s="560"/>
      <c r="S286" s="560"/>
      <c r="T286" s="560"/>
      <c r="U286" s="560"/>
      <c r="V286" s="131"/>
      <c r="W286" s="563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71">
        <v>5.03</v>
      </c>
      <c r="E287" s="571"/>
      <c r="F287" s="571">
        <v>20170303</v>
      </c>
      <c r="G287" s="127">
        <v>11</v>
      </c>
      <c r="H287" s="569">
        <f t="shared" si="61"/>
        <v>55.330000000000005</v>
      </c>
      <c r="I287" s="128">
        <v>0.5</v>
      </c>
      <c r="J287" s="128"/>
      <c r="K287" s="130"/>
      <c r="L287" s="128">
        <v>24</v>
      </c>
      <c r="M287" s="108"/>
      <c r="N287" s="128"/>
      <c r="O287" s="560"/>
      <c r="P287" s="560"/>
      <c r="Q287" s="560"/>
      <c r="R287" s="560"/>
      <c r="S287" s="560"/>
      <c r="T287" s="560"/>
      <c r="U287" s="560"/>
      <c r="V287" s="131"/>
      <c r="W287" s="563"/>
      <c r="X287" s="131"/>
      <c r="Y287" s="131"/>
      <c r="Z287" s="131"/>
      <c r="AA287" s="131"/>
    </row>
    <row r="288" spans="1:27" s="305" customFormat="1" ht="20.100000000000001" customHeight="1">
      <c r="A288" s="253">
        <v>30400005</v>
      </c>
      <c r="B288" s="145" t="s">
        <v>419</v>
      </c>
      <c r="C288" s="177" t="s">
        <v>422</v>
      </c>
      <c r="D288" s="571">
        <v>5.03</v>
      </c>
      <c r="E288" s="571"/>
      <c r="F288" s="571">
        <v>20170303</v>
      </c>
      <c r="G288" s="127">
        <v>34</v>
      </c>
      <c r="H288" s="569">
        <f t="shared" si="61"/>
        <v>171.02</v>
      </c>
      <c r="I288" s="128">
        <v>1</v>
      </c>
      <c r="J288" s="128"/>
      <c r="K288" s="130"/>
      <c r="L288" s="128">
        <v>24</v>
      </c>
      <c r="M288" s="108"/>
      <c r="N288" s="128"/>
      <c r="O288" s="560"/>
      <c r="P288" s="560"/>
      <c r="Q288" s="560"/>
      <c r="R288" s="560"/>
      <c r="S288" s="560"/>
      <c r="T288" s="560"/>
      <c r="U288" s="560"/>
      <c r="V288" s="131"/>
      <c r="W288" s="563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71">
        <v>5.07</v>
      </c>
      <c r="E289" s="571"/>
      <c r="F289" s="571"/>
      <c r="G289" s="127"/>
      <c r="H289" s="56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71">
        <v>5.07</v>
      </c>
      <c r="E290" s="571"/>
      <c r="F290" s="571"/>
      <c r="G290" s="127"/>
      <c r="H290" s="56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71">
        <v>5.0599999999999996</v>
      </c>
      <c r="E291" s="571"/>
      <c r="F291" s="570"/>
      <c r="G291" s="127"/>
      <c r="H291" s="569">
        <f>D291*G291</f>
        <v>0</v>
      </c>
      <c r="I291" s="128"/>
      <c r="J291" s="129" t="str">
        <f t="array" ref="J291">IF(ISERROR(G291/I291),"",G291/I291)</f>
        <v/>
      </c>
      <c r="K291" s="56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567" t="s">
        <v>202</v>
      </c>
      <c r="D292" s="138"/>
      <c r="E292" s="138"/>
      <c r="F292" s="138"/>
      <c r="G292" s="139">
        <f>SUM(G258:G291)</f>
        <v>463</v>
      </c>
      <c r="H292" s="140">
        <f>SUM(H258:H291)</f>
        <v>3162.19</v>
      </c>
      <c r="I292" s="140">
        <f>SUM(I258:I291)</f>
        <v>71.5</v>
      </c>
      <c r="J292" s="129">
        <f t="array" ref="J292">IF(ISERROR(G292/I292),"",G292/I292)</f>
        <v>6.4755244755244759</v>
      </c>
      <c r="K292" s="140">
        <f>SUM(K258:K291)</f>
        <v>77.13333333333334</v>
      </c>
      <c r="L292" s="141"/>
      <c r="M292" s="144">
        <f t="shared" ref="M292:V292" si="70">SUM(M258:M291)</f>
        <v>-7.1333333333333373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s="305" customFormat="1" ht="20.100000000000001" customHeight="1">
      <c r="A293" s="253">
        <v>30100038</v>
      </c>
      <c r="B293" s="133" t="s">
        <v>225</v>
      </c>
      <c r="C293" s="125" t="s">
        <v>226</v>
      </c>
      <c r="D293" s="571">
        <v>5.03</v>
      </c>
      <c r="E293" s="571"/>
      <c r="F293" s="571">
        <v>20170312</v>
      </c>
      <c r="G293" s="146">
        <v>516</v>
      </c>
      <c r="H293" s="569">
        <f t="shared" ref="H293:H305" si="71">D293*G293</f>
        <v>2595.48</v>
      </c>
      <c r="I293" s="128">
        <v>20</v>
      </c>
      <c r="J293" s="128">
        <f t="array" ref="J293">IF(ISERROR(G293/I293),"",G293/I293)</f>
        <v>25.8</v>
      </c>
      <c r="K293" s="130">
        <f t="array" ref="K293">IF(ISERROR(G293/L293),"",G293/L293)</f>
        <v>20.64</v>
      </c>
      <c r="L293" s="128">
        <v>25</v>
      </c>
      <c r="M293" s="108">
        <f t="shared" ref="M293:M305" si="72">IF(ISERROR(I293-K293),"",I293-K293)</f>
        <v>-0.64000000000000057</v>
      </c>
      <c r="N293" s="128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563">
        <f t="shared" si="69"/>
        <v>0</v>
      </c>
      <c r="X293" s="131"/>
      <c r="Y293" s="131"/>
      <c r="Z293" s="131"/>
      <c r="AA293" s="131"/>
    </row>
    <row r="294" spans="1:27" s="305" customFormat="1" ht="20.100000000000001" hidden="1" customHeight="1">
      <c r="A294" s="253">
        <v>30100037</v>
      </c>
      <c r="B294" s="133" t="s">
        <v>225</v>
      </c>
      <c r="C294" s="125" t="s">
        <v>204</v>
      </c>
      <c r="D294" s="571">
        <v>5.03</v>
      </c>
      <c r="E294" s="571"/>
      <c r="F294" s="571"/>
      <c r="G294" s="127"/>
      <c r="H294" s="569">
        <f t="shared" si="71"/>
        <v>0</v>
      </c>
      <c r="I294" s="128"/>
      <c r="J294" s="128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8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563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71">
        <v>5.04</v>
      </c>
      <c r="E295" s="571"/>
      <c r="F295" s="571"/>
      <c r="G295" s="127"/>
      <c r="H295" s="56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71">
        <v>5.03</v>
      </c>
      <c r="E296" s="571"/>
      <c r="F296" s="571"/>
      <c r="G296" s="127"/>
      <c r="H296" s="56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65" t="s">
        <v>203</v>
      </c>
      <c r="D297" s="571">
        <v>5.03</v>
      </c>
      <c r="E297" s="571"/>
      <c r="F297" s="571"/>
      <c r="G297" s="146"/>
      <c r="H297" s="56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71">
        <v>5.03</v>
      </c>
      <c r="E298" s="571"/>
      <c r="F298" s="571"/>
      <c r="G298" s="127"/>
      <c r="H298" s="56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71">
        <v>5.03</v>
      </c>
      <c r="E299" s="571"/>
      <c r="F299" s="571"/>
      <c r="G299" s="127"/>
      <c r="H299" s="56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65" t="s">
        <v>228</v>
      </c>
      <c r="D300" s="571">
        <v>5.03</v>
      </c>
      <c r="E300" s="571"/>
      <c r="F300" s="571"/>
      <c r="G300" s="127"/>
      <c r="H300" s="56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65" t="s">
        <v>212</v>
      </c>
      <c r="D301" s="571">
        <v>5.03</v>
      </c>
      <c r="E301" s="571"/>
      <c r="F301" s="571"/>
      <c r="G301" s="127"/>
      <c r="H301" s="56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65" t="s">
        <v>203</v>
      </c>
      <c r="D302" s="571">
        <v>5.03</v>
      </c>
      <c r="E302" s="571"/>
      <c r="F302" s="571"/>
      <c r="G302" s="127"/>
      <c r="H302" s="56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65" t="s">
        <v>186</v>
      </c>
      <c r="D303" s="571">
        <v>5.03</v>
      </c>
      <c r="E303" s="571"/>
      <c r="F303" s="571"/>
      <c r="G303" s="127"/>
      <c r="H303" s="56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65" t="s">
        <v>228</v>
      </c>
      <c r="D304" s="571">
        <v>5.03</v>
      </c>
      <c r="E304" s="571"/>
      <c r="F304" s="571"/>
      <c r="G304" s="127"/>
      <c r="H304" s="56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65" t="s">
        <v>199</v>
      </c>
      <c r="D305" s="571">
        <v>5.03</v>
      </c>
      <c r="E305" s="571"/>
      <c r="F305" s="571"/>
      <c r="G305" s="127"/>
      <c r="H305" s="56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71">
        <v>5.0599999999999996</v>
      </c>
      <c r="E306" s="571"/>
      <c r="F306" s="571"/>
      <c r="G306" s="127"/>
      <c r="H306" s="56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71">
        <v>5.0599999999999996</v>
      </c>
      <c r="E307" s="571"/>
      <c r="F307" s="571"/>
      <c r="G307" s="127"/>
      <c r="H307" s="56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567" t="s">
        <v>202</v>
      </c>
      <c r="D308" s="138"/>
      <c r="E308" s="138"/>
      <c r="F308" s="138"/>
      <c r="G308" s="139">
        <f>SUM(G293:G307)</f>
        <v>516</v>
      </c>
      <c r="H308" s="140">
        <f>SUM(H293:H307)</f>
        <v>2595.48</v>
      </c>
      <c r="I308" s="140">
        <f>SUM(I293:I307)</f>
        <v>20</v>
      </c>
      <c r="J308" s="129">
        <f t="array" ref="J308">IF(ISERROR(G308/I308),"",G308/I308)</f>
        <v>25.8</v>
      </c>
      <c r="K308" s="140">
        <f>SUM(K293:K307)</f>
        <v>20.64</v>
      </c>
      <c r="L308" s="140"/>
      <c r="M308" s="144">
        <f>SUM(M293:M307)</f>
        <v>-0.64000000000000057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71">
        <v>5.04</v>
      </c>
      <c r="E309" s="571"/>
      <c r="F309" s="571"/>
      <c r="G309" s="127"/>
      <c r="H309" s="56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71">
        <v>5.04</v>
      </c>
      <c r="E310" s="571"/>
      <c r="F310" s="571"/>
      <c r="G310" s="127"/>
      <c r="H310" s="56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71">
        <v>5.04</v>
      </c>
      <c r="E311" s="571"/>
      <c r="F311" s="571"/>
      <c r="G311" s="127"/>
      <c r="H311" s="56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71">
        <v>5.04</v>
      </c>
      <c r="E312" s="571"/>
      <c r="F312" s="571"/>
      <c r="G312" s="127"/>
      <c r="H312" s="56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71">
        <v>5.04</v>
      </c>
      <c r="E313" s="571"/>
      <c r="F313" s="571"/>
      <c r="G313" s="127"/>
      <c r="H313" s="56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71">
        <v>5.03</v>
      </c>
      <c r="E314" s="571"/>
      <c r="F314" s="571"/>
      <c r="G314" s="127"/>
      <c r="H314" s="56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71">
        <v>5.03</v>
      </c>
      <c r="E315" s="571"/>
      <c r="F315" s="571"/>
      <c r="G315" s="127"/>
      <c r="H315" s="56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71">
        <v>5.03</v>
      </c>
      <c r="E316" s="571"/>
      <c r="F316" s="571"/>
      <c r="G316" s="127"/>
      <c r="H316" s="56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571">
        <v>5.03</v>
      </c>
      <c r="E317" s="571"/>
      <c r="F317" s="571">
        <v>20170311</v>
      </c>
      <c r="G317" s="127">
        <f>90*5+86+2</f>
        <v>538</v>
      </c>
      <c r="H317" s="569">
        <f t="shared" si="75"/>
        <v>2706.1400000000003</v>
      </c>
      <c r="I317" s="128">
        <f>8*3</f>
        <v>24</v>
      </c>
      <c r="J317" s="128"/>
      <c r="K317" s="130"/>
      <c r="L317" s="128"/>
      <c r="M317" s="108"/>
      <c r="N317" s="128"/>
      <c r="O317" s="560"/>
      <c r="P317" s="560"/>
      <c r="Q317" s="560"/>
      <c r="R317" s="560"/>
      <c r="S317" s="560"/>
      <c r="T317" s="560"/>
      <c r="U317" s="560"/>
      <c r="V317" s="131"/>
      <c r="W317" s="563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71">
        <v>5.04</v>
      </c>
      <c r="E318" s="571"/>
      <c r="F318" s="571"/>
      <c r="G318" s="127"/>
      <c r="H318" s="56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567" t="s">
        <v>202</v>
      </c>
      <c r="D319" s="138"/>
      <c r="E319" s="138"/>
      <c r="F319" s="138"/>
      <c r="G319" s="139">
        <f>SUM(G309:G318)</f>
        <v>538</v>
      </c>
      <c r="H319" s="140">
        <f>SUM(H309:H318)</f>
        <v>2706.1400000000003</v>
      </c>
      <c r="I319" s="140">
        <f>SUM(I309:I318)</f>
        <v>24</v>
      </c>
      <c r="J319" s="129">
        <f t="array" ref="J319">IF(ISERROR(G319/I319),"",G319/I319)</f>
        <v>22.416666666666668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9"/>
      <c r="D320" s="571">
        <v>3.65</v>
      </c>
      <c r="E320" s="571"/>
      <c r="F320" s="570"/>
      <c r="G320" s="127"/>
      <c r="H320" s="569">
        <f t="shared" ref="H320:H329" si="83">D320*G320</f>
        <v>0</v>
      </c>
      <c r="I320" s="128"/>
      <c r="J320" s="129" t="str">
        <f t="array" ref="J320">IF(ISERROR(G320/I320),"",G320/I320)</f>
        <v/>
      </c>
      <c r="K320" s="56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9"/>
      <c r="D321" s="571">
        <v>6.58</v>
      </c>
      <c r="E321" s="571"/>
      <c r="F321" s="571"/>
      <c r="G321" s="127"/>
      <c r="H321" s="56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9"/>
      <c r="D322" s="571">
        <v>7.8</v>
      </c>
      <c r="E322" s="571"/>
      <c r="F322" s="571"/>
      <c r="G322" s="127"/>
      <c r="H322" s="56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9"/>
      <c r="D323" s="571">
        <v>4.4000000000000004</v>
      </c>
      <c r="E323" s="571"/>
      <c r="F323" s="571"/>
      <c r="G323" s="127"/>
      <c r="H323" s="56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9"/>
      <c r="D324" s="571"/>
      <c r="E324" s="571"/>
      <c r="F324" s="571"/>
      <c r="G324" s="127"/>
      <c r="H324" s="56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9" t="s">
        <v>239</v>
      </c>
      <c r="C325" s="559" t="s">
        <v>179</v>
      </c>
      <c r="D325" s="571">
        <v>6.04</v>
      </c>
      <c r="E325" s="571"/>
      <c r="F325" s="571"/>
      <c r="G325" s="127"/>
      <c r="H325" s="56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9" t="s">
        <v>239</v>
      </c>
      <c r="C326" s="559" t="s">
        <v>186</v>
      </c>
      <c r="D326" s="571">
        <v>6.04</v>
      </c>
      <c r="E326" s="571"/>
      <c r="F326" s="571"/>
      <c r="G326" s="127"/>
      <c r="H326" s="56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9" t="s">
        <v>440</v>
      </c>
      <c r="C327" s="559" t="s">
        <v>179</v>
      </c>
      <c r="D327" s="571">
        <v>6</v>
      </c>
      <c r="E327" s="571"/>
      <c r="F327" s="571"/>
      <c r="G327" s="127"/>
      <c r="H327" s="569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9" t="s">
        <v>440</v>
      </c>
      <c r="C328" s="559" t="s">
        <v>60</v>
      </c>
      <c r="D328" s="571">
        <v>6</v>
      </c>
      <c r="E328" s="571"/>
      <c r="F328" s="571"/>
      <c r="G328" s="127"/>
      <c r="H328" s="56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61" t="s">
        <v>240</v>
      </c>
      <c r="C329" s="125"/>
      <c r="D329" s="571">
        <v>7.3</v>
      </c>
      <c r="E329" s="571"/>
      <c r="F329" s="571"/>
      <c r="G329" s="127"/>
      <c r="H329" s="569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61" t="s">
        <v>241</v>
      </c>
      <c r="C330" s="125"/>
      <c r="D330" s="571">
        <f>78*120/1000</f>
        <v>9.36</v>
      </c>
      <c r="E330" s="571"/>
      <c r="F330" s="571"/>
      <c r="G330" s="127"/>
      <c r="H330" s="56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61" t="s">
        <v>242</v>
      </c>
      <c r="C331" s="125"/>
      <c r="D331" s="571">
        <v>4.5</v>
      </c>
      <c r="E331" s="571"/>
      <c r="F331" s="571"/>
      <c r="G331" s="127"/>
      <c r="H331" s="56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61" t="s">
        <v>243</v>
      </c>
      <c r="C332" s="125"/>
      <c r="D332" s="571">
        <v>4.5</v>
      </c>
      <c r="E332" s="571"/>
      <c r="F332" s="571"/>
      <c r="G332" s="127"/>
      <c r="H332" s="56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71">
        <v>4.5</v>
      </c>
      <c r="E333" s="571"/>
      <c r="F333" s="571"/>
      <c r="G333" s="127"/>
      <c r="H333" s="56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56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2169</v>
      </c>
      <c r="H335" s="147">
        <f>SUM(H199,H257,H292,H308,H319,H334)</f>
        <v>11743.369999999999</v>
      </c>
      <c r="I335" s="147">
        <f>SUM(I199,I257,I292,I308,I319,I334)</f>
        <v>125.5</v>
      </c>
      <c r="J335" s="148">
        <f t="array" ref="J335">IF(ISERROR(G335/I335),"",G335/I335)</f>
        <v>17.282868525896415</v>
      </c>
      <c r="K335" s="147">
        <f>SUM(K199,K257,K292,K308,K319,K334)</f>
        <v>106.40296296296297</v>
      </c>
      <c r="L335" s="148">
        <f>IF(ISERROR(G335/K335),"",G335/K335)</f>
        <v>20.384770683077605</v>
      </c>
      <c r="M335" s="147">
        <f t="shared" ref="M335:AA335" si="85">SUM(M199,M257,M292,M308,M319,M334)</f>
        <v>-8.4029629629629667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66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66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66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66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66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66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66">
        <f>G335</f>
        <v>2169</v>
      </c>
      <c r="C342" s="646" t="s">
        <v>269</v>
      </c>
      <c r="D342" s="645"/>
      <c r="E342" s="738">
        <f>H335</f>
        <v>11743.369999999999</v>
      </c>
      <c r="F342" s="738"/>
      <c r="G342" s="636" t="s">
        <v>270</v>
      </c>
      <c r="H342" s="636"/>
      <c r="I342" s="664">
        <f>L335</f>
        <v>20.384770683077605</v>
      </c>
      <c r="J342" s="664"/>
      <c r="K342" s="666" t="s">
        <v>271</v>
      </c>
      <c r="L342" s="666"/>
      <c r="M342" s="664">
        <f>J335</f>
        <v>17.282868525896415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66">
        <f>I335+C341</f>
        <v>127.5</v>
      </c>
      <c r="C343" s="643" t="s">
        <v>251</v>
      </c>
      <c r="D343" s="644"/>
      <c r="E343" s="738">
        <f>K335+I341</f>
        <v>136.40296296296299</v>
      </c>
      <c r="F343" s="738"/>
      <c r="G343" s="636" t="s">
        <v>274</v>
      </c>
      <c r="H343" s="636"/>
      <c r="I343" s="664">
        <f>B343-E343</f>
        <v>-8.9029629629629881</v>
      </c>
      <c r="J343" s="664"/>
      <c r="K343" s="666" t="s">
        <v>275</v>
      </c>
      <c r="L343" s="666"/>
      <c r="M343" s="667">
        <f>IF(ISERROR(I343/E343),"",I343/E343)</f>
        <v>-6.5269571639586577E-2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66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59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61" t="s">
        <v>178</v>
      </c>
      <c r="C349" s="125" t="s">
        <v>179</v>
      </c>
      <c r="D349" s="571">
        <v>5.03</v>
      </c>
      <c r="E349" s="571"/>
      <c r="F349" s="571"/>
      <c r="G349" s="127"/>
      <c r="H349" s="56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71">
        <v>5.03</v>
      </c>
      <c r="E350" s="571"/>
      <c r="F350" s="571"/>
      <c r="G350" s="127"/>
      <c r="H350" s="56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71">
        <v>5.03</v>
      </c>
      <c r="E351" s="571"/>
      <c r="F351" s="571"/>
      <c r="G351" s="127"/>
      <c r="H351" s="56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71">
        <v>5.03</v>
      </c>
      <c r="E352" s="571"/>
      <c r="F352" s="571"/>
      <c r="G352" s="127"/>
      <c r="H352" s="56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71">
        <v>5.03</v>
      </c>
      <c r="E353" s="571"/>
      <c r="F353" s="571"/>
      <c r="G353" s="127"/>
      <c r="H353" s="56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71">
        <v>5.04</v>
      </c>
      <c r="E354" s="571"/>
      <c r="F354" s="373"/>
      <c r="G354" s="134"/>
      <c r="H354" s="56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71">
        <v>5.03</v>
      </c>
      <c r="E355" s="571"/>
      <c r="F355" s="571"/>
      <c r="G355" s="127"/>
      <c r="H355" s="56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71">
        <v>5.03</v>
      </c>
      <c r="E356" s="571"/>
      <c r="F356" s="571"/>
      <c r="G356" s="127"/>
      <c r="H356" s="56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71">
        <v>5.04</v>
      </c>
      <c r="E357" s="571"/>
      <c r="F357" s="374"/>
      <c r="G357" s="127"/>
      <c r="H357" s="569">
        <f t="shared" si="86"/>
        <v>0</v>
      </c>
      <c r="I357" s="56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71">
        <v>5.04</v>
      </c>
      <c r="E358" s="571"/>
      <c r="F358" s="374"/>
      <c r="G358" s="127"/>
      <c r="H358" s="569">
        <f t="shared" si="86"/>
        <v>0</v>
      </c>
      <c r="I358" s="56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71">
        <v>5.03</v>
      </c>
      <c r="E359" s="571"/>
      <c r="F359" s="374"/>
      <c r="G359" s="127"/>
      <c r="H359" s="569">
        <f t="shared" si="86"/>
        <v>0</v>
      </c>
      <c r="I359" s="569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71">
        <v>5.03</v>
      </c>
      <c r="E360" s="571"/>
      <c r="F360" s="374"/>
      <c r="G360" s="127"/>
      <c r="H360" s="569">
        <f t="shared" si="86"/>
        <v>0</v>
      </c>
      <c r="I360" s="569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71">
        <v>5.0599999999999996</v>
      </c>
      <c r="E361" s="571"/>
      <c r="F361" s="571"/>
      <c r="G361" s="127"/>
      <c r="H361" s="56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71">
        <v>5.09</v>
      </c>
      <c r="E362" s="571"/>
      <c r="F362" s="571"/>
      <c r="G362" s="127"/>
      <c r="H362" s="56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71">
        <v>5.09</v>
      </c>
      <c r="E363" s="571"/>
      <c r="F363" s="571"/>
      <c r="G363" s="127"/>
      <c r="H363" s="56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9" t="s">
        <v>190</v>
      </c>
      <c r="D364" s="571">
        <v>4.8</v>
      </c>
      <c r="E364" s="571"/>
      <c r="F364" s="571"/>
      <c r="G364" s="127"/>
      <c r="H364" s="56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9" t="s">
        <v>187</v>
      </c>
      <c r="D365" s="571">
        <v>4.8</v>
      </c>
      <c r="E365" s="571"/>
      <c r="F365" s="571"/>
      <c r="G365" s="127"/>
      <c r="H365" s="56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9" t="s">
        <v>179</v>
      </c>
      <c r="D366" s="571">
        <v>4.8</v>
      </c>
      <c r="E366" s="571"/>
      <c r="F366" s="571"/>
      <c r="G366" s="127"/>
      <c r="H366" s="56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9" t="s">
        <v>199</v>
      </c>
      <c r="D367" s="571">
        <v>4.8</v>
      </c>
      <c r="E367" s="571"/>
      <c r="F367" s="571"/>
      <c r="G367" s="127"/>
      <c r="H367" s="56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71">
        <v>4.99</v>
      </c>
      <c r="E368" s="571"/>
      <c r="F368" s="571"/>
      <c r="G368" s="127"/>
      <c r="H368" s="56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71">
        <v>4.99</v>
      </c>
      <c r="E369" s="571"/>
      <c r="F369" s="571"/>
      <c r="G369" s="127"/>
      <c r="H369" s="56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6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61" t="s">
        <v>206</v>
      </c>
      <c r="C371" s="125" t="s">
        <v>199</v>
      </c>
      <c r="D371" s="571">
        <v>5.03</v>
      </c>
      <c r="E371" s="571"/>
      <c r="F371" s="571"/>
      <c r="G371" s="127"/>
      <c r="H371" s="56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64"/>
      <c r="P371" s="564"/>
      <c r="Q371" s="564"/>
      <c r="R371" s="564"/>
      <c r="S371" s="564"/>
      <c r="T371" s="564"/>
      <c r="U371" s="5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61" t="s">
        <v>425</v>
      </c>
      <c r="C372" s="177" t="s">
        <v>427</v>
      </c>
      <c r="D372" s="571">
        <v>5.03</v>
      </c>
      <c r="E372" s="571"/>
      <c r="F372" s="571"/>
      <c r="G372" s="127"/>
      <c r="H372" s="56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64"/>
      <c r="P372" s="564"/>
      <c r="Q372" s="564"/>
      <c r="R372" s="564"/>
      <c r="S372" s="564"/>
      <c r="T372" s="564"/>
      <c r="U372" s="5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61" t="s">
        <v>206</v>
      </c>
      <c r="C373" s="125" t="s">
        <v>186</v>
      </c>
      <c r="D373" s="571">
        <v>5.03</v>
      </c>
      <c r="E373" s="571"/>
      <c r="F373" s="571"/>
      <c r="G373" s="127"/>
      <c r="H373" s="56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64"/>
      <c r="P373" s="564"/>
      <c r="Q373" s="564"/>
      <c r="R373" s="564"/>
      <c r="S373" s="564"/>
      <c r="T373" s="564"/>
      <c r="U373" s="5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61" t="s">
        <v>206</v>
      </c>
      <c r="C374" s="125" t="s">
        <v>203</v>
      </c>
      <c r="D374" s="571">
        <v>5.03</v>
      </c>
      <c r="E374" s="571"/>
      <c r="F374" s="571"/>
      <c r="G374" s="127"/>
      <c r="H374" s="56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64"/>
      <c r="P374" s="564"/>
      <c r="Q374" s="564"/>
      <c r="R374" s="564"/>
      <c r="S374" s="564"/>
      <c r="T374" s="564"/>
      <c r="U374" s="5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61" t="s">
        <v>206</v>
      </c>
      <c r="C375" s="125" t="s">
        <v>207</v>
      </c>
      <c r="D375" s="571">
        <v>5.03</v>
      </c>
      <c r="E375" s="571"/>
      <c r="F375" s="571"/>
      <c r="G375" s="127"/>
      <c r="H375" s="56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64"/>
      <c r="P375" s="564"/>
      <c r="Q375" s="564"/>
      <c r="R375" s="564"/>
      <c r="S375" s="564"/>
      <c r="T375" s="564"/>
      <c r="U375" s="5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61" t="s">
        <v>414</v>
      </c>
      <c r="C376" s="177" t="s">
        <v>415</v>
      </c>
      <c r="D376" s="571"/>
      <c r="E376" s="571"/>
      <c r="F376" s="571"/>
      <c r="G376" s="127"/>
      <c r="H376" s="56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64"/>
      <c r="P376" s="564"/>
      <c r="Q376" s="564"/>
      <c r="R376" s="564"/>
      <c r="S376" s="564"/>
      <c r="T376" s="564"/>
      <c r="U376" s="5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61" t="s">
        <v>414</v>
      </c>
      <c r="C377" s="177" t="s">
        <v>416</v>
      </c>
      <c r="D377" s="571"/>
      <c r="E377" s="571"/>
      <c r="F377" s="571"/>
      <c r="G377" s="127"/>
      <c r="H377" s="56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64"/>
      <c r="P377" s="564"/>
      <c r="Q377" s="564"/>
      <c r="R377" s="564"/>
      <c r="S377" s="564"/>
      <c r="T377" s="564"/>
      <c r="U377" s="5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61" t="s">
        <v>414</v>
      </c>
      <c r="C378" s="177" t="s">
        <v>61</v>
      </c>
      <c r="D378" s="571"/>
      <c r="E378" s="571"/>
      <c r="F378" s="571"/>
      <c r="G378" s="127"/>
      <c r="H378" s="56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64"/>
      <c r="P378" s="564"/>
      <c r="Q378" s="564"/>
      <c r="R378" s="564"/>
      <c r="S378" s="564"/>
      <c r="T378" s="564"/>
      <c r="U378" s="5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61" t="s">
        <v>208</v>
      </c>
      <c r="C379" s="125" t="s">
        <v>179</v>
      </c>
      <c r="D379" s="571">
        <v>5.08</v>
      </c>
      <c r="E379" s="571"/>
      <c r="F379" s="571"/>
      <c r="G379" s="127"/>
      <c r="H379" s="56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64"/>
      <c r="P379" s="564"/>
      <c r="Q379" s="564"/>
      <c r="R379" s="564"/>
      <c r="S379" s="564"/>
      <c r="T379" s="564"/>
      <c r="U379" s="5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61" t="s">
        <v>208</v>
      </c>
      <c r="C380" s="125" t="s">
        <v>204</v>
      </c>
      <c r="D380" s="571">
        <v>5.08</v>
      </c>
      <c r="E380" s="571"/>
      <c r="F380" s="571"/>
      <c r="G380" s="127"/>
      <c r="H380" s="56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64"/>
      <c r="P380" s="564"/>
      <c r="Q380" s="564"/>
      <c r="R380" s="564"/>
      <c r="S380" s="564"/>
      <c r="T380" s="564"/>
      <c r="U380" s="5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61" t="s">
        <v>208</v>
      </c>
      <c r="C381" s="125" t="s">
        <v>205</v>
      </c>
      <c r="D381" s="571">
        <v>5.08</v>
      </c>
      <c r="E381" s="571"/>
      <c r="F381" s="571"/>
      <c r="G381" s="127"/>
      <c r="H381" s="56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64"/>
      <c r="P381" s="564"/>
      <c r="Q381" s="564"/>
      <c r="R381" s="564"/>
      <c r="S381" s="564"/>
      <c r="T381" s="564"/>
      <c r="U381" s="5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61" t="s">
        <v>208</v>
      </c>
      <c r="C382" s="125" t="s">
        <v>186</v>
      </c>
      <c r="D382" s="571">
        <v>5.08</v>
      </c>
      <c r="E382" s="571"/>
      <c r="F382" s="571"/>
      <c r="G382" s="127"/>
      <c r="H382" s="56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64"/>
      <c r="P382" s="564"/>
      <c r="Q382" s="564"/>
      <c r="R382" s="564"/>
      <c r="S382" s="564"/>
      <c r="T382" s="564"/>
      <c r="U382" s="5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61" t="s">
        <v>208</v>
      </c>
      <c r="C383" s="125" t="s">
        <v>203</v>
      </c>
      <c r="D383" s="571">
        <v>5.08</v>
      </c>
      <c r="E383" s="571"/>
      <c r="F383" s="571"/>
      <c r="G383" s="127"/>
      <c r="H383" s="56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64"/>
      <c r="P383" s="564"/>
      <c r="Q383" s="564"/>
      <c r="R383" s="564"/>
      <c r="S383" s="564"/>
      <c r="T383" s="564"/>
      <c r="U383" s="5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61" t="s">
        <v>208</v>
      </c>
      <c r="C384" s="125" t="s">
        <v>199</v>
      </c>
      <c r="D384" s="571">
        <v>5.08</v>
      </c>
      <c r="E384" s="571"/>
      <c r="F384" s="571"/>
      <c r="G384" s="127"/>
      <c r="H384" s="56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61" t="s">
        <v>208</v>
      </c>
      <c r="C385" s="125" t="s">
        <v>187</v>
      </c>
      <c r="D385" s="571">
        <v>5.08</v>
      </c>
      <c r="E385" s="571"/>
      <c r="F385" s="571"/>
      <c r="G385" s="127"/>
      <c r="H385" s="56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64"/>
      <c r="P385" s="564"/>
      <c r="Q385" s="564"/>
      <c r="R385" s="564"/>
      <c r="S385" s="564"/>
      <c r="T385" s="564"/>
      <c r="U385" s="5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61" t="s">
        <v>208</v>
      </c>
      <c r="C386" s="125" t="s">
        <v>207</v>
      </c>
      <c r="D386" s="571">
        <v>5.08</v>
      </c>
      <c r="E386" s="571"/>
      <c r="F386" s="571"/>
      <c r="G386" s="127"/>
      <c r="H386" s="56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61" t="s">
        <v>209</v>
      </c>
      <c r="C387" s="125" t="s">
        <v>194</v>
      </c>
      <c r="D387" s="571">
        <v>5.03</v>
      </c>
      <c r="E387" s="571"/>
      <c r="F387" s="571"/>
      <c r="G387" s="127"/>
      <c r="H387" s="56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64"/>
      <c r="P387" s="564"/>
      <c r="Q387" s="564"/>
      <c r="R387" s="564"/>
      <c r="S387" s="564"/>
      <c r="T387" s="564"/>
      <c r="U387" s="5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61" t="s">
        <v>209</v>
      </c>
      <c r="C388" s="125" t="s">
        <v>179</v>
      </c>
      <c r="D388" s="571">
        <v>5.03</v>
      </c>
      <c r="E388" s="571"/>
      <c r="F388" s="571"/>
      <c r="G388" s="127"/>
      <c r="H388" s="56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64"/>
      <c r="P388" s="564"/>
      <c r="Q388" s="564"/>
      <c r="R388" s="564"/>
      <c r="S388" s="564"/>
      <c r="T388" s="564"/>
      <c r="U388" s="5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61" t="s">
        <v>209</v>
      </c>
      <c r="C389" s="125" t="s">
        <v>195</v>
      </c>
      <c r="D389" s="571">
        <v>5.03</v>
      </c>
      <c r="E389" s="571"/>
      <c r="F389" s="571"/>
      <c r="G389" s="127"/>
      <c r="H389" s="56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64"/>
      <c r="P389" s="564"/>
      <c r="Q389" s="564"/>
      <c r="R389" s="564"/>
      <c r="S389" s="564"/>
      <c r="T389" s="564"/>
      <c r="U389" s="5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61" t="s">
        <v>209</v>
      </c>
      <c r="C390" s="125" t="s">
        <v>204</v>
      </c>
      <c r="D390" s="571">
        <v>5.03</v>
      </c>
      <c r="E390" s="571"/>
      <c r="F390" s="571"/>
      <c r="G390" s="127"/>
      <c r="H390" s="56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64"/>
      <c r="P390" s="564"/>
      <c r="Q390" s="564"/>
      <c r="R390" s="564"/>
      <c r="S390" s="564"/>
      <c r="T390" s="564"/>
      <c r="U390" s="5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61" t="s">
        <v>382</v>
      </c>
      <c r="C391" s="177" t="s">
        <v>383</v>
      </c>
      <c r="D391" s="571">
        <v>5.03</v>
      </c>
      <c r="E391" s="571"/>
      <c r="F391" s="571"/>
      <c r="G391" s="127"/>
      <c r="H391" s="56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64"/>
      <c r="P391" s="564"/>
      <c r="Q391" s="564"/>
      <c r="R391" s="564"/>
      <c r="S391" s="564"/>
      <c r="T391" s="564"/>
      <c r="U391" s="5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61" t="s">
        <v>382</v>
      </c>
      <c r="C392" s="177" t="s">
        <v>384</v>
      </c>
      <c r="D392" s="571">
        <v>5.03</v>
      </c>
      <c r="E392" s="571"/>
      <c r="F392" s="571"/>
      <c r="G392" s="127"/>
      <c r="H392" s="56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64"/>
      <c r="P392" s="564"/>
      <c r="Q392" s="564"/>
      <c r="R392" s="564"/>
      <c r="S392" s="564"/>
      <c r="T392" s="564"/>
      <c r="U392" s="5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61" t="s">
        <v>382</v>
      </c>
      <c r="C393" s="177" t="s">
        <v>389</v>
      </c>
      <c r="D393" s="571">
        <v>5.03</v>
      </c>
      <c r="E393" s="571"/>
      <c r="F393" s="571"/>
      <c r="G393" s="127"/>
      <c r="H393" s="56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64"/>
      <c r="P393" s="564"/>
      <c r="Q393" s="564"/>
      <c r="R393" s="564"/>
      <c r="S393" s="564"/>
      <c r="T393" s="564"/>
      <c r="U393" s="5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61" t="s">
        <v>382</v>
      </c>
      <c r="C394" s="177" t="s">
        <v>391</v>
      </c>
      <c r="D394" s="571">
        <v>5.03</v>
      </c>
      <c r="E394" s="571"/>
      <c r="F394" s="571"/>
      <c r="G394" s="127"/>
      <c r="H394" s="56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64"/>
      <c r="P394" s="564"/>
      <c r="Q394" s="564"/>
      <c r="R394" s="564"/>
      <c r="S394" s="564"/>
      <c r="T394" s="564"/>
      <c r="U394" s="5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61" t="s">
        <v>418</v>
      </c>
      <c r="C395" s="177" t="s">
        <v>364</v>
      </c>
      <c r="D395" s="571">
        <v>5.03</v>
      </c>
      <c r="E395" s="571"/>
      <c r="F395" s="571"/>
      <c r="G395" s="127"/>
      <c r="H395" s="56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64"/>
      <c r="P395" s="564"/>
      <c r="Q395" s="564"/>
      <c r="R395" s="564"/>
      <c r="S395" s="564"/>
      <c r="T395" s="564"/>
      <c r="U395" s="5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61" t="s">
        <v>418</v>
      </c>
      <c r="C396" s="177" t="s">
        <v>365</v>
      </c>
      <c r="D396" s="571">
        <v>5.03</v>
      </c>
      <c r="E396" s="571"/>
      <c r="F396" s="571"/>
      <c r="G396" s="127"/>
      <c r="H396" s="56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64"/>
      <c r="P396" s="564"/>
      <c r="Q396" s="564"/>
      <c r="R396" s="564"/>
      <c r="S396" s="564"/>
      <c r="T396" s="564"/>
      <c r="U396" s="5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61" t="s">
        <v>418</v>
      </c>
      <c r="C397" s="177" t="s">
        <v>366</v>
      </c>
      <c r="D397" s="571">
        <v>5.03</v>
      </c>
      <c r="E397" s="571"/>
      <c r="F397" s="571"/>
      <c r="G397" s="127"/>
      <c r="H397" s="56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64"/>
      <c r="P397" s="564"/>
      <c r="Q397" s="564"/>
      <c r="R397" s="564"/>
      <c r="S397" s="564"/>
      <c r="T397" s="564"/>
      <c r="U397" s="5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61" t="s">
        <v>418</v>
      </c>
      <c r="C398" s="177" t="s">
        <v>367</v>
      </c>
      <c r="D398" s="571">
        <v>5.03</v>
      </c>
      <c r="E398" s="571"/>
      <c r="F398" s="571"/>
      <c r="G398" s="127"/>
      <c r="H398" s="56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64"/>
      <c r="P398" s="564"/>
      <c r="Q398" s="564"/>
      <c r="R398" s="564"/>
      <c r="S398" s="564"/>
      <c r="T398" s="564"/>
      <c r="U398" s="5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71">
        <v>5.03</v>
      </c>
      <c r="E399" s="571"/>
      <c r="F399" s="571"/>
      <c r="G399" s="127"/>
      <c r="H399" s="56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71">
        <v>5.03</v>
      </c>
      <c r="E400" s="571"/>
      <c r="F400" s="571"/>
      <c r="G400" s="127"/>
      <c r="H400" s="56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71">
        <v>5.03</v>
      </c>
      <c r="E401" s="571"/>
      <c r="F401" s="571"/>
      <c r="G401" s="127"/>
      <c r="H401" s="56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71">
        <v>5.03</v>
      </c>
      <c r="E402" s="571"/>
      <c r="F402" s="571"/>
      <c r="G402" s="127"/>
      <c r="H402" s="56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71">
        <v>5.03</v>
      </c>
      <c r="E403" s="571"/>
      <c r="F403" s="571"/>
      <c r="G403" s="127"/>
      <c r="H403" s="56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71">
        <v>5.03</v>
      </c>
      <c r="E404" s="571"/>
      <c r="F404" s="571"/>
      <c r="G404" s="127"/>
      <c r="H404" s="56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71">
        <v>5.03</v>
      </c>
      <c r="E405" s="571"/>
      <c r="F405" s="571"/>
      <c r="G405" s="127"/>
      <c r="H405" s="56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71">
        <v>5.03</v>
      </c>
      <c r="E406" s="571"/>
      <c r="F406" s="571"/>
      <c r="G406" s="127"/>
      <c r="H406" s="56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71">
        <v>5.03</v>
      </c>
      <c r="E407" s="571"/>
      <c r="F407" s="571"/>
      <c r="G407" s="127"/>
      <c r="H407" s="56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71">
        <v>5.03</v>
      </c>
      <c r="E408" s="571"/>
      <c r="F408" s="571"/>
      <c r="G408" s="127"/>
      <c r="H408" s="56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71">
        <v>50.3</v>
      </c>
      <c r="E409" s="571"/>
      <c r="F409" s="571"/>
      <c r="G409" s="127"/>
      <c r="H409" s="56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71">
        <v>5</v>
      </c>
      <c r="E410" s="571"/>
      <c r="F410" s="571"/>
      <c r="G410" s="127"/>
      <c r="H410" s="56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71">
        <v>5.03</v>
      </c>
      <c r="E411" s="571"/>
      <c r="F411" s="571"/>
      <c r="G411" s="127"/>
      <c r="H411" s="56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71">
        <v>5.03</v>
      </c>
      <c r="E412" s="571"/>
      <c r="F412" s="571"/>
      <c r="G412" s="127"/>
      <c r="H412" s="56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71"/>
      <c r="E413" s="571"/>
      <c r="F413" s="571"/>
      <c r="G413" s="127"/>
      <c r="H413" s="569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71">
        <v>5.0599999999999996</v>
      </c>
      <c r="E414" s="571"/>
      <c r="F414" s="571"/>
      <c r="G414" s="127"/>
      <c r="H414" s="56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71">
        <v>5.0599999999999996</v>
      </c>
      <c r="E415" s="571"/>
      <c r="F415" s="571"/>
      <c r="G415" s="127"/>
      <c r="H415" s="56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71">
        <v>5.0599999999999996</v>
      </c>
      <c r="E416" s="571"/>
      <c r="F416" s="571"/>
      <c r="G416" s="127"/>
      <c r="H416" s="56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71">
        <v>5.0599999999999996</v>
      </c>
      <c r="E417" s="571"/>
      <c r="F417" s="571"/>
      <c r="G417" s="127"/>
      <c r="H417" s="56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71"/>
      <c r="E418" s="571"/>
      <c r="F418" s="571"/>
      <c r="G418" s="127"/>
      <c r="H418" s="56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71"/>
      <c r="E419" s="571"/>
      <c r="F419" s="571"/>
      <c r="G419" s="127"/>
      <c r="H419" s="56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71"/>
      <c r="E420" s="571"/>
      <c r="F420" s="571"/>
      <c r="G420" s="127"/>
      <c r="H420" s="56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71"/>
      <c r="E421" s="571"/>
      <c r="F421" s="571"/>
      <c r="G421" s="127"/>
      <c r="H421" s="56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71"/>
      <c r="E422" s="571"/>
      <c r="F422" s="571"/>
      <c r="G422" s="127"/>
      <c r="H422" s="56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71"/>
      <c r="E423" s="571"/>
      <c r="F423" s="571"/>
      <c r="G423" s="127"/>
      <c r="H423" s="56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71"/>
      <c r="E424" s="571"/>
      <c r="F424" s="571"/>
      <c r="G424" s="127"/>
      <c r="H424" s="56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71"/>
      <c r="E425" s="571"/>
      <c r="F425" s="571"/>
      <c r="G425" s="127"/>
      <c r="H425" s="56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71"/>
      <c r="E426" s="571"/>
      <c r="F426" s="571"/>
      <c r="G426" s="127"/>
      <c r="H426" s="56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71"/>
      <c r="E427" s="571"/>
      <c r="F427" s="571"/>
      <c r="G427" s="127"/>
      <c r="H427" s="56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6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61" t="s">
        <v>217</v>
      </c>
      <c r="C429" s="125" t="s">
        <v>179</v>
      </c>
      <c r="D429" s="571">
        <v>5.03</v>
      </c>
      <c r="E429" s="571"/>
      <c r="F429" s="571">
        <v>20170309</v>
      </c>
      <c r="G429" s="127">
        <f>43+50+46</f>
        <v>139</v>
      </c>
      <c r="H429" s="569">
        <f t="shared" ref="H429:H461" si="105">D429*G429</f>
        <v>699.17000000000007</v>
      </c>
      <c r="I429" s="128">
        <v>15</v>
      </c>
      <c r="J429" s="128">
        <f t="array" ref="J429">IF(ISERROR(G429/I429),"",G429/I429)</f>
        <v>9.2666666666666675</v>
      </c>
      <c r="K429" s="130">
        <f t="array" ref="K429">IF(ISERROR(G429/L429),"",G429/L429)</f>
        <v>15.795454545454545</v>
      </c>
      <c r="L429" s="128">
        <v>8.8000000000000007</v>
      </c>
      <c r="M429" s="108">
        <f t="shared" ref="M429:M436" si="106">IF(ISERROR(I429-K429),"",I429-K429)</f>
        <v>-0.79545454545454497</v>
      </c>
      <c r="N429" s="128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563">
        <f t="shared" si="104"/>
        <v>0</v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61" t="s">
        <v>217</v>
      </c>
      <c r="C430" s="125" t="s">
        <v>186</v>
      </c>
      <c r="D430" s="571">
        <v>5.03</v>
      </c>
      <c r="E430" s="571"/>
      <c r="F430" s="571"/>
      <c r="G430" s="127"/>
      <c r="H430" s="56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61" t="s">
        <v>217</v>
      </c>
      <c r="C431" s="125" t="s">
        <v>204</v>
      </c>
      <c r="D431" s="571">
        <v>5.03</v>
      </c>
      <c r="E431" s="571"/>
      <c r="F431" s="571">
        <v>20170309</v>
      </c>
      <c r="G431" s="127">
        <f>99+446</f>
        <v>545</v>
      </c>
      <c r="H431" s="569">
        <f t="shared" si="105"/>
        <v>2741.35</v>
      </c>
      <c r="I431" s="128">
        <v>13</v>
      </c>
      <c r="J431" s="128">
        <f t="array" ref="J431">IF(ISERROR(G431/I431),"",G431/I431)</f>
        <v>41.92307692307692</v>
      </c>
      <c r="K431" s="130">
        <f t="array" ref="K431">IF(ISERROR(G431/L431),"",G431/L431)</f>
        <v>61.93181818181818</v>
      </c>
      <c r="L431" s="128">
        <v>8.8000000000000007</v>
      </c>
      <c r="M431" s="108">
        <f t="shared" si="106"/>
        <v>-48.93181818181818</v>
      </c>
      <c r="N431" s="128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563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71">
        <v>5.03</v>
      </c>
      <c r="E432" s="571"/>
      <c r="F432" s="571"/>
      <c r="G432" s="127"/>
      <c r="H432" s="56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71">
        <v>5.03</v>
      </c>
      <c r="E433" s="571"/>
      <c r="F433" s="571"/>
      <c r="G433" s="127"/>
      <c r="H433" s="56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71">
        <v>5.03</v>
      </c>
      <c r="E434" s="571"/>
      <c r="F434" s="571"/>
      <c r="G434" s="127"/>
      <c r="H434" s="56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571">
        <v>5.03</v>
      </c>
      <c r="E435" s="571"/>
      <c r="F435" s="571">
        <v>20170312</v>
      </c>
      <c r="G435" s="127">
        <f>108*2+55+93+94</f>
        <v>458</v>
      </c>
      <c r="H435" s="569">
        <f t="shared" si="105"/>
        <v>2303.7400000000002</v>
      </c>
      <c r="I435" s="128">
        <v>40</v>
      </c>
      <c r="J435" s="128">
        <f t="array" ref="J435">IF(ISERROR(G435/I435),"",G435/I435)</f>
        <v>11.45</v>
      </c>
      <c r="K435" s="130">
        <f t="array" ref="K435">IF(ISERROR(G435/L435),"",G435/L435)</f>
        <v>49.247311827956985</v>
      </c>
      <c r="L435" s="128">
        <v>9.3000000000000007</v>
      </c>
      <c r="M435" s="108">
        <f t="shared" si="106"/>
        <v>-9.2473118279569846</v>
      </c>
      <c r="N435" s="128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563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71">
        <v>5.03</v>
      </c>
      <c r="E436" s="571"/>
      <c r="F436" s="571"/>
      <c r="G436" s="127"/>
      <c r="H436" s="56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71">
        <v>5.03</v>
      </c>
      <c r="E437" s="571"/>
      <c r="F437" s="571"/>
      <c r="G437" s="146"/>
      <c r="H437" s="56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71">
        <v>5.03</v>
      </c>
      <c r="E438" s="571"/>
      <c r="F438" s="571"/>
      <c r="G438" s="127"/>
      <c r="H438" s="56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71">
        <v>5.03</v>
      </c>
      <c r="E439" s="571"/>
      <c r="F439" s="571"/>
      <c r="G439" s="127"/>
      <c r="H439" s="56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71">
        <v>5.03</v>
      </c>
      <c r="E440" s="571"/>
      <c r="F440" s="571"/>
      <c r="G440" s="127"/>
      <c r="H440" s="56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71">
        <v>5.03</v>
      </c>
      <c r="E441" s="571"/>
      <c r="F441" s="571"/>
      <c r="G441" s="127"/>
      <c r="H441" s="56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71">
        <v>5.03</v>
      </c>
      <c r="E442" s="571"/>
      <c r="F442" s="571"/>
      <c r="G442" s="127"/>
      <c r="H442" s="56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71">
        <v>5.03</v>
      </c>
      <c r="E443" s="571"/>
      <c r="F443" s="571"/>
      <c r="G443" s="127"/>
      <c r="H443" s="56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71">
        <v>5.03</v>
      </c>
      <c r="E444" s="571"/>
      <c r="F444" s="571"/>
      <c r="G444" s="127"/>
      <c r="H444" s="56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61" t="s">
        <v>222</v>
      </c>
      <c r="C445" s="125" t="s">
        <v>181</v>
      </c>
      <c r="D445" s="571">
        <v>9.36</v>
      </c>
      <c r="E445" s="571"/>
      <c r="F445" s="571"/>
      <c r="G445" s="127"/>
      <c r="H445" s="56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61" t="s">
        <v>222</v>
      </c>
      <c r="C446" s="125" t="s">
        <v>179</v>
      </c>
      <c r="D446" s="571">
        <v>9.36</v>
      </c>
      <c r="E446" s="571"/>
      <c r="F446" s="571"/>
      <c r="G446" s="127"/>
      <c r="H446" s="56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61" t="s">
        <v>222</v>
      </c>
      <c r="C447" s="125" t="s">
        <v>221</v>
      </c>
      <c r="D447" s="571">
        <v>9.36</v>
      </c>
      <c r="E447" s="571"/>
      <c r="F447" s="571"/>
      <c r="G447" s="127"/>
      <c r="H447" s="56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61" t="s">
        <v>222</v>
      </c>
      <c r="C448" s="125" t="s">
        <v>186</v>
      </c>
      <c r="D448" s="571">
        <v>9.36</v>
      </c>
      <c r="E448" s="571"/>
      <c r="F448" s="571"/>
      <c r="G448" s="127"/>
      <c r="H448" s="56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61" t="s">
        <v>393</v>
      </c>
      <c r="C449" s="177" t="s">
        <v>395</v>
      </c>
      <c r="D449" s="571">
        <v>5</v>
      </c>
      <c r="E449" s="571"/>
      <c r="F449" s="571"/>
      <c r="G449" s="127"/>
      <c r="H449" s="56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61" t="s">
        <v>393</v>
      </c>
      <c r="C450" s="177" t="s">
        <v>402</v>
      </c>
      <c r="D450" s="571">
        <v>5</v>
      </c>
      <c r="E450" s="571"/>
      <c r="F450" s="571"/>
      <c r="G450" s="127"/>
      <c r="H450" s="56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61" t="s">
        <v>404</v>
      </c>
      <c r="C451" s="177" t="s">
        <v>405</v>
      </c>
      <c r="D451" s="571">
        <v>5</v>
      </c>
      <c r="E451" s="571"/>
      <c r="F451" s="571"/>
      <c r="G451" s="127"/>
      <c r="H451" s="56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61" t="s">
        <v>342</v>
      </c>
      <c r="C452" s="177" t="s">
        <v>372</v>
      </c>
      <c r="D452" s="571">
        <v>5</v>
      </c>
      <c r="E452" s="571"/>
      <c r="F452" s="571"/>
      <c r="G452" s="127"/>
      <c r="H452" s="56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61" t="s">
        <v>343</v>
      </c>
      <c r="C453" s="125" t="s">
        <v>345</v>
      </c>
      <c r="D453" s="571">
        <v>5</v>
      </c>
      <c r="E453" s="571"/>
      <c r="F453" s="571"/>
      <c r="G453" s="127"/>
      <c r="H453" s="56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61" t="s">
        <v>343</v>
      </c>
      <c r="C454" s="125" t="s">
        <v>347</v>
      </c>
      <c r="D454" s="571">
        <v>5</v>
      </c>
      <c r="E454" s="571"/>
      <c r="F454" s="571"/>
      <c r="G454" s="127"/>
      <c r="H454" s="56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71">
        <v>5.0599999999999996</v>
      </c>
      <c r="E455" s="571"/>
      <c r="F455" s="571"/>
      <c r="G455" s="127"/>
      <c r="H455" s="56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71">
        <v>5.0599999999999996</v>
      </c>
      <c r="E456" s="571"/>
      <c r="F456" s="571"/>
      <c r="G456" s="127"/>
      <c r="H456" s="56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71"/>
      <c r="E457" s="571"/>
      <c r="F457" s="571"/>
      <c r="G457" s="127"/>
      <c r="H457" s="56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71"/>
      <c r="E458" s="571"/>
      <c r="F458" s="571"/>
      <c r="G458" s="127"/>
      <c r="H458" s="56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71"/>
      <c r="E459" s="571"/>
      <c r="F459" s="571"/>
      <c r="G459" s="127"/>
      <c r="H459" s="56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71">
        <v>5.07</v>
      </c>
      <c r="E460" s="571"/>
      <c r="F460" s="571"/>
      <c r="G460" s="127"/>
      <c r="H460" s="56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71">
        <v>5.07</v>
      </c>
      <c r="E461" s="571"/>
      <c r="F461" s="571"/>
      <c r="G461" s="127"/>
      <c r="H461" s="56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71">
        <v>5.0599999999999996</v>
      </c>
      <c r="E462" s="571"/>
      <c r="F462" s="570"/>
      <c r="G462" s="127"/>
      <c r="H462" s="569">
        <f>D462*G462</f>
        <v>0</v>
      </c>
      <c r="I462" s="128"/>
      <c r="J462" s="129" t="str">
        <f t="array" ref="J462">IF(ISERROR(G462/I462),"",G462/I462)</f>
        <v/>
      </c>
      <c r="K462" s="56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67" t="s">
        <v>202</v>
      </c>
      <c r="D463" s="138"/>
      <c r="E463" s="138"/>
      <c r="F463" s="138"/>
      <c r="G463" s="139">
        <f>SUM(G429:G462)</f>
        <v>1142</v>
      </c>
      <c r="H463" s="140">
        <f>SUM(H429:H462)</f>
        <v>5744.26</v>
      </c>
      <c r="I463" s="140">
        <f>SUM(I429:I462)</f>
        <v>68</v>
      </c>
      <c r="J463" s="129">
        <f t="array" ref="J463">IF(ISERROR(G463/I463),"",G463/I463)</f>
        <v>16.794117647058822</v>
      </c>
      <c r="K463" s="140">
        <f>SUM(K429:K462)</f>
        <v>126.97458455522971</v>
      </c>
      <c r="L463" s="141"/>
      <c r="M463" s="144">
        <f t="shared" ref="M463:V463" si="114">SUM(M429:M462)</f>
        <v>-58.974584555229711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71">
        <v>5.03</v>
      </c>
      <c r="E464" s="571"/>
      <c r="F464" s="571"/>
      <c r="G464" s="127"/>
      <c r="H464" s="56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71">
        <v>5.03</v>
      </c>
      <c r="E465" s="571"/>
      <c r="F465" s="571"/>
      <c r="G465" s="127"/>
      <c r="H465" s="56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71">
        <v>5.04</v>
      </c>
      <c r="E466" s="571"/>
      <c r="F466" s="571"/>
      <c r="G466" s="127"/>
      <c r="H466" s="56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71">
        <v>5.03</v>
      </c>
      <c r="E467" s="571"/>
      <c r="F467" s="571"/>
      <c r="G467" s="127"/>
      <c r="H467" s="56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65" t="s">
        <v>203</v>
      </c>
      <c r="D468" s="571">
        <v>5.03</v>
      </c>
      <c r="E468" s="571"/>
      <c r="F468" s="571"/>
      <c r="G468" s="127"/>
      <c r="H468" s="56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71">
        <v>5.03</v>
      </c>
      <c r="E469" s="571"/>
      <c r="F469" s="571"/>
      <c r="G469" s="127"/>
      <c r="H469" s="56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71">
        <v>5.03</v>
      </c>
      <c r="E470" s="571"/>
      <c r="F470" s="571"/>
      <c r="G470" s="127"/>
      <c r="H470" s="56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65" t="s">
        <v>228</v>
      </c>
      <c r="D471" s="571">
        <v>5.03</v>
      </c>
      <c r="E471" s="571"/>
      <c r="F471" s="571"/>
      <c r="G471" s="127"/>
      <c r="H471" s="56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65" t="s">
        <v>212</v>
      </c>
      <c r="D472" s="571">
        <v>5.03</v>
      </c>
      <c r="E472" s="571"/>
      <c r="F472" s="571"/>
      <c r="G472" s="127"/>
      <c r="H472" s="56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65" t="s">
        <v>203</v>
      </c>
      <c r="D473" s="571">
        <v>5.03</v>
      </c>
      <c r="E473" s="571"/>
      <c r="F473" s="571"/>
      <c r="G473" s="127"/>
      <c r="H473" s="56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65" t="s">
        <v>186</v>
      </c>
      <c r="D474" s="571">
        <v>5.03</v>
      </c>
      <c r="E474" s="571"/>
      <c r="F474" s="571"/>
      <c r="G474" s="127"/>
      <c r="H474" s="56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65" t="s">
        <v>228</v>
      </c>
      <c r="D475" s="571">
        <v>5.03</v>
      </c>
      <c r="E475" s="571"/>
      <c r="F475" s="571"/>
      <c r="G475" s="127"/>
      <c r="H475" s="56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65" t="s">
        <v>199</v>
      </c>
      <c r="D476" s="571">
        <v>5.03</v>
      </c>
      <c r="E476" s="571"/>
      <c r="F476" s="571"/>
      <c r="G476" s="127"/>
      <c r="H476" s="56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71">
        <v>5.0599999999999996</v>
      </c>
      <c r="E477" s="571"/>
      <c r="F477" s="571"/>
      <c r="G477" s="127"/>
      <c r="H477" s="56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71">
        <v>5.0599999999999996</v>
      </c>
      <c r="E478" s="571"/>
      <c r="F478" s="571"/>
      <c r="G478" s="127"/>
      <c r="H478" s="56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6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71">
        <v>5.04</v>
      </c>
      <c r="E480" s="571"/>
      <c r="F480" s="571"/>
      <c r="G480" s="127"/>
      <c r="H480" s="56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71">
        <v>5.04</v>
      </c>
      <c r="E481" s="571"/>
      <c r="F481" s="571"/>
      <c r="G481" s="127"/>
      <c r="H481" s="56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71">
        <v>5.04</v>
      </c>
      <c r="E482" s="571"/>
      <c r="F482" s="571"/>
      <c r="G482" s="127"/>
      <c r="H482" s="56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71">
        <v>5.04</v>
      </c>
      <c r="E483" s="571"/>
      <c r="F483" s="571"/>
      <c r="G483" s="127"/>
      <c r="H483" s="56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71">
        <v>5.04</v>
      </c>
      <c r="E484" s="571"/>
      <c r="F484" s="571"/>
      <c r="G484" s="127"/>
      <c r="H484" s="56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71">
        <v>5.04</v>
      </c>
      <c r="E485" s="571"/>
      <c r="F485" s="571"/>
      <c r="G485" s="127"/>
      <c r="H485" s="56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71">
        <v>5.04</v>
      </c>
      <c r="E486" s="571"/>
      <c r="F486" s="571"/>
      <c r="G486" s="127"/>
      <c r="H486" s="56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71">
        <v>5.04</v>
      </c>
      <c r="E487" s="571"/>
      <c r="F487" s="571"/>
      <c r="G487" s="127"/>
      <c r="H487" s="56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71">
        <v>5.04</v>
      </c>
      <c r="E488" s="571"/>
      <c r="F488" s="571"/>
      <c r="G488" s="127"/>
      <c r="H488" s="56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71">
        <v>5.04</v>
      </c>
      <c r="E489" s="571"/>
      <c r="F489" s="571"/>
      <c r="G489" s="127"/>
      <c r="H489" s="56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6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9"/>
      <c r="D491" s="571">
        <v>3.65</v>
      </c>
      <c r="E491" s="571"/>
      <c r="F491" s="570"/>
      <c r="G491" s="127"/>
      <c r="H491" s="569">
        <f t="shared" ref="H491:H505" si="127">D491*G491</f>
        <v>0</v>
      </c>
      <c r="I491" s="128"/>
      <c r="J491" s="129" t="str">
        <f t="array" ref="J491">IF(ISERROR(G491/I491),"",G491/I491)</f>
        <v/>
      </c>
      <c r="K491" s="56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s="305" customFormat="1" ht="20.100000000000001" customHeight="1">
      <c r="A492" s="253">
        <v>30700014</v>
      </c>
      <c r="B492" s="137" t="s">
        <v>236</v>
      </c>
      <c r="C492" s="559"/>
      <c r="D492" s="571">
        <v>6.58</v>
      </c>
      <c r="E492" s="571"/>
      <c r="F492" s="571">
        <v>20170307</v>
      </c>
      <c r="G492" s="127">
        <f>36+36+36+36+28</f>
        <v>172</v>
      </c>
      <c r="H492" s="569">
        <f t="shared" si="127"/>
        <v>1131.76</v>
      </c>
      <c r="I492" s="128">
        <v>30</v>
      </c>
      <c r="J492" s="128">
        <f t="array" ref="J492">IF(ISERROR(G492/I492),"",G492/I492)</f>
        <v>5.7333333333333334</v>
      </c>
      <c r="K492" s="130">
        <f t="array" ref="K492">IF(ISERROR(G492/L492),"",G492/L492)</f>
        <v>34.4</v>
      </c>
      <c r="L492" s="128">
        <v>5</v>
      </c>
      <c r="M492" s="108">
        <f>IF(ISERROR(I492-K492),"",I492-K492)</f>
        <v>-4.3999999999999986</v>
      </c>
      <c r="N492" s="128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563">
        <f t="shared" si="126"/>
        <v>0</v>
      </c>
      <c r="X492" s="131"/>
      <c r="Y492" s="131"/>
      <c r="Z492" s="131"/>
      <c r="AA492" s="131"/>
    </row>
    <row r="493" spans="1:27" s="305" customFormat="1" ht="18.75" customHeight="1">
      <c r="A493" s="253">
        <v>30700016</v>
      </c>
      <c r="B493" s="137" t="s">
        <v>237</v>
      </c>
      <c r="C493" s="575"/>
      <c r="D493" s="577">
        <v>7.8</v>
      </c>
      <c r="E493" s="577"/>
      <c r="F493" s="577">
        <v>20170307</v>
      </c>
      <c r="G493" s="127">
        <v>9</v>
      </c>
      <c r="H493" s="573">
        <f t="shared" si="127"/>
        <v>70.2</v>
      </c>
      <c r="I493" s="128">
        <v>1.5</v>
      </c>
      <c r="J493" s="128">
        <f t="array" ref="J493">IF(ISERROR(G493/I493),"",G493/I493)</f>
        <v>6</v>
      </c>
      <c r="K493" s="130">
        <f t="array" ref="K493">IF(ISERROR(G493/L493),"",G493/L493)</f>
        <v>1.956521739130435</v>
      </c>
      <c r="L493" s="128">
        <v>4.5999999999999996</v>
      </c>
      <c r="M493" s="108">
        <f>IF(ISERROR(I493-K493),"",I493-K493)</f>
        <v>-0.45652173913043503</v>
      </c>
      <c r="N493" s="128">
        <f>SUM(O493:U493)</f>
        <v>0</v>
      </c>
      <c r="O493" s="576"/>
      <c r="P493" s="576"/>
      <c r="Q493" s="576"/>
      <c r="R493" s="576"/>
      <c r="S493" s="576"/>
      <c r="T493" s="576"/>
      <c r="U493" s="576"/>
      <c r="V493" s="131">
        <f>SUM(X493:AA493)</f>
        <v>0</v>
      </c>
      <c r="W493" s="574">
        <f t="shared" si="126"/>
        <v>0</v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9"/>
      <c r="D494" s="571">
        <v>4.4000000000000004</v>
      </c>
      <c r="E494" s="571"/>
      <c r="F494" s="571"/>
      <c r="G494" s="127"/>
      <c r="H494" s="56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71"/>
      <c r="E495" s="571"/>
      <c r="F495" s="571"/>
      <c r="G495" s="127"/>
      <c r="H495" s="569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9"/>
      <c r="D496" s="571"/>
      <c r="E496" s="571"/>
      <c r="F496" s="571"/>
      <c r="G496" s="127"/>
      <c r="H496" s="56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9" t="s">
        <v>239</v>
      </c>
      <c r="C497" s="559" t="s">
        <v>179</v>
      </c>
      <c r="D497" s="571">
        <v>6.04</v>
      </c>
      <c r="E497" s="571"/>
      <c r="F497" s="571"/>
      <c r="G497" s="127"/>
      <c r="H497" s="56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9" t="s">
        <v>239</v>
      </c>
      <c r="C498" s="559" t="s">
        <v>186</v>
      </c>
      <c r="D498" s="571">
        <v>6.04</v>
      </c>
      <c r="E498" s="571"/>
      <c r="F498" s="571"/>
      <c r="G498" s="127"/>
      <c r="H498" s="56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9" t="s">
        <v>440</v>
      </c>
      <c r="C499" s="559" t="s">
        <v>179</v>
      </c>
      <c r="D499" s="571"/>
      <c r="E499" s="571"/>
      <c r="F499" s="571"/>
      <c r="G499" s="127"/>
      <c r="H499" s="569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9" t="s">
        <v>440</v>
      </c>
      <c r="C500" s="559" t="s">
        <v>186</v>
      </c>
      <c r="D500" s="571"/>
      <c r="E500" s="571"/>
      <c r="F500" s="571"/>
      <c r="G500" s="127"/>
      <c r="H500" s="569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61" t="s">
        <v>240</v>
      </c>
      <c r="C501" s="125"/>
      <c r="D501" s="571">
        <v>7.3</v>
      </c>
      <c r="E501" s="571"/>
      <c r="F501" s="571"/>
      <c r="G501" s="127"/>
      <c r="H501" s="56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61" t="s">
        <v>241</v>
      </c>
      <c r="C502" s="125"/>
      <c r="D502" s="571">
        <f>78*120/1000</f>
        <v>9.36</v>
      </c>
      <c r="E502" s="571"/>
      <c r="F502" s="571"/>
      <c r="G502" s="127"/>
      <c r="H502" s="569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61" t="s">
        <v>242</v>
      </c>
      <c r="C503" s="125"/>
      <c r="D503" s="571">
        <v>4.5</v>
      </c>
      <c r="E503" s="571"/>
      <c r="F503" s="571"/>
      <c r="G503" s="127"/>
      <c r="H503" s="569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61" t="s">
        <v>243</v>
      </c>
      <c r="C504" s="125"/>
      <c r="D504" s="571">
        <v>4.5</v>
      </c>
      <c r="E504" s="571"/>
      <c r="F504" s="571"/>
      <c r="G504" s="127"/>
      <c r="H504" s="569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61"/>
      <c r="C505" s="125"/>
      <c r="D505" s="571"/>
      <c r="E505" s="571"/>
      <c r="F505" s="571"/>
      <c r="G505" s="127"/>
      <c r="H505" s="569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567" t="s">
        <v>202</v>
      </c>
      <c r="D506" s="138"/>
      <c r="E506" s="138"/>
      <c r="F506" s="138"/>
      <c r="G506" s="139">
        <f>SUM(G491:G505)</f>
        <v>181</v>
      </c>
      <c r="H506" s="140">
        <f>SUM(H491:H501)</f>
        <v>1201.96</v>
      </c>
      <c r="I506" s="140">
        <f>SUM(I491:I505)</f>
        <v>31.5</v>
      </c>
      <c r="J506" s="129">
        <f t="array" ref="J506">IF(ISERROR(G506/I506),"",G506/I506)</f>
        <v>5.746031746031746</v>
      </c>
      <c r="K506" s="140">
        <f>SUM(K491:K501)</f>
        <v>36.356521739130436</v>
      </c>
      <c r="L506" s="141"/>
      <c r="M506" s="144">
        <f t="shared" ref="M506:AA506" si="128">SUM(M491:M501)</f>
        <v>-4.8565217391304341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1323</v>
      </c>
      <c r="H507" s="147">
        <f>SUM(H370,H428,H463,H479,H490,H506)</f>
        <v>6946.22</v>
      </c>
      <c r="I507" s="147">
        <f>SUM(I370,I428,I463,I479,I490,I506)</f>
        <v>99.5</v>
      </c>
      <c r="J507" s="148">
        <f t="array" ref="J507">IF(ISERROR(G507/I507),"",G507/I507)</f>
        <v>13.296482412060302</v>
      </c>
      <c r="K507" s="147">
        <f>SUM(K370,K428,K463,K479,K490,K506)</f>
        <v>163.33110629436015</v>
      </c>
      <c r="L507" s="148">
        <f>IF(ISERROR(G507/K507),"",G507/K507)</f>
        <v>8.1001104444590624</v>
      </c>
      <c r="M507" s="147">
        <f t="shared" ref="M507:V507" si="129">SUM(M370,M428,M463,M479,M490,M506)</f>
        <v>-63.831106294360147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66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66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66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66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66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66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66">
        <f>G507</f>
        <v>1323</v>
      </c>
      <c r="C514" s="646" t="s">
        <v>269</v>
      </c>
      <c r="D514" s="645"/>
      <c r="E514" s="738">
        <f>H507</f>
        <v>6946.22</v>
      </c>
      <c r="F514" s="738"/>
      <c r="G514" s="636" t="s">
        <v>270</v>
      </c>
      <c r="H514" s="636"/>
      <c r="I514" s="664">
        <f>L507</f>
        <v>8.1001104444590624</v>
      </c>
      <c r="J514" s="664"/>
      <c r="K514" s="666" t="s">
        <v>271</v>
      </c>
      <c r="L514" s="666"/>
      <c r="M514" s="664">
        <f>J507</f>
        <v>13.296482412060302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66">
        <f>I507+C513</f>
        <v>100.5</v>
      </c>
      <c r="C515" s="643" t="s">
        <v>251</v>
      </c>
      <c r="D515" s="644"/>
      <c r="E515" s="738">
        <f>K507+I513</f>
        <v>174.33110629436015</v>
      </c>
      <c r="F515" s="738"/>
      <c r="G515" s="636" t="s">
        <v>274</v>
      </c>
      <c r="H515" s="636"/>
      <c r="I515" s="664">
        <f>B515-E515</f>
        <v>-73.831106294360154</v>
      </c>
      <c r="J515" s="664"/>
      <c r="K515" s="666" t="s">
        <v>275</v>
      </c>
      <c r="L515" s="666"/>
      <c r="M515" s="667">
        <f>IF(ISERROR(I515/E515),"",I515/E515)</f>
        <v>-0.42351080001577829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66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6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7188</v>
      </c>
      <c r="D519" s="659"/>
      <c r="E519" s="738" t="s">
        <v>269</v>
      </c>
      <c r="F519" s="738"/>
      <c r="G519" s="661">
        <f>SUM(E171,E342,E514)</f>
        <v>37386.14</v>
      </c>
      <c r="H519" s="661"/>
      <c r="I519" s="636" t="s">
        <v>270</v>
      </c>
      <c r="J519" s="649"/>
      <c r="K519" s="658">
        <f>IF(ISERROR(C519/G520),"",C519/G520)</f>
        <v>14.806590479588449</v>
      </c>
      <c r="L519" s="659"/>
      <c r="M519" s="636" t="s">
        <v>271</v>
      </c>
      <c r="N519" s="636"/>
      <c r="O519" s="637">
        <f t="array" ref="O519">IF(ISERROR(C519/C520),"",C519/C520)</f>
        <v>20.449502133712659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351.5</v>
      </c>
      <c r="D520" s="659"/>
      <c r="E520" s="738" t="s">
        <v>251</v>
      </c>
      <c r="F520" s="738"/>
      <c r="G520" s="661">
        <f>SUM(E172,E343,E515)</f>
        <v>485.45949926210096</v>
      </c>
      <c r="H520" s="661"/>
      <c r="I520" s="643" t="s">
        <v>274</v>
      </c>
      <c r="J520" s="644"/>
      <c r="K520" s="646">
        <f>C520-G520</f>
        <v>-133.95949926210096</v>
      </c>
      <c r="L520" s="645"/>
      <c r="M520" s="646" t="s">
        <v>275</v>
      </c>
      <c r="N520" s="645"/>
      <c r="O520" s="650">
        <f>IF(ISERROR(K520/C520),"",K520/C520)</f>
        <v>-0.38110810600882206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6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1064</v>
      </c>
      <c r="D524" s="644"/>
      <c r="E524" s="736">
        <f>IF(ISERROR(C524/C530),"",C524/C530)</f>
        <v>0.14802448525319978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2746</v>
      </c>
      <c r="D525" s="644"/>
      <c r="E525" s="736">
        <f>IF(ISERROR(C525/C530),"",C525/C530)</f>
        <v>0.3820255982192543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1605</v>
      </c>
      <c r="D526" s="644"/>
      <c r="E526" s="736">
        <f>IF(ISERROR(C526/C530),"",C526/C530)</f>
        <v>0.22328881469115192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1054</v>
      </c>
      <c r="D527" s="644"/>
      <c r="E527" s="736">
        <f>IF(ISERROR(C527/C530),"",C527/C530)</f>
        <v>0.14663327768503059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538</v>
      </c>
      <c r="D528" s="644"/>
      <c r="E528" s="736">
        <f>IF(ISERROR(C528/C530),"",C528/C530)</f>
        <v>7.4846967167501388E-2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181</v>
      </c>
      <c r="D529" s="644"/>
      <c r="E529" s="736">
        <f>IF(ISERROR(C529/C530),"",C529/C530)</f>
        <v>2.5180856983861993E-2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7188</v>
      </c>
      <c r="D530" s="644"/>
      <c r="E530" s="736">
        <f>SUM(E524:F529)</f>
        <v>0.99999999999999989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59" t="s">
        <v>309</v>
      </c>
      <c r="D532" s="559" t="s">
        <v>310</v>
      </c>
      <c r="E532" s="570" t="s">
        <v>311</v>
      </c>
      <c r="F532" s="57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69" t="s">
        <v>322</v>
      </c>
      <c r="Q532" s="128" t="s">
        <v>323</v>
      </c>
      <c r="R532" s="108" t="s">
        <v>324</v>
      </c>
      <c r="S532" s="559" t="s">
        <v>325</v>
      </c>
      <c r="T532" s="55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70">
        <f>D533+E533+F533-G533-O533-P533</f>
        <v>30</v>
      </c>
      <c r="D533" s="570">
        <v>30</v>
      </c>
      <c r="E533" s="570"/>
      <c r="F533" s="570"/>
      <c r="G533" s="106"/>
      <c r="H533" s="570"/>
      <c r="I533" s="570"/>
      <c r="J533" s="570">
        <f>C533-H533-I533</f>
        <v>30</v>
      </c>
      <c r="K533" s="570"/>
      <c r="L533" s="570"/>
      <c r="M533" s="570"/>
      <c r="N533" s="570"/>
      <c r="O533" s="570"/>
      <c r="P533" s="571"/>
      <c r="Q533" s="570">
        <f>J533-K533-L533</f>
        <v>30</v>
      </c>
      <c r="R533" s="108">
        <f>Q533*11-M533-N533</f>
        <v>330</v>
      </c>
      <c r="S533" s="562">
        <f t="array" ref="S533">IF(ISERROR(Q533/J533),"",Q533/J533)</f>
        <v>1</v>
      </c>
      <c r="T533" s="56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70">
        <f>D534+E534+F534-G534-O534-P534</f>
        <v>34</v>
      </c>
      <c r="D534" s="109">
        <v>34</v>
      </c>
      <c r="E534" s="109"/>
      <c r="F534" s="109"/>
      <c r="G534" s="106"/>
      <c r="H534" s="570"/>
      <c r="I534" s="570"/>
      <c r="J534" s="570">
        <f>C534-H534-I534</f>
        <v>34</v>
      </c>
      <c r="K534" s="570"/>
      <c r="L534" s="570"/>
      <c r="M534" s="570"/>
      <c r="N534" s="570"/>
      <c r="O534" s="109"/>
      <c r="P534" s="110"/>
      <c r="Q534" s="570">
        <f>J534-K534-L534</f>
        <v>34</v>
      </c>
      <c r="R534" s="108">
        <f>Q534*11-M534-N534</f>
        <v>374</v>
      </c>
      <c r="S534" s="562">
        <f t="array" ref="S534">IF(ISERROR(Q534/J534),"",Q534/J534)</f>
        <v>1</v>
      </c>
      <c r="T534" s="56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70">
        <f>D535+E535+F535-G535-O535-P535</f>
        <v>8</v>
      </c>
      <c r="D535" s="109">
        <v>8</v>
      </c>
      <c r="E535" s="109"/>
      <c r="F535" s="109"/>
      <c r="G535" s="106"/>
      <c r="H535" s="570"/>
      <c r="I535" s="570"/>
      <c r="J535" s="570">
        <f>C535-H535-I535</f>
        <v>8</v>
      </c>
      <c r="K535" s="570"/>
      <c r="L535" s="570"/>
      <c r="M535" s="570"/>
      <c r="N535" s="570"/>
      <c r="O535" s="109"/>
      <c r="P535" s="110"/>
      <c r="Q535" s="570">
        <f>J535-K535-L535</f>
        <v>8</v>
      </c>
      <c r="R535" s="108">
        <f>Q535*11-M535-N535</f>
        <v>88</v>
      </c>
      <c r="S535" s="562">
        <f t="array" ref="S535">IF(ISERROR(Q535/J535),"",Q535/J535)</f>
        <v>1</v>
      </c>
      <c r="T535" s="56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0" activePane="bottomRight" state="frozen"/>
      <selection activeCell="E487" sqref="E487"/>
      <selection pane="topRight" activeCell="E487" sqref="E487"/>
      <selection pane="bottomLeft" activeCell="E487" sqref="E487"/>
      <selection pane="bottomRight" activeCell="J137" sqref="J13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578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81" t="s">
        <v>178</v>
      </c>
      <c r="C7" s="125" t="s">
        <v>179</v>
      </c>
      <c r="D7" s="591">
        <v>5.03</v>
      </c>
      <c r="E7" s="591"/>
      <c r="F7" s="591"/>
      <c r="G7" s="127"/>
      <c r="H7" s="58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80"/>
      <c r="P7" s="580"/>
      <c r="Q7" s="580"/>
      <c r="R7" s="580"/>
      <c r="S7" s="580"/>
      <c r="T7" s="580"/>
      <c r="U7" s="58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91">
        <v>5.03</v>
      </c>
      <c r="E8" s="591"/>
      <c r="F8" s="591"/>
      <c r="G8" s="127"/>
      <c r="H8" s="58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80"/>
      <c r="Q8" s="580"/>
      <c r="R8" s="580"/>
      <c r="S8" s="580"/>
      <c r="T8" s="580"/>
      <c r="U8" s="58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91">
        <v>5.03</v>
      </c>
      <c r="E9" s="591"/>
      <c r="F9" s="591"/>
      <c r="G9" s="127"/>
      <c r="H9" s="58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80"/>
      <c r="P9" s="580"/>
      <c r="Q9" s="580"/>
      <c r="R9" s="580"/>
      <c r="S9" s="580"/>
      <c r="T9" s="580"/>
      <c r="U9" s="58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91">
        <v>5.03</v>
      </c>
      <c r="E10" s="591"/>
      <c r="F10" s="591"/>
      <c r="G10" s="127"/>
      <c r="H10" s="58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80"/>
      <c r="P10" s="580"/>
      <c r="Q10" s="580"/>
      <c r="R10" s="580"/>
      <c r="S10" s="580"/>
      <c r="T10" s="580"/>
      <c r="U10" s="58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91">
        <v>5.03</v>
      </c>
      <c r="E11" s="591"/>
      <c r="F11" s="591"/>
      <c r="G11" s="127"/>
      <c r="H11" s="589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80"/>
      <c r="P11" s="580"/>
      <c r="Q11" s="580"/>
      <c r="R11" s="580"/>
      <c r="S11" s="580"/>
      <c r="T11" s="580"/>
      <c r="U11" s="58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91">
        <v>5.04</v>
      </c>
      <c r="E12" s="591"/>
      <c r="F12" s="373"/>
      <c r="G12" s="134"/>
      <c r="H12" s="58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80"/>
      <c r="P12" s="580"/>
      <c r="Q12" s="580"/>
      <c r="R12" s="580"/>
      <c r="S12" s="580"/>
      <c r="T12" s="580"/>
      <c r="U12" s="58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91">
        <v>5.03</v>
      </c>
      <c r="E13" s="591"/>
      <c r="F13" s="591"/>
      <c r="G13" s="127"/>
      <c r="H13" s="58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80"/>
      <c r="P13" s="580"/>
      <c r="Q13" s="580"/>
      <c r="R13" s="580"/>
      <c r="S13" s="580"/>
      <c r="T13" s="580"/>
      <c r="U13" s="58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91">
        <v>5.03</v>
      </c>
      <c r="E14" s="591"/>
      <c r="F14" s="591"/>
      <c r="G14" s="127"/>
      <c r="H14" s="58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80"/>
      <c r="P14" s="580"/>
      <c r="Q14" s="580"/>
      <c r="R14" s="580"/>
      <c r="S14" s="580"/>
      <c r="T14" s="580"/>
      <c r="U14" s="58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91">
        <v>5.04</v>
      </c>
      <c r="E15" s="591"/>
      <c r="F15" s="374"/>
      <c r="G15" s="127"/>
      <c r="H15" s="589">
        <f t="shared" si="0"/>
        <v>0</v>
      </c>
      <c r="I15" s="58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80"/>
      <c r="P15" s="580"/>
      <c r="Q15" s="580"/>
      <c r="R15" s="580"/>
      <c r="S15" s="580"/>
      <c r="T15" s="580"/>
      <c r="U15" s="58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91">
        <v>5.04</v>
      </c>
      <c r="E16" s="591"/>
      <c r="F16" s="374"/>
      <c r="G16" s="127"/>
      <c r="H16" s="589">
        <f t="shared" si="0"/>
        <v>0</v>
      </c>
      <c r="I16" s="58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80"/>
      <c r="P16" s="580"/>
      <c r="Q16" s="580"/>
      <c r="R16" s="580"/>
      <c r="S16" s="580"/>
      <c r="T16" s="580"/>
      <c r="U16" s="58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91">
        <v>5.03</v>
      </c>
      <c r="E17" s="591"/>
      <c r="F17" s="591"/>
      <c r="G17" s="127"/>
      <c r="H17" s="58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80"/>
      <c r="P17" s="580"/>
      <c r="Q17" s="580"/>
      <c r="R17" s="580"/>
      <c r="S17" s="580"/>
      <c r="T17" s="580"/>
      <c r="U17" s="58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91">
        <v>5.03</v>
      </c>
      <c r="E18" s="591"/>
      <c r="F18" s="591"/>
      <c r="G18" s="127"/>
      <c r="H18" s="58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80"/>
      <c r="P18" s="580"/>
      <c r="Q18" s="580"/>
      <c r="R18" s="580"/>
      <c r="S18" s="580"/>
      <c r="T18" s="580"/>
      <c r="U18" s="58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91">
        <v>5.0599999999999996</v>
      </c>
      <c r="E19" s="591"/>
      <c r="F19" s="591"/>
      <c r="G19" s="127"/>
      <c r="H19" s="58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80"/>
      <c r="P19" s="580"/>
      <c r="Q19" s="580"/>
      <c r="R19" s="580"/>
      <c r="S19" s="580"/>
      <c r="T19" s="580"/>
      <c r="U19" s="580"/>
      <c r="V19" s="131">
        <f>SUM(X19:AA19)</f>
        <v>0</v>
      </c>
      <c r="W19" s="58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91">
        <v>5.09</v>
      </c>
      <c r="E20" s="591"/>
      <c r="F20" s="591">
        <v>20170312</v>
      </c>
      <c r="G20" s="127">
        <f>100*10+84</f>
        <v>1084</v>
      </c>
      <c r="H20" s="589">
        <f t="shared" si="0"/>
        <v>5517.5599999999995</v>
      </c>
      <c r="I20" s="128">
        <f>11*5</f>
        <v>55</v>
      </c>
      <c r="J20" s="128">
        <f t="array" ref="J20">IF(ISERROR(G20/I20),"",G20/I20)</f>
        <v>19.709090909090911</v>
      </c>
      <c r="K20" s="130">
        <f t="array" ref="K20">IF(ISERROR(G20/L20),"",G20/L20)</f>
        <v>47.130434782608695</v>
      </c>
      <c r="L20" s="128">
        <v>23</v>
      </c>
      <c r="M20" s="108">
        <f t="shared" si="1"/>
        <v>7.8695652173913047</v>
      </c>
      <c r="N20" s="128">
        <f t="shared" si="4"/>
        <v>0</v>
      </c>
      <c r="O20" s="580"/>
      <c r="P20" s="580"/>
      <c r="Q20" s="580"/>
      <c r="R20" s="580"/>
      <c r="S20" s="580"/>
      <c r="T20" s="580"/>
      <c r="U20" s="580"/>
      <c r="V20" s="131">
        <f>SUM(X20:AA20)</f>
        <v>0</v>
      </c>
      <c r="W20" s="58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91">
        <v>5.09</v>
      </c>
      <c r="E21" s="591"/>
      <c r="F21" s="591"/>
      <c r="G21" s="127"/>
      <c r="H21" s="58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80"/>
      <c r="P21" s="580"/>
      <c r="Q21" s="580"/>
      <c r="R21" s="580"/>
      <c r="S21" s="580"/>
      <c r="T21" s="580"/>
      <c r="U21" s="58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79" t="s">
        <v>190</v>
      </c>
      <c r="D22" s="591">
        <v>4.8</v>
      </c>
      <c r="E22" s="591"/>
      <c r="F22" s="591"/>
      <c r="G22" s="127"/>
      <c r="H22" s="58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80"/>
      <c r="P22" s="580"/>
      <c r="Q22" s="580"/>
      <c r="R22" s="580"/>
      <c r="S22" s="580"/>
      <c r="T22" s="580"/>
      <c r="U22" s="58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79" t="s">
        <v>187</v>
      </c>
      <c r="D23" s="591">
        <v>4.8</v>
      </c>
      <c r="E23" s="591"/>
      <c r="F23" s="591"/>
      <c r="G23" s="127"/>
      <c r="H23" s="58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80"/>
      <c r="P23" s="580"/>
      <c r="Q23" s="580"/>
      <c r="R23" s="580"/>
      <c r="S23" s="580"/>
      <c r="T23" s="580"/>
      <c r="U23" s="58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79" t="s">
        <v>179</v>
      </c>
      <c r="D24" s="591">
        <v>4.8</v>
      </c>
      <c r="E24" s="591"/>
      <c r="F24" s="591"/>
      <c r="G24" s="127"/>
      <c r="H24" s="58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80"/>
      <c r="P24" s="580"/>
      <c r="Q24" s="580"/>
      <c r="R24" s="580"/>
      <c r="S24" s="580"/>
      <c r="T24" s="580"/>
      <c r="U24" s="58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79" t="s">
        <v>199</v>
      </c>
      <c r="D25" s="591">
        <v>4.8</v>
      </c>
      <c r="E25" s="591"/>
      <c r="F25" s="591"/>
      <c r="G25" s="127"/>
      <c r="H25" s="58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80"/>
      <c r="P25" s="580"/>
      <c r="Q25" s="580"/>
      <c r="R25" s="580"/>
      <c r="S25" s="580"/>
      <c r="T25" s="580"/>
      <c r="U25" s="58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91">
        <v>4.99</v>
      </c>
      <c r="E26" s="591"/>
      <c r="F26" s="591"/>
      <c r="G26" s="127"/>
      <c r="H26" s="58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80"/>
      <c r="P26" s="580"/>
      <c r="Q26" s="580"/>
      <c r="R26" s="580"/>
      <c r="S26" s="580"/>
      <c r="T26" s="580"/>
      <c r="U26" s="58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91">
        <v>4.99</v>
      </c>
      <c r="E27" s="591"/>
      <c r="F27" s="591"/>
      <c r="G27" s="127"/>
      <c r="H27" s="58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80"/>
      <c r="P27" s="580"/>
      <c r="Q27" s="580"/>
      <c r="R27" s="580"/>
      <c r="S27" s="580"/>
      <c r="T27" s="580"/>
      <c r="U27" s="58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587" t="s">
        <v>202</v>
      </c>
      <c r="D28" s="138"/>
      <c r="E28" s="138"/>
      <c r="F28" s="138"/>
      <c r="G28" s="139">
        <f>SUM(G7:G27)</f>
        <v>1084</v>
      </c>
      <c r="H28" s="140">
        <f>SUM(H7:H27)</f>
        <v>5517.5599999999995</v>
      </c>
      <c r="I28" s="140">
        <f>SUM(I7:I27)</f>
        <v>55</v>
      </c>
      <c r="J28" s="129">
        <f t="array" ref="J28">IF(ISERROR(G28/I28),"",G28/I28)</f>
        <v>19.709090909090911</v>
      </c>
      <c r="K28" s="140">
        <f>SUM(K7:K27)</f>
        <v>47.130434782608695</v>
      </c>
      <c r="L28" s="141"/>
      <c r="M28" s="140">
        <f t="shared" ref="M28:V28" si="5">SUM(M7:M27)</f>
        <v>7.8695652173913047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81" t="s">
        <v>206</v>
      </c>
      <c r="C29" s="125" t="s">
        <v>199</v>
      </c>
      <c r="D29" s="591">
        <v>5.03</v>
      </c>
      <c r="E29" s="591"/>
      <c r="F29" s="591"/>
      <c r="G29" s="127"/>
      <c r="H29" s="58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84"/>
      <c r="P29" s="584"/>
      <c r="Q29" s="584"/>
      <c r="R29" s="584"/>
      <c r="S29" s="584"/>
      <c r="T29" s="584"/>
      <c r="U29" s="58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81" t="s">
        <v>425</v>
      </c>
      <c r="C30" s="177" t="s">
        <v>427</v>
      </c>
      <c r="D30" s="591">
        <v>5.03</v>
      </c>
      <c r="E30" s="591"/>
      <c r="F30" s="591"/>
      <c r="G30" s="127"/>
      <c r="H30" s="58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84"/>
      <c r="P30" s="584"/>
      <c r="Q30" s="584"/>
      <c r="R30" s="584"/>
      <c r="S30" s="584"/>
      <c r="T30" s="584"/>
      <c r="U30" s="58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581" t="s">
        <v>206</v>
      </c>
      <c r="C31" s="125" t="s">
        <v>186</v>
      </c>
      <c r="D31" s="591">
        <v>5.03</v>
      </c>
      <c r="E31" s="591"/>
      <c r="F31" s="591">
        <v>20170312</v>
      </c>
      <c r="G31" s="127">
        <f>108*2+68</f>
        <v>284</v>
      </c>
      <c r="H31" s="589">
        <f t="shared" si="7"/>
        <v>1428.52</v>
      </c>
      <c r="I31" s="128">
        <f>1.5*2</f>
        <v>3</v>
      </c>
      <c r="J31" s="128">
        <f t="array" ref="J31">IF(ISERROR(G31/I31),"",G31/I31)</f>
        <v>94.666666666666671</v>
      </c>
      <c r="K31" s="130">
        <f t="array" ref="K31">IF(ISERROR(G31/L31),"",G31/L31)</f>
        <v>5.4615384615384617</v>
      </c>
      <c r="L31" s="128">
        <v>52</v>
      </c>
      <c r="M31" s="108">
        <f>IF(ISERROR(I31-K31),"",I31-K31)</f>
        <v>-2.4615384615384617</v>
      </c>
      <c r="N31" s="128">
        <f>SUM(O31:U31)</f>
        <v>0</v>
      </c>
      <c r="O31" s="584"/>
      <c r="P31" s="584"/>
      <c r="Q31" s="584"/>
      <c r="R31" s="584"/>
      <c r="S31" s="584"/>
      <c r="T31" s="584"/>
      <c r="U31" s="584"/>
      <c r="V31" s="131">
        <f>SUM(X31:AA31)</f>
        <v>0</v>
      </c>
      <c r="W31" s="583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581" t="s">
        <v>206</v>
      </c>
      <c r="C32" s="125" t="s">
        <v>203</v>
      </c>
      <c r="D32" s="591">
        <v>5.03</v>
      </c>
      <c r="E32" s="591"/>
      <c r="F32" s="591"/>
      <c r="G32" s="127"/>
      <c r="H32" s="589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584"/>
      <c r="P32" s="584"/>
      <c r="Q32" s="584"/>
      <c r="R32" s="584"/>
      <c r="S32" s="584"/>
      <c r="T32" s="584"/>
      <c r="U32" s="584"/>
      <c r="V32" s="131">
        <f>SUM(X32:AA32)</f>
        <v>0</v>
      </c>
      <c r="W32" s="583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581" t="s">
        <v>206</v>
      </c>
      <c r="C33" s="125" t="s">
        <v>207</v>
      </c>
      <c r="D33" s="591">
        <v>5.03</v>
      </c>
      <c r="E33" s="591"/>
      <c r="F33" s="591"/>
      <c r="G33" s="127"/>
      <c r="H33" s="589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584"/>
      <c r="P33" s="584"/>
      <c r="Q33" s="584"/>
      <c r="R33" s="584"/>
      <c r="S33" s="584"/>
      <c r="T33" s="584"/>
      <c r="U33" s="584"/>
      <c r="V33" s="131">
        <f>SUM(X33:AA33)</f>
        <v>0</v>
      </c>
      <c r="W33" s="583" t="str">
        <f t="shared" si="8"/>
        <v/>
      </c>
      <c r="X33" s="131"/>
      <c r="Y33" s="131"/>
      <c r="Z33" s="131"/>
      <c r="AA33" s="131"/>
    </row>
    <row r="34" spans="1:27" s="305" customFormat="1" ht="20.100000000000001" customHeight="1">
      <c r="A34" s="254">
        <v>30100016</v>
      </c>
      <c r="B34" s="581" t="s">
        <v>414</v>
      </c>
      <c r="C34" s="177" t="s">
        <v>415</v>
      </c>
      <c r="D34" s="591">
        <v>5.03</v>
      </c>
      <c r="E34" s="591"/>
      <c r="F34" s="591">
        <v>20170312</v>
      </c>
      <c r="G34" s="127">
        <f>108*6+20+108</f>
        <v>776</v>
      </c>
      <c r="H34" s="589">
        <f t="shared" si="7"/>
        <v>3903.28</v>
      </c>
      <c r="I34" s="128">
        <f>5*2</f>
        <v>10</v>
      </c>
      <c r="J34" s="128">
        <f t="array" ref="J34">IF(ISERROR(G34/I34),"",G34/I34)</f>
        <v>77.599999999999994</v>
      </c>
      <c r="K34" s="130">
        <f t="array" ref="K34">IF(ISERROR(G34/L34),"",G34/L34)</f>
        <v>14.923076923076923</v>
      </c>
      <c r="L34" s="128">
        <v>52</v>
      </c>
      <c r="M34" s="108"/>
      <c r="N34" s="128"/>
      <c r="O34" s="584"/>
      <c r="P34" s="584"/>
      <c r="Q34" s="584"/>
      <c r="R34" s="584"/>
      <c r="S34" s="584"/>
      <c r="T34" s="584"/>
      <c r="U34" s="584"/>
      <c r="V34" s="131"/>
      <c r="W34" s="583"/>
      <c r="X34" s="131"/>
      <c r="Y34" s="131"/>
      <c r="Z34" s="131"/>
      <c r="AA34" s="131"/>
    </row>
    <row r="35" spans="1:27" s="305" customFormat="1" ht="20.100000000000001" customHeight="1">
      <c r="A35" s="254">
        <v>30100017</v>
      </c>
      <c r="B35" s="581" t="s">
        <v>414</v>
      </c>
      <c r="C35" s="177" t="s">
        <v>416</v>
      </c>
      <c r="D35" s="591">
        <v>5.03</v>
      </c>
      <c r="E35" s="591"/>
      <c r="F35" s="591">
        <v>20170312</v>
      </c>
      <c r="G35" s="127">
        <f>108*3+49</f>
        <v>373</v>
      </c>
      <c r="H35" s="589">
        <f t="shared" si="7"/>
        <v>1876.19</v>
      </c>
      <c r="I35" s="128">
        <f>3.5*2</f>
        <v>7</v>
      </c>
      <c r="J35" s="128">
        <f t="array" ref="J35">IF(ISERROR(G35/I35),"",G35/I35)</f>
        <v>53.285714285714285</v>
      </c>
      <c r="K35" s="130">
        <f t="array" ref="K35">IF(ISERROR(G35/L35),"",G35/L35)</f>
        <v>7.1730769230769234</v>
      </c>
      <c r="L35" s="128">
        <v>52</v>
      </c>
      <c r="M35" s="108"/>
      <c r="N35" s="128"/>
      <c r="O35" s="584"/>
      <c r="P35" s="584"/>
      <c r="Q35" s="584"/>
      <c r="R35" s="584"/>
      <c r="S35" s="584"/>
      <c r="T35" s="584"/>
      <c r="U35" s="584"/>
      <c r="V35" s="131"/>
      <c r="W35" s="583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81" t="s">
        <v>414</v>
      </c>
      <c r="C36" s="177" t="s">
        <v>61</v>
      </c>
      <c r="D36" s="591">
        <v>5.03</v>
      </c>
      <c r="E36" s="591"/>
      <c r="F36" s="591"/>
      <c r="G36" s="127"/>
      <c r="H36" s="589">
        <f t="shared" si="7"/>
        <v>0</v>
      </c>
      <c r="I36" s="128"/>
      <c r="J36" s="129"/>
      <c r="K36" s="130"/>
      <c r="L36" s="128">
        <v>52</v>
      </c>
      <c r="M36" s="108"/>
      <c r="N36" s="129"/>
      <c r="O36" s="584"/>
      <c r="P36" s="584"/>
      <c r="Q36" s="584"/>
      <c r="R36" s="584"/>
      <c r="S36" s="584"/>
      <c r="T36" s="584"/>
      <c r="U36" s="58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81" t="s">
        <v>208</v>
      </c>
      <c r="C37" s="125" t="s">
        <v>179</v>
      </c>
      <c r="D37" s="591">
        <v>5.08</v>
      </c>
      <c r="E37" s="591"/>
      <c r="F37" s="591"/>
      <c r="G37" s="127"/>
      <c r="H37" s="589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84"/>
      <c r="P37" s="584"/>
      <c r="Q37" s="584"/>
      <c r="R37" s="584"/>
      <c r="S37" s="584"/>
      <c r="T37" s="584"/>
      <c r="U37" s="58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81" t="s">
        <v>208</v>
      </c>
      <c r="C38" s="125" t="s">
        <v>204</v>
      </c>
      <c r="D38" s="591">
        <v>5.08</v>
      </c>
      <c r="E38" s="591"/>
      <c r="F38" s="591"/>
      <c r="G38" s="127"/>
      <c r="H38" s="58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84"/>
      <c r="P38" s="584"/>
      <c r="Q38" s="584"/>
      <c r="R38" s="584"/>
      <c r="S38" s="584"/>
      <c r="T38" s="584"/>
      <c r="U38" s="58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81" t="s">
        <v>208</v>
      </c>
      <c r="C39" s="125" t="s">
        <v>205</v>
      </c>
      <c r="D39" s="591">
        <v>5.08</v>
      </c>
      <c r="E39" s="591"/>
      <c r="F39" s="591"/>
      <c r="G39" s="127"/>
      <c r="H39" s="58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84"/>
      <c r="P39" s="584"/>
      <c r="Q39" s="584"/>
      <c r="R39" s="584"/>
      <c r="S39" s="584"/>
      <c r="T39" s="584"/>
      <c r="U39" s="58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81" t="s">
        <v>208</v>
      </c>
      <c r="C40" s="125" t="s">
        <v>186</v>
      </c>
      <c r="D40" s="591">
        <v>5.08</v>
      </c>
      <c r="E40" s="591"/>
      <c r="F40" s="591"/>
      <c r="G40" s="127"/>
      <c r="H40" s="58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84"/>
      <c r="P40" s="584"/>
      <c r="Q40" s="584"/>
      <c r="R40" s="584"/>
      <c r="S40" s="584"/>
      <c r="T40" s="584"/>
      <c r="U40" s="58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81" t="s">
        <v>208</v>
      </c>
      <c r="C41" s="125" t="s">
        <v>203</v>
      </c>
      <c r="D41" s="591">
        <v>5.08</v>
      </c>
      <c r="E41" s="591"/>
      <c r="F41" s="591"/>
      <c r="G41" s="127"/>
      <c r="H41" s="58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84"/>
      <c r="P41" s="584"/>
      <c r="Q41" s="584"/>
      <c r="R41" s="584"/>
      <c r="S41" s="584"/>
      <c r="T41" s="584"/>
      <c r="U41" s="58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81" t="s">
        <v>208</v>
      </c>
      <c r="C42" s="125" t="s">
        <v>199</v>
      </c>
      <c r="D42" s="591">
        <v>5.08</v>
      </c>
      <c r="E42" s="591"/>
      <c r="F42" s="591"/>
      <c r="G42" s="127"/>
      <c r="H42" s="58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80"/>
      <c r="P42" s="580"/>
      <c r="Q42" s="580"/>
      <c r="R42" s="580"/>
      <c r="S42" s="580"/>
      <c r="T42" s="580"/>
      <c r="U42" s="58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81" t="s">
        <v>208</v>
      </c>
      <c r="C43" s="125" t="s">
        <v>187</v>
      </c>
      <c r="D43" s="591">
        <v>5.08</v>
      </c>
      <c r="E43" s="591"/>
      <c r="F43" s="591"/>
      <c r="G43" s="127"/>
      <c r="H43" s="58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84"/>
      <c r="P43" s="584"/>
      <c r="Q43" s="584"/>
      <c r="R43" s="584"/>
      <c r="S43" s="584"/>
      <c r="T43" s="584"/>
      <c r="U43" s="58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81" t="s">
        <v>208</v>
      </c>
      <c r="C44" s="125" t="s">
        <v>207</v>
      </c>
      <c r="D44" s="591">
        <v>5.08</v>
      </c>
      <c r="E44" s="591"/>
      <c r="F44" s="591"/>
      <c r="G44" s="127"/>
      <c r="H44" s="58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80"/>
      <c r="P44" s="580"/>
      <c r="Q44" s="580"/>
      <c r="R44" s="580"/>
      <c r="S44" s="580"/>
      <c r="T44" s="580"/>
      <c r="U44" s="58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81" t="s">
        <v>209</v>
      </c>
      <c r="C45" s="125" t="s">
        <v>194</v>
      </c>
      <c r="D45" s="591">
        <v>5.03</v>
      </c>
      <c r="E45" s="591"/>
      <c r="F45" s="591"/>
      <c r="G45" s="127"/>
      <c r="H45" s="58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84"/>
      <c r="P45" s="584"/>
      <c r="Q45" s="584"/>
      <c r="R45" s="584"/>
      <c r="S45" s="584"/>
      <c r="T45" s="584"/>
      <c r="U45" s="58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81" t="s">
        <v>209</v>
      </c>
      <c r="C46" s="125" t="s">
        <v>179</v>
      </c>
      <c r="D46" s="591">
        <v>5.03</v>
      </c>
      <c r="E46" s="591"/>
      <c r="F46" s="591"/>
      <c r="G46" s="127"/>
      <c r="H46" s="58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84"/>
      <c r="P46" s="584"/>
      <c r="Q46" s="584"/>
      <c r="R46" s="584"/>
      <c r="S46" s="584"/>
      <c r="T46" s="584"/>
      <c r="U46" s="58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81" t="s">
        <v>209</v>
      </c>
      <c r="C47" s="125" t="s">
        <v>195</v>
      </c>
      <c r="D47" s="591">
        <v>5.03</v>
      </c>
      <c r="E47" s="591"/>
      <c r="F47" s="591"/>
      <c r="G47" s="127"/>
      <c r="H47" s="58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84"/>
      <c r="P47" s="584"/>
      <c r="Q47" s="584"/>
      <c r="R47" s="584"/>
      <c r="S47" s="584"/>
      <c r="T47" s="584"/>
      <c r="U47" s="58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81" t="s">
        <v>209</v>
      </c>
      <c r="C48" s="125" t="s">
        <v>204</v>
      </c>
      <c r="D48" s="591">
        <v>5.03</v>
      </c>
      <c r="E48" s="591"/>
      <c r="F48" s="591"/>
      <c r="G48" s="127"/>
      <c r="H48" s="58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84"/>
      <c r="P48" s="584"/>
      <c r="Q48" s="584"/>
      <c r="R48" s="584"/>
      <c r="S48" s="584"/>
      <c r="T48" s="584"/>
      <c r="U48" s="58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81" t="s">
        <v>382</v>
      </c>
      <c r="C49" s="177" t="s">
        <v>383</v>
      </c>
      <c r="D49" s="591">
        <v>5.03</v>
      </c>
      <c r="E49" s="591"/>
      <c r="F49" s="591"/>
      <c r="G49" s="127"/>
      <c r="H49" s="58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84"/>
      <c r="P49" s="584"/>
      <c r="Q49" s="584"/>
      <c r="R49" s="584"/>
      <c r="S49" s="584"/>
      <c r="T49" s="584"/>
      <c r="U49" s="58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81" t="s">
        <v>382</v>
      </c>
      <c r="C50" s="177" t="s">
        <v>384</v>
      </c>
      <c r="D50" s="591">
        <v>5.03</v>
      </c>
      <c r="E50" s="591"/>
      <c r="F50" s="591"/>
      <c r="G50" s="127"/>
      <c r="H50" s="58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84"/>
      <c r="P50" s="584"/>
      <c r="Q50" s="584"/>
      <c r="R50" s="584"/>
      <c r="S50" s="584"/>
      <c r="T50" s="584"/>
      <c r="U50" s="58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81" t="s">
        <v>382</v>
      </c>
      <c r="C51" s="177" t="s">
        <v>389</v>
      </c>
      <c r="D51" s="591">
        <v>5.03</v>
      </c>
      <c r="E51" s="591"/>
      <c r="F51" s="591"/>
      <c r="G51" s="127"/>
      <c r="H51" s="58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84"/>
      <c r="P51" s="584"/>
      <c r="Q51" s="584"/>
      <c r="R51" s="584"/>
      <c r="S51" s="584"/>
      <c r="T51" s="584"/>
      <c r="U51" s="58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81" t="s">
        <v>382</v>
      </c>
      <c r="C52" s="177" t="s">
        <v>391</v>
      </c>
      <c r="D52" s="591">
        <v>5.03</v>
      </c>
      <c r="E52" s="591"/>
      <c r="F52" s="591"/>
      <c r="G52" s="127"/>
      <c r="H52" s="58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84"/>
      <c r="P52" s="584"/>
      <c r="Q52" s="584"/>
      <c r="R52" s="584"/>
      <c r="S52" s="584"/>
      <c r="T52" s="584"/>
      <c r="U52" s="58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81" t="s">
        <v>418</v>
      </c>
      <c r="C53" s="177" t="s">
        <v>364</v>
      </c>
      <c r="D53" s="591">
        <v>5.03</v>
      </c>
      <c r="E53" s="591"/>
      <c r="F53" s="591"/>
      <c r="G53" s="127"/>
      <c r="H53" s="58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84"/>
      <c r="P53" s="584"/>
      <c r="Q53" s="584"/>
      <c r="R53" s="584"/>
      <c r="S53" s="584"/>
      <c r="T53" s="584"/>
      <c r="U53" s="58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81" t="s">
        <v>418</v>
      </c>
      <c r="C54" s="177" t="s">
        <v>365</v>
      </c>
      <c r="D54" s="591">
        <v>5.03</v>
      </c>
      <c r="E54" s="591"/>
      <c r="F54" s="591"/>
      <c r="G54" s="127"/>
      <c r="H54" s="58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84"/>
      <c r="P54" s="584"/>
      <c r="Q54" s="584"/>
      <c r="R54" s="584"/>
      <c r="S54" s="584"/>
      <c r="T54" s="584"/>
      <c r="U54" s="58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81" t="s">
        <v>418</v>
      </c>
      <c r="C55" s="177" t="s">
        <v>366</v>
      </c>
      <c r="D55" s="591">
        <v>5.03</v>
      </c>
      <c r="E55" s="591"/>
      <c r="F55" s="591"/>
      <c r="G55" s="127"/>
      <c r="H55" s="58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84"/>
      <c r="P55" s="584"/>
      <c r="Q55" s="584"/>
      <c r="R55" s="584"/>
      <c r="S55" s="584"/>
      <c r="T55" s="584"/>
      <c r="U55" s="58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81" t="s">
        <v>418</v>
      </c>
      <c r="C56" s="177" t="s">
        <v>367</v>
      </c>
      <c r="D56" s="591">
        <v>5.03</v>
      </c>
      <c r="E56" s="591"/>
      <c r="F56" s="591"/>
      <c r="G56" s="127"/>
      <c r="H56" s="58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84"/>
      <c r="P56" s="584"/>
      <c r="Q56" s="584"/>
      <c r="R56" s="584"/>
      <c r="S56" s="584"/>
      <c r="T56" s="584"/>
      <c r="U56" s="58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91">
        <v>5.03</v>
      </c>
      <c r="E57" s="591"/>
      <c r="F57" s="591"/>
      <c r="G57" s="127"/>
      <c r="H57" s="58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80"/>
      <c r="P57" s="580"/>
      <c r="Q57" s="580"/>
      <c r="R57" s="580"/>
      <c r="S57" s="580"/>
      <c r="T57" s="580"/>
      <c r="U57" s="58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91">
        <v>5.03</v>
      </c>
      <c r="E58" s="591"/>
      <c r="F58" s="591"/>
      <c r="G58" s="127"/>
      <c r="H58" s="58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80"/>
      <c r="P58" s="580"/>
      <c r="Q58" s="580"/>
      <c r="R58" s="580"/>
      <c r="S58" s="580"/>
      <c r="T58" s="580"/>
      <c r="U58" s="58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91">
        <v>5.03</v>
      </c>
      <c r="E59" s="591"/>
      <c r="F59" s="591"/>
      <c r="G59" s="127"/>
      <c r="H59" s="58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80"/>
      <c r="P59" s="580"/>
      <c r="Q59" s="580"/>
      <c r="R59" s="580"/>
      <c r="S59" s="580"/>
      <c r="T59" s="580"/>
      <c r="U59" s="58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91">
        <v>5.03</v>
      </c>
      <c r="E60" s="591"/>
      <c r="F60" s="591"/>
      <c r="G60" s="127"/>
      <c r="H60" s="58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80"/>
      <c r="P60" s="580"/>
      <c r="Q60" s="580"/>
      <c r="R60" s="580"/>
      <c r="S60" s="580"/>
      <c r="T60" s="580"/>
      <c r="U60" s="58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91">
        <v>5.03</v>
      </c>
      <c r="E61" s="591"/>
      <c r="F61" s="591"/>
      <c r="G61" s="127"/>
      <c r="H61" s="58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80"/>
      <c r="P61" s="580"/>
      <c r="Q61" s="580"/>
      <c r="R61" s="580"/>
      <c r="S61" s="580"/>
      <c r="T61" s="580"/>
      <c r="U61" s="58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91">
        <v>5.03</v>
      </c>
      <c r="E62" s="591"/>
      <c r="F62" s="591"/>
      <c r="G62" s="127"/>
      <c r="H62" s="58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80"/>
      <c r="P62" s="580"/>
      <c r="Q62" s="580"/>
      <c r="R62" s="580"/>
      <c r="S62" s="580"/>
      <c r="T62" s="580"/>
      <c r="U62" s="58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91">
        <v>5.03</v>
      </c>
      <c r="E63" s="591"/>
      <c r="F63" s="591"/>
      <c r="G63" s="127"/>
      <c r="H63" s="58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80"/>
      <c r="P63" s="580"/>
      <c r="Q63" s="580"/>
      <c r="R63" s="580"/>
      <c r="S63" s="580"/>
      <c r="T63" s="580"/>
      <c r="U63" s="58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91">
        <v>5.03</v>
      </c>
      <c r="E64" s="591"/>
      <c r="F64" s="591"/>
      <c r="G64" s="127"/>
      <c r="H64" s="58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80"/>
      <c r="P64" s="580"/>
      <c r="Q64" s="580"/>
      <c r="R64" s="580"/>
      <c r="S64" s="580"/>
      <c r="T64" s="580"/>
      <c r="U64" s="58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91">
        <v>5.03</v>
      </c>
      <c r="E65" s="591"/>
      <c r="F65" s="591"/>
      <c r="G65" s="127"/>
      <c r="H65" s="58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80"/>
      <c r="P65" s="580"/>
      <c r="Q65" s="580"/>
      <c r="R65" s="580"/>
      <c r="S65" s="580"/>
      <c r="T65" s="580"/>
      <c r="U65" s="58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91">
        <v>5.03</v>
      </c>
      <c r="E66" s="591"/>
      <c r="F66" s="591"/>
      <c r="G66" s="127"/>
      <c r="H66" s="58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80"/>
      <c r="P66" s="580"/>
      <c r="Q66" s="580"/>
      <c r="R66" s="580"/>
      <c r="S66" s="580"/>
      <c r="T66" s="580"/>
      <c r="U66" s="58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91">
        <v>5.03</v>
      </c>
      <c r="E67" s="591"/>
      <c r="F67" s="591"/>
      <c r="G67" s="127"/>
      <c r="H67" s="58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80"/>
      <c r="P67" s="580"/>
      <c r="Q67" s="580"/>
      <c r="R67" s="580"/>
      <c r="S67" s="580"/>
      <c r="T67" s="580"/>
      <c r="U67" s="58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91">
        <v>5</v>
      </c>
      <c r="E68" s="591"/>
      <c r="F68" s="591"/>
      <c r="G68" s="127"/>
      <c r="H68" s="58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80"/>
      <c r="P68" s="580"/>
      <c r="Q68" s="580"/>
      <c r="R68" s="580"/>
      <c r="S68" s="580"/>
      <c r="T68" s="580"/>
      <c r="U68" s="58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91">
        <v>5.03</v>
      </c>
      <c r="E69" s="591"/>
      <c r="F69" s="591"/>
      <c r="G69" s="127"/>
      <c r="H69" s="58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80"/>
      <c r="P69" s="580"/>
      <c r="Q69" s="580"/>
      <c r="R69" s="580"/>
      <c r="S69" s="580"/>
      <c r="T69" s="580"/>
      <c r="U69" s="58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91">
        <v>5.03</v>
      </c>
      <c r="E70" s="591"/>
      <c r="F70" s="591"/>
      <c r="G70" s="127"/>
      <c r="H70" s="58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80"/>
      <c r="P70" s="580"/>
      <c r="Q70" s="580"/>
      <c r="R70" s="580"/>
      <c r="S70" s="580"/>
      <c r="T70" s="580"/>
      <c r="U70" s="58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91">
        <v>5.03</v>
      </c>
      <c r="E71" s="591"/>
      <c r="F71" s="591"/>
      <c r="G71" s="127"/>
      <c r="H71" s="589">
        <f t="shared" si="7"/>
        <v>0</v>
      </c>
      <c r="I71" s="128"/>
      <c r="J71" s="129"/>
      <c r="K71" s="130"/>
      <c r="L71" s="128"/>
      <c r="M71" s="108"/>
      <c r="N71" s="129"/>
      <c r="O71" s="580"/>
      <c r="P71" s="580"/>
      <c r="Q71" s="580"/>
      <c r="R71" s="580"/>
      <c r="S71" s="580"/>
      <c r="T71" s="580"/>
      <c r="U71" s="58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91">
        <v>5.0599999999999996</v>
      </c>
      <c r="E72" s="591"/>
      <c r="F72" s="591"/>
      <c r="G72" s="127"/>
      <c r="H72" s="58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80"/>
      <c r="P72" s="580"/>
      <c r="Q72" s="580"/>
      <c r="R72" s="580"/>
      <c r="S72" s="580"/>
      <c r="T72" s="580"/>
      <c r="U72" s="58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91">
        <v>5.0599999999999996</v>
      </c>
      <c r="E73" s="591"/>
      <c r="F73" s="591"/>
      <c r="G73" s="127"/>
      <c r="H73" s="58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80"/>
      <c r="P73" s="580"/>
      <c r="Q73" s="580"/>
      <c r="R73" s="580"/>
      <c r="S73" s="580"/>
      <c r="T73" s="580"/>
      <c r="U73" s="58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91">
        <v>5.0599999999999996</v>
      </c>
      <c r="E74" s="591"/>
      <c r="F74" s="591"/>
      <c r="G74" s="127"/>
      <c r="H74" s="58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80"/>
      <c r="P74" s="580"/>
      <c r="Q74" s="580"/>
      <c r="R74" s="580"/>
      <c r="S74" s="580"/>
      <c r="T74" s="580"/>
      <c r="U74" s="58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91">
        <v>5.0599999999999996</v>
      </c>
      <c r="E75" s="591"/>
      <c r="F75" s="591"/>
      <c r="G75" s="127"/>
      <c r="H75" s="58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80"/>
      <c r="P75" s="580"/>
      <c r="Q75" s="580"/>
      <c r="R75" s="580"/>
      <c r="S75" s="580"/>
      <c r="T75" s="580"/>
      <c r="U75" s="58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91">
        <v>5.5</v>
      </c>
      <c r="E76" s="591"/>
      <c r="F76" s="591"/>
      <c r="G76" s="127"/>
      <c r="H76" s="58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80"/>
      <c r="P76" s="580"/>
      <c r="Q76" s="580"/>
      <c r="R76" s="580"/>
      <c r="S76" s="580"/>
      <c r="T76" s="580"/>
      <c r="U76" s="58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91">
        <v>5.5</v>
      </c>
      <c r="E77" s="591"/>
      <c r="F77" s="591"/>
      <c r="G77" s="127"/>
      <c r="H77" s="58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80"/>
      <c r="P77" s="580"/>
      <c r="Q77" s="580"/>
      <c r="R77" s="580"/>
      <c r="S77" s="580"/>
      <c r="T77" s="580"/>
      <c r="U77" s="58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91">
        <v>5.5</v>
      </c>
      <c r="E78" s="591"/>
      <c r="F78" s="591"/>
      <c r="G78" s="127"/>
      <c r="H78" s="58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80"/>
      <c r="P78" s="580"/>
      <c r="Q78" s="580"/>
      <c r="R78" s="580"/>
      <c r="S78" s="580"/>
      <c r="T78" s="580"/>
      <c r="U78" s="58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91">
        <v>5.5</v>
      </c>
      <c r="E79" s="591"/>
      <c r="F79" s="591"/>
      <c r="G79" s="127"/>
      <c r="H79" s="58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80"/>
      <c r="P79" s="580"/>
      <c r="Q79" s="580"/>
      <c r="R79" s="580"/>
      <c r="S79" s="580"/>
      <c r="T79" s="580"/>
      <c r="U79" s="58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91">
        <v>5.03</v>
      </c>
      <c r="E80" s="591"/>
      <c r="F80" s="591"/>
      <c r="G80" s="127"/>
      <c r="H80" s="58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80"/>
      <c r="P80" s="580"/>
      <c r="Q80" s="580"/>
      <c r="R80" s="580"/>
      <c r="S80" s="580"/>
      <c r="T80" s="580"/>
      <c r="U80" s="58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91">
        <v>5.03</v>
      </c>
      <c r="E81" s="591"/>
      <c r="F81" s="591"/>
      <c r="G81" s="127"/>
      <c r="H81" s="58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80"/>
      <c r="P81" s="580"/>
      <c r="Q81" s="580"/>
      <c r="R81" s="580"/>
      <c r="S81" s="580"/>
      <c r="T81" s="580"/>
      <c r="U81" s="58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91">
        <v>5.03</v>
      </c>
      <c r="E82" s="591"/>
      <c r="F82" s="591"/>
      <c r="G82" s="127"/>
      <c r="H82" s="58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80"/>
      <c r="P82" s="580"/>
      <c r="Q82" s="580"/>
      <c r="R82" s="580"/>
      <c r="S82" s="580"/>
      <c r="T82" s="580"/>
      <c r="U82" s="58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91">
        <v>5.03</v>
      </c>
      <c r="E83" s="591"/>
      <c r="F83" s="591"/>
      <c r="G83" s="127"/>
      <c r="H83" s="58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80"/>
      <c r="P83" s="580"/>
      <c r="Q83" s="580"/>
      <c r="R83" s="580"/>
      <c r="S83" s="580"/>
      <c r="T83" s="580"/>
      <c r="U83" s="58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91">
        <v>5.03</v>
      </c>
      <c r="E84" s="591"/>
      <c r="F84" s="591"/>
      <c r="G84" s="127"/>
      <c r="H84" s="58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80"/>
      <c r="P84" s="580"/>
      <c r="Q84" s="580"/>
      <c r="R84" s="580"/>
      <c r="S84" s="580"/>
      <c r="T84" s="580"/>
      <c r="U84" s="58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91">
        <v>5.03</v>
      </c>
      <c r="E85" s="591"/>
      <c r="F85" s="591"/>
      <c r="G85" s="127"/>
      <c r="H85" s="58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80"/>
      <c r="P85" s="580"/>
      <c r="Q85" s="580"/>
      <c r="R85" s="580"/>
      <c r="S85" s="580"/>
      <c r="T85" s="580"/>
      <c r="U85" s="580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87" t="s">
        <v>202</v>
      </c>
      <c r="D86" s="138"/>
      <c r="E86" s="138"/>
      <c r="F86" s="138"/>
      <c r="G86" s="139">
        <f>SUM(G29:G85)</f>
        <v>1433</v>
      </c>
      <c r="H86" s="140">
        <f>SUM(H29:H85)</f>
        <v>7207.99</v>
      </c>
      <c r="I86" s="140">
        <f>SUM(I29:I85)</f>
        <v>20</v>
      </c>
      <c r="J86" s="129">
        <f t="array" ref="J86">IF(ISERROR(G86/I86),"",G86/I86)</f>
        <v>71.650000000000006</v>
      </c>
      <c r="K86" s="140">
        <f>SUM(K29:K85)</f>
        <v>27.55769230769231</v>
      </c>
      <c r="L86" s="141"/>
      <c r="M86" s="144">
        <f t="shared" ref="M86:V86" si="17">SUM(M29:M85)</f>
        <v>-2.4615384615384617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81" t="s">
        <v>217</v>
      </c>
      <c r="C87" s="125" t="s">
        <v>179</v>
      </c>
      <c r="D87" s="591">
        <v>5.03</v>
      </c>
      <c r="E87" s="591"/>
      <c r="F87" s="591"/>
      <c r="G87" s="127"/>
      <c r="H87" s="58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80"/>
      <c r="P87" s="580"/>
      <c r="Q87" s="580"/>
      <c r="R87" s="580"/>
      <c r="S87" s="580"/>
      <c r="T87" s="580"/>
      <c r="U87" s="58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81" t="s">
        <v>217</v>
      </c>
      <c r="C88" s="125" t="s">
        <v>186</v>
      </c>
      <c r="D88" s="591">
        <v>5.03</v>
      </c>
      <c r="E88" s="591"/>
      <c r="F88" s="591"/>
      <c r="G88" s="127"/>
      <c r="H88" s="58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80"/>
      <c r="P88" s="580"/>
      <c r="Q88" s="580"/>
      <c r="R88" s="580"/>
      <c r="S88" s="580"/>
      <c r="T88" s="580"/>
      <c r="U88" s="58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81" t="s">
        <v>217</v>
      </c>
      <c r="C89" s="125" t="s">
        <v>204</v>
      </c>
      <c r="D89" s="591">
        <v>5.03</v>
      </c>
      <c r="E89" s="591"/>
      <c r="F89" s="591"/>
      <c r="G89" s="127"/>
      <c r="H89" s="58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80"/>
      <c r="P89" s="580"/>
      <c r="Q89" s="580"/>
      <c r="R89" s="580"/>
      <c r="S89" s="580"/>
      <c r="T89" s="580"/>
      <c r="U89" s="58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91">
        <v>5.03</v>
      </c>
      <c r="E90" s="591"/>
      <c r="F90" s="591"/>
      <c r="G90" s="127"/>
      <c r="H90" s="58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80"/>
      <c r="P90" s="580"/>
      <c r="Q90" s="580"/>
      <c r="R90" s="580"/>
      <c r="S90" s="580"/>
      <c r="T90" s="580"/>
      <c r="U90" s="58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91">
        <v>5.03</v>
      </c>
      <c r="E91" s="591"/>
      <c r="F91" s="591"/>
      <c r="G91" s="127"/>
      <c r="H91" s="58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80"/>
      <c r="P91" s="580"/>
      <c r="Q91" s="580"/>
      <c r="R91" s="580"/>
      <c r="S91" s="580"/>
      <c r="T91" s="580"/>
      <c r="U91" s="58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91">
        <v>5.03</v>
      </c>
      <c r="E92" s="591"/>
      <c r="F92" s="591"/>
      <c r="G92" s="127"/>
      <c r="H92" s="58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80"/>
      <c r="P92" s="580"/>
      <c r="Q92" s="580"/>
      <c r="R92" s="580"/>
      <c r="S92" s="580"/>
      <c r="T92" s="580"/>
      <c r="U92" s="58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91">
        <v>5.03</v>
      </c>
      <c r="E93" s="591"/>
      <c r="F93" s="591"/>
      <c r="G93" s="127"/>
      <c r="H93" s="58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80"/>
      <c r="P93" s="580"/>
      <c r="Q93" s="580"/>
      <c r="R93" s="580"/>
      <c r="S93" s="580"/>
      <c r="T93" s="580"/>
      <c r="U93" s="58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91"/>
      <c r="F94" s="591"/>
      <c r="G94" s="127"/>
      <c r="H94" s="58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80"/>
      <c r="P94" s="580"/>
      <c r="Q94" s="580"/>
      <c r="R94" s="580"/>
      <c r="S94" s="580"/>
      <c r="T94" s="580"/>
      <c r="U94" s="58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91">
        <v>5.03</v>
      </c>
      <c r="E95" s="591"/>
      <c r="F95" s="591"/>
      <c r="G95" s="146"/>
      <c r="H95" s="58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80"/>
      <c r="P95" s="580"/>
      <c r="Q95" s="580"/>
      <c r="R95" s="580"/>
      <c r="S95" s="580"/>
      <c r="T95" s="580"/>
      <c r="U95" s="58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91">
        <v>5.03</v>
      </c>
      <c r="E96" s="591"/>
      <c r="F96" s="591"/>
      <c r="G96" s="127"/>
      <c r="H96" s="58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80"/>
      <c r="P96" s="580"/>
      <c r="Q96" s="580"/>
      <c r="R96" s="580"/>
      <c r="S96" s="580"/>
      <c r="T96" s="580"/>
      <c r="U96" s="58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91">
        <v>5.03</v>
      </c>
      <c r="E97" s="591"/>
      <c r="F97" s="591"/>
      <c r="G97" s="127"/>
      <c r="H97" s="58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80"/>
      <c r="P97" s="580"/>
      <c r="Q97" s="580"/>
      <c r="R97" s="580"/>
      <c r="S97" s="580"/>
      <c r="T97" s="580"/>
      <c r="U97" s="58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91">
        <v>5.03</v>
      </c>
      <c r="E98" s="591"/>
      <c r="F98" s="591"/>
      <c r="G98" s="127"/>
      <c r="H98" s="58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80"/>
      <c r="P98" s="580"/>
      <c r="Q98" s="580"/>
      <c r="R98" s="580"/>
      <c r="S98" s="580"/>
      <c r="T98" s="580"/>
      <c r="U98" s="58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91">
        <v>5.03</v>
      </c>
      <c r="E99" s="591"/>
      <c r="F99" s="591"/>
      <c r="G99" s="127"/>
      <c r="H99" s="58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80"/>
      <c r="P99" s="580"/>
      <c r="Q99" s="580"/>
      <c r="R99" s="580"/>
      <c r="S99" s="580"/>
      <c r="T99" s="580"/>
      <c r="U99" s="58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91">
        <v>5.03</v>
      </c>
      <c r="E100" s="591"/>
      <c r="F100" s="591"/>
      <c r="G100" s="127"/>
      <c r="H100" s="58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80"/>
      <c r="P100" s="580"/>
      <c r="Q100" s="580"/>
      <c r="R100" s="580"/>
      <c r="S100" s="580"/>
      <c r="T100" s="580"/>
      <c r="U100" s="58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91">
        <v>5.03</v>
      </c>
      <c r="E101" s="591"/>
      <c r="F101" s="591"/>
      <c r="G101" s="127"/>
      <c r="H101" s="58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80"/>
      <c r="P101" s="580"/>
      <c r="Q101" s="580"/>
      <c r="R101" s="580"/>
      <c r="S101" s="580"/>
      <c r="T101" s="580"/>
      <c r="U101" s="58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91">
        <v>5.03</v>
      </c>
      <c r="E102" s="591"/>
      <c r="F102" s="591"/>
      <c r="G102" s="127"/>
      <c r="H102" s="58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80"/>
      <c r="P102" s="580"/>
      <c r="Q102" s="580"/>
      <c r="R102" s="580"/>
      <c r="S102" s="580"/>
      <c r="T102" s="580"/>
      <c r="U102" s="58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81" t="s">
        <v>222</v>
      </c>
      <c r="C103" s="125" t="s">
        <v>181</v>
      </c>
      <c r="D103" s="591">
        <v>10.199999999999999</v>
      </c>
      <c r="E103" s="591"/>
      <c r="F103" s="591"/>
      <c r="G103" s="127"/>
      <c r="H103" s="58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80"/>
      <c r="P103" s="580"/>
      <c r="Q103" s="580"/>
      <c r="R103" s="580"/>
      <c r="S103" s="580"/>
      <c r="T103" s="580"/>
      <c r="U103" s="58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81" t="s">
        <v>222</v>
      </c>
      <c r="C104" s="125" t="s">
        <v>179</v>
      </c>
      <c r="D104" s="591">
        <v>10.199999999999999</v>
      </c>
      <c r="E104" s="591"/>
      <c r="F104" s="591"/>
      <c r="G104" s="127"/>
      <c r="H104" s="58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80"/>
      <c r="P104" s="580"/>
      <c r="Q104" s="580"/>
      <c r="R104" s="580"/>
      <c r="S104" s="580"/>
      <c r="T104" s="580"/>
      <c r="U104" s="58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81" t="s">
        <v>222</v>
      </c>
      <c r="C105" s="125" t="s">
        <v>221</v>
      </c>
      <c r="D105" s="591">
        <v>10.199999999999999</v>
      </c>
      <c r="E105" s="591"/>
      <c r="F105" s="591"/>
      <c r="G105" s="127"/>
      <c r="H105" s="58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80"/>
      <c r="P105" s="580"/>
      <c r="Q105" s="580"/>
      <c r="R105" s="580"/>
      <c r="S105" s="580"/>
      <c r="T105" s="580"/>
      <c r="U105" s="58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81" t="s">
        <v>222</v>
      </c>
      <c r="C106" s="125" t="s">
        <v>186</v>
      </c>
      <c r="D106" s="591">
        <v>10.199999999999999</v>
      </c>
      <c r="E106" s="591"/>
      <c r="F106" s="591"/>
      <c r="G106" s="127"/>
      <c r="H106" s="58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80"/>
      <c r="P106" s="580"/>
      <c r="Q106" s="580"/>
      <c r="R106" s="580"/>
      <c r="S106" s="580"/>
      <c r="T106" s="580"/>
      <c r="U106" s="58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81" t="s">
        <v>393</v>
      </c>
      <c r="C107" s="177" t="s">
        <v>395</v>
      </c>
      <c r="D107" s="591">
        <v>5</v>
      </c>
      <c r="E107" s="591"/>
      <c r="F107" s="591"/>
      <c r="G107" s="127"/>
      <c r="H107" s="58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80"/>
      <c r="P107" s="580"/>
      <c r="Q107" s="580"/>
      <c r="R107" s="580"/>
      <c r="S107" s="580"/>
      <c r="T107" s="580"/>
      <c r="U107" s="58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81" t="s">
        <v>393</v>
      </c>
      <c r="C108" s="177" t="s">
        <v>402</v>
      </c>
      <c r="D108" s="591">
        <v>5</v>
      </c>
      <c r="E108" s="591"/>
      <c r="F108" s="591"/>
      <c r="G108" s="127"/>
      <c r="H108" s="58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80"/>
      <c r="P108" s="580"/>
      <c r="Q108" s="580"/>
      <c r="R108" s="580"/>
      <c r="S108" s="580"/>
      <c r="T108" s="580"/>
      <c r="U108" s="58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81" t="s">
        <v>404</v>
      </c>
      <c r="C109" s="177" t="s">
        <v>405</v>
      </c>
      <c r="D109" s="591">
        <v>5</v>
      </c>
      <c r="E109" s="591"/>
      <c r="F109" s="591"/>
      <c r="G109" s="127"/>
      <c r="H109" s="58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80"/>
      <c r="P109" s="580"/>
      <c r="Q109" s="580"/>
      <c r="R109" s="580"/>
      <c r="S109" s="580"/>
      <c r="T109" s="580"/>
      <c r="U109" s="58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81" t="s">
        <v>486</v>
      </c>
      <c r="C110" s="177" t="s">
        <v>372</v>
      </c>
      <c r="D110" s="591">
        <v>5</v>
      </c>
      <c r="E110" s="591"/>
      <c r="F110" s="591"/>
      <c r="G110" s="127"/>
      <c r="H110" s="58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80"/>
      <c r="P110" s="580"/>
      <c r="Q110" s="580"/>
      <c r="R110" s="580"/>
      <c r="S110" s="580"/>
      <c r="T110" s="580"/>
      <c r="U110" s="58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81" t="s">
        <v>343</v>
      </c>
      <c r="C111" s="125" t="s">
        <v>345</v>
      </c>
      <c r="D111" s="591">
        <v>5</v>
      </c>
      <c r="E111" s="591"/>
      <c r="F111" s="591"/>
      <c r="G111" s="127"/>
      <c r="H111" s="58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80"/>
      <c r="P111" s="580"/>
      <c r="Q111" s="580"/>
      <c r="R111" s="580"/>
      <c r="S111" s="580"/>
      <c r="T111" s="580"/>
      <c r="U111" s="58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81" t="s">
        <v>343</v>
      </c>
      <c r="C112" s="125" t="s">
        <v>347</v>
      </c>
      <c r="D112" s="591">
        <v>5</v>
      </c>
      <c r="E112" s="591"/>
      <c r="F112" s="591"/>
      <c r="G112" s="127"/>
      <c r="H112" s="58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80"/>
      <c r="P112" s="580"/>
      <c r="Q112" s="580"/>
      <c r="R112" s="580"/>
      <c r="S112" s="580"/>
      <c r="T112" s="580"/>
      <c r="U112" s="58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91">
        <v>5.0599999999999996</v>
      </c>
      <c r="E113" s="591"/>
      <c r="F113" s="591"/>
      <c r="G113" s="127"/>
      <c r="H113" s="58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80"/>
      <c r="P113" s="580"/>
      <c r="Q113" s="580"/>
      <c r="R113" s="580"/>
      <c r="S113" s="580"/>
      <c r="T113" s="580"/>
      <c r="U113" s="58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91">
        <v>5.0599999999999996</v>
      </c>
      <c r="E114" s="591"/>
      <c r="F114" s="591"/>
      <c r="G114" s="127"/>
      <c r="H114" s="58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80"/>
      <c r="P114" s="580"/>
      <c r="Q114" s="580"/>
      <c r="R114" s="580"/>
      <c r="S114" s="580"/>
      <c r="T114" s="580"/>
      <c r="U114" s="58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91">
        <v>5</v>
      </c>
      <c r="E115" s="591"/>
      <c r="F115" s="591"/>
      <c r="G115" s="127"/>
      <c r="H115" s="58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80"/>
      <c r="P115" s="580"/>
      <c r="Q115" s="580"/>
      <c r="R115" s="580"/>
      <c r="S115" s="580"/>
      <c r="T115" s="580"/>
      <c r="U115" s="58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91">
        <v>5</v>
      </c>
      <c r="E116" s="591"/>
      <c r="F116" s="591"/>
      <c r="G116" s="127"/>
      <c r="H116" s="58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80"/>
      <c r="P116" s="580"/>
      <c r="Q116" s="580"/>
      <c r="R116" s="580"/>
      <c r="S116" s="580"/>
      <c r="T116" s="580"/>
      <c r="U116" s="58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91">
        <v>5</v>
      </c>
      <c r="E117" s="591"/>
      <c r="F117" s="591"/>
      <c r="G117" s="127"/>
      <c r="H117" s="58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80"/>
      <c r="P117" s="580"/>
      <c r="Q117" s="580"/>
      <c r="R117" s="580"/>
      <c r="S117" s="580"/>
      <c r="T117" s="580"/>
      <c r="U117" s="58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91">
        <v>5.07</v>
      </c>
      <c r="E118" s="591"/>
      <c r="F118" s="591"/>
      <c r="G118" s="127"/>
      <c r="H118" s="58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80"/>
      <c r="P118" s="580"/>
      <c r="Q118" s="580"/>
      <c r="R118" s="580"/>
      <c r="S118" s="580"/>
      <c r="T118" s="580"/>
      <c r="U118" s="58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91">
        <v>5.07</v>
      </c>
      <c r="E119" s="591"/>
      <c r="F119" s="591"/>
      <c r="G119" s="127"/>
      <c r="H119" s="58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80"/>
      <c r="P119" s="580"/>
      <c r="Q119" s="580"/>
      <c r="R119" s="580"/>
      <c r="S119" s="580"/>
      <c r="T119" s="580"/>
      <c r="U119" s="58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91">
        <v>5.0599999999999996</v>
      </c>
      <c r="E120" s="591"/>
      <c r="F120" s="590"/>
      <c r="G120" s="127"/>
      <c r="H120" s="589">
        <f t="shared" si="19"/>
        <v>0</v>
      </c>
      <c r="I120" s="128"/>
      <c r="J120" s="129" t="str">
        <f t="array" ref="J120">IF(ISERROR(G120/I120),"",G120/I120)</f>
        <v/>
      </c>
      <c r="K120" s="58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80"/>
      <c r="P120" s="580"/>
      <c r="Q120" s="580"/>
      <c r="R120" s="580"/>
      <c r="S120" s="580"/>
      <c r="T120" s="580"/>
      <c r="U120" s="58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587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591">
        <v>5.03</v>
      </c>
      <c r="E122" s="591"/>
      <c r="F122" s="591">
        <v>20170313</v>
      </c>
      <c r="G122" s="127">
        <f>90*5+77</f>
        <v>527</v>
      </c>
      <c r="H122" s="589">
        <f t="shared" ref="H122:H134" si="28">D122*G122</f>
        <v>2650.81</v>
      </c>
      <c r="I122" s="128">
        <f>11*2</f>
        <v>22</v>
      </c>
      <c r="J122" s="128">
        <f t="array" ref="J122">IF(ISERROR(G122/I122),"",G122/I122)</f>
        <v>23.954545454545453</v>
      </c>
      <c r="K122" s="130">
        <f t="array" ref="K122">IF(ISERROR(G122/L122),"",G122/L122)</f>
        <v>21.08</v>
      </c>
      <c r="L122" s="128">
        <v>25</v>
      </c>
      <c r="M122" s="108">
        <f t="shared" ref="M122:M134" si="29">IF(ISERROR(I122-K122),"",I122-K122)</f>
        <v>0.92000000000000171</v>
      </c>
      <c r="N122" s="128">
        <f t="shared" ref="N122:N134" si="30">SUM(O122:U122)</f>
        <v>0</v>
      </c>
      <c r="O122" s="580"/>
      <c r="P122" s="580"/>
      <c r="Q122" s="580"/>
      <c r="R122" s="580"/>
      <c r="S122" s="580"/>
      <c r="T122" s="580"/>
      <c r="U122" s="580"/>
      <c r="V122" s="131">
        <f t="shared" ref="V122:V134" si="31">SUM(X122:AA122)</f>
        <v>0</v>
      </c>
      <c r="W122" s="583">
        <f t="shared" si="26"/>
        <v>0</v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591">
        <v>5.03</v>
      </c>
      <c r="E123" s="591"/>
      <c r="F123" s="591"/>
      <c r="G123" s="127"/>
      <c r="H123" s="589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580"/>
      <c r="P123" s="580"/>
      <c r="Q123" s="580"/>
      <c r="R123" s="580"/>
      <c r="S123" s="580"/>
      <c r="T123" s="580"/>
      <c r="U123" s="580"/>
      <c r="V123" s="131">
        <f t="shared" si="31"/>
        <v>0</v>
      </c>
      <c r="W123" s="583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91">
        <v>5.04</v>
      </c>
      <c r="E124" s="591"/>
      <c r="F124" s="591">
        <v>20170313</v>
      </c>
      <c r="G124" s="127">
        <v>501</v>
      </c>
      <c r="H124" s="589">
        <f t="shared" si="28"/>
        <v>2525.04</v>
      </c>
      <c r="I124" s="128">
        <f>11*3</f>
        <v>33</v>
      </c>
      <c r="J124" s="128">
        <f t="array" ref="J124">IF(ISERROR(G124/I124),"",G124/I124)</f>
        <v>15.181818181818182</v>
      </c>
      <c r="K124" s="130">
        <f t="array" ref="K124">IF(ISERROR(G124/L124),"",G124/L124)</f>
        <v>25.05</v>
      </c>
      <c r="L124" s="128">
        <v>20</v>
      </c>
      <c r="M124" s="108">
        <f t="shared" si="29"/>
        <v>7.9499999999999993</v>
      </c>
      <c r="N124" s="128">
        <f t="shared" si="30"/>
        <v>0</v>
      </c>
      <c r="O124" s="580"/>
      <c r="P124" s="580"/>
      <c r="Q124" s="580"/>
      <c r="R124" s="580"/>
      <c r="S124" s="580"/>
      <c r="T124" s="580"/>
      <c r="U124" s="580"/>
      <c r="V124" s="131">
        <f t="shared" si="31"/>
        <v>0</v>
      </c>
      <c r="W124" s="583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91">
        <v>5.03</v>
      </c>
      <c r="E125" s="591"/>
      <c r="F125" s="591"/>
      <c r="G125" s="127"/>
      <c r="H125" s="58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80"/>
      <c r="P125" s="580"/>
      <c r="Q125" s="580"/>
      <c r="R125" s="580"/>
      <c r="S125" s="580"/>
      <c r="T125" s="580"/>
      <c r="U125" s="58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85" t="s">
        <v>203</v>
      </c>
      <c r="D126" s="591">
        <v>5.03</v>
      </c>
      <c r="E126" s="591"/>
      <c r="F126" s="591"/>
      <c r="G126" s="127"/>
      <c r="H126" s="58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80"/>
      <c r="P126" s="580"/>
      <c r="Q126" s="580"/>
      <c r="R126" s="580"/>
      <c r="S126" s="580"/>
      <c r="T126" s="580"/>
      <c r="U126" s="58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91">
        <v>5.03</v>
      </c>
      <c r="E127" s="591"/>
      <c r="F127" s="591"/>
      <c r="G127" s="127"/>
      <c r="H127" s="58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80"/>
      <c r="P127" s="580"/>
      <c r="Q127" s="580"/>
      <c r="R127" s="580"/>
      <c r="S127" s="580"/>
      <c r="T127" s="580"/>
      <c r="U127" s="58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91">
        <v>5.03</v>
      </c>
      <c r="E128" s="591"/>
      <c r="F128" s="591"/>
      <c r="G128" s="127"/>
      <c r="H128" s="58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80"/>
      <c r="P128" s="580"/>
      <c r="Q128" s="580"/>
      <c r="R128" s="580"/>
      <c r="S128" s="580"/>
      <c r="T128" s="580"/>
      <c r="U128" s="58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85" t="s">
        <v>228</v>
      </c>
      <c r="D129" s="591">
        <v>5.03</v>
      </c>
      <c r="E129" s="591"/>
      <c r="F129" s="591"/>
      <c r="G129" s="127"/>
      <c r="H129" s="58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80"/>
      <c r="P129" s="580"/>
      <c r="Q129" s="580"/>
      <c r="R129" s="580"/>
      <c r="S129" s="580"/>
      <c r="T129" s="580"/>
      <c r="U129" s="58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85" t="s">
        <v>212</v>
      </c>
      <c r="D130" s="591">
        <v>5.03</v>
      </c>
      <c r="E130" s="591"/>
      <c r="F130" s="591"/>
      <c r="G130" s="127"/>
      <c r="H130" s="58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80"/>
      <c r="P130" s="580"/>
      <c r="Q130" s="580"/>
      <c r="R130" s="580"/>
      <c r="S130" s="580"/>
      <c r="T130" s="580"/>
      <c r="U130" s="58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85" t="s">
        <v>203</v>
      </c>
      <c r="D131" s="591">
        <v>5.03</v>
      </c>
      <c r="E131" s="591"/>
      <c r="F131" s="591"/>
      <c r="G131" s="127"/>
      <c r="H131" s="58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80"/>
      <c r="P131" s="580"/>
      <c r="Q131" s="580"/>
      <c r="R131" s="580"/>
      <c r="S131" s="580"/>
      <c r="T131" s="580"/>
      <c r="U131" s="58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85" t="s">
        <v>186</v>
      </c>
      <c r="D132" s="591">
        <v>5.03</v>
      </c>
      <c r="E132" s="591"/>
      <c r="F132" s="591"/>
      <c r="G132" s="127"/>
      <c r="H132" s="58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80"/>
      <c r="P132" s="580"/>
      <c r="Q132" s="580"/>
      <c r="R132" s="580"/>
      <c r="S132" s="580"/>
      <c r="T132" s="580"/>
      <c r="U132" s="58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85" t="s">
        <v>228</v>
      </c>
      <c r="D133" s="591">
        <v>5.03</v>
      </c>
      <c r="E133" s="591"/>
      <c r="F133" s="591"/>
      <c r="G133" s="127"/>
      <c r="H133" s="58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80"/>
      <c r="P133" s="580"/>
      <c r="Q133" s="580"/>
      <c r="R133" s="580"/>
      <c r="S133" s="580"/>
      <c r="T133" s="580"/>
      <c r="U133" s="58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85" t="s">
        <v>199</v>
      </c>
      <c r="D134" s="591">
        <v>5.03</v>
      </c>
      <c r="E134" s="591"/>
      <c r="F134" s="591"/>
      <c r="G134" s="127"/>
      <c r="H134" s="58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80"/>
      <c r="P134" s="580"/>
      <c r="Q134" s="580"/>
      <c r="R134" s="580"/>
      <c r="S134" s="580"/>
      <c r="T134" s="580"/>
      <c r="U134" s="58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91">
        <v>5.0599999999999996</v>
      </c>
      <c r="E135" s="591"/>
      <c r="F135" s="591"/>
      <c r="G135" s="127"/>
      <c r="H135" s="58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80"/>
      <c r="P135" s="580"/>
      <c r="Q135" s="580"/>
      <c r="R135" s="580"/>
      <c r="S135" s="580"/>
      <c r="T135" s="580"/>
      <c r="U135" s="58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91">
        <v>5.0599999999999996</v>
      </c>
      <c r="E136" s="591"/>
      <c r="F136" s="591"/>
      <c r="G136" s="127"/>
      <c r="H136" s="58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80"/>
      <c r="P136" s="580"/>
      <c r="Q136" s="580"/>
      <c r="R136" s="580"/>
      <c r="S136" s="580"/>
      <c r="T136" s="580"/>
      <c r="U136" s="58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587" t="s">
        <v>202</v>
      </c>
      <c r="D137" s="138"/>
      <c r="E137" s="138"/>
      <c r="F137" s="138"/>
      <c r="G137" s="139">
        <f>SUM(G122:G136)</f>
        <v>1028</v>
      </c>
      <c r="H137" s="140">
        <f>SUM(H122:H136)</f>
        <v>5175.8500000000004</v>
      </c>
      <c r="I137" s="140">
        <f>SUM(I122:I136)</f>
        <v>55</v>
      </c>
      <c r="J137" s="129">
        <f t="array" ref="J137">IF(ISERROR(G137/I137),"",G137/I137)</f>
        <v>18.690909090909091</v>
      </c>
      <c r="K137" s="140">
        <f>SUM(K122:K136)</f>
        <v>46.129999999999995</v>
      </c>
      <c r="L137" s="141"/>
      <c r="M137" s="144">
        <f>SUM(M122:M136)</f>
        <v>8.870000000000001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91">
        <v>5.04</v>
      </c>
      <c r="E138" s="591"/>
      <c r="F138" s="591"/>
      <c r="G138" s="127"/>
      <c r="H138" s="58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80"/>
      <c r="P138" s="580"/>
      <c r="Q138" s="580"/>
      <c r="R138" s="580"/>
      <c r="S138" s="580"/>
      <c r="T138" s="580"/>
      <c r="U138" s="58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91">
        <v>5.04</v>
      </c>
      <c r="E139" s="591"/>
      <c r="F139" s="591"/>
      <c r="G139" s="127"/>
      <c r="H139" s="58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80"/>
      <c r="P139" s="580"/>
      <c r="Q139" s="580"/>
      <c r="R139" s="580"/>
      <c r="S139" s="580"/>
      <c r="T139" s="580"/>
      <c r="U139" s="58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91">
        <v>5.04</v>
      </c>
      <c r="E140" s="591"/>
      <c r="F140" s="591"/>
      <c r="G140" s="127"/>
      <c r="H140" s="58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80"/>
      <c r="P140" s="580"/>
      <c r="Q140" s="580"/>
      <c r="R140" s="580"/>
      <c r="S140" s="580"/>
      <c r="T140" s="580"/>
      <c r="U140" s="58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91">
        <v>5.04</v>
      </c>
      <c r="E141" s="591"/>
      <c r="F141" s="591"/>
      <c r="G141" s="127"/>
      <c r="H141" s="58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80"/>
      <c r="P141" s="580"/>
      <c r="Q141" s="580"/>
      <c r="R141" s="580"/>
      <c r="S141" s="580"/>
      <c r="T141" s="580"/>
      <c r="U141" s="58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91">
        <v>5.04</v>
      </c>
      <c r="E142" s="591"/>
      <c r="F142" s="591"/>
      <c r="G142" s="127"/>
      <c r="H142" s="58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80"/>
      <c r="P142" s="580"/>
      <c r="Q142" s="580"/>
      <c r="R142" s="580"/>
      <c r="S142" s="580"/>
      <c r="T142" s="580"/>
      <c r="U142" s="58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91">
        <v>5.04</v>
      </c>
      <c r="E143" s="591"/>
      <c r="F143" s="591"/>
      <c r="G143" s="127"/>
      <c r="H143" s="58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80"/>
      <c r="P143" s="580"/>
      <c r="Q143" s="580"/>
      <c r="R143" s="580"/>
      <c r="S143" s="580"/>
      <c r="T143" s="580"/>
      <c r="U143" s="58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91">
        <v>5.04</v>
      </c>
      <c r="E144" s="591"/>
      <c r="F144" s="591"/>
      <c r="G144" s="127"/>
      <c r="H144" s="58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80"/>
      <c r="P144" s="580"/>
      <c r="Q144" s="580"/>
      <c r="R144" s="580"/>
      <c r="S144" s="580"/>
      <c r="T144" s="580"/>
      <c r="U144" s="58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91">
        <v>5.04</v>
      </c>
      <c r="E145" s="591"/>
      <c r="F145" s="591"/>
      <c r="G145" s="127"/>
      <c r="H145" s="58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80"/>
      <c r="P145" s="580"/>
      <c r="Q145" s="580"/>
      <c r="R145" s="580"/>
      <c r="S145" s="580"/>
      <c r="T145" s="580"/>
      <c r="U145" s="58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91">
        <v>5.04</v>
      </c>
      <c r="E146" s="591"/>
      <c r="F146" s="591"/>
      <c r="G146" s="127"/>
      <c r="H146" s="58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80"/>
      <c r="P146" s="580"/>
      <c r="Q146" s="580"/>
      <c r="R146" s="580"/>
      <c r="S146" s="580"/>
      <c r="T146" s="580"/>
      <c r="U146" s="58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91">
        <v>5.04</v>
      </c>
      <c r="E147" s="591"/>
      <c r="F147" s="591"/>
      <c r="G147" s="127"/>
      <c r="H147" s="58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80"/>
      <c r="P147" s="580"/>
      <c r="Q147" s="580"/>
      <c r="R147" s="580"/>
      <c r="S147" s="580"/>
      <c r="T147" s="580"/>
      <c r="U147" s="58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5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79"/>
      <c r="D149" s="591">
        <v>3.65</v>
      </c>
      <c r="E149" s="591"/>
      <c r="F149" s="590"/>
      <c r="G149" s="127"/>
      <c r="H149" s="589">
        <f t="shared" ref="H149:H162" si="40">D149*G149</f>
        <v>0</v>
      </c>
      <c r="I149" s="128"/>
      <c r="J149" s="129" t="str">
        <f t="array" ref="J149">IF(ISERROR(G149/I149),"",G149/I149)</f>
        <v/>
      </c>
      <c r="K149" s="58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80"/>
      <c r="P149" s="580"/>
      <c r="Q149" s="580"/>
      <c r="R149" s="580"/>
      <c r="S149" s="580"/>
      <c r="T149" s="580"/>
      <c r="U149" s="58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79"/>
      <c r="D150" s="591">
        <v>6.58</v>
      </c>
      <c r="E150" s="591"/>
      <c r="F150" s="591"/>
      <c r="G150" s="127"/>
      <c r="H150" s="58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80"/>
      <c r="P150" s="580"/>
      <c r="Q150" s="580"/>
      <c r="R150" s="580"/>
      <c r="S150" s="580"/>
      <c r="T150" s="580"/>
      <c r="U150" s="58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79"/>
      <c r="D151" s="591">
        <v>7.8</v>
      </c>
      <c r="E151" s="591"/>
      <c r="F151" s="591"/>
      <c r="G151" s="127"/>
      <c r="H151" s="58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80"/>
      <c r="P151" s="580"/>
      <c r="Q151" s="580"/>
      <c r="R151" s="580"/>
      <c r="S151" s="580"/>
      <c r="T151" s="580"/>
      <c r="U151" s="58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79"/>
      <c r="D152" s="591">
        <v>4.4000000000000004</v>
      </c>
      <c r="E152" s="591"/>
      <c r="F152" s="591"/>
      <c r="G152" s="127"/>
      <c r="H152" s="589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80"/>
      <c r="P152" s="580"/>
      <c r="Q152" s="580"/>
      <c r="R152" s="580"/>
      <c r="S152" s="580"/>
      <c r="T152" s="580"/>
      <c r="U152" s="58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91"/>
      <c r="E153" s="591"/>
      <c r="F153" s="591"/>
      <c r="G153" s="127"/>
      <c r="H153" s="58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80"/>
      <c r="P153" s="580"/>
      <c r="Q153" s="580"/>
      <c r="R153" s="580"/>
      <c r="S153" s="580"/>
      <c r="T153" s="580"/>
      <c r="U153" s="58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79" t="s">
        <v>239</v>
      </c>
      <c r="C154" s="579" t="s">
        <v>179</v>
      </c>
      <c r="D154" s="591">
        <v>6.04</v>
      </c>
      <c r="E154" s="591"/>
      <c r="F154" s="591"/>
      <c r="G154" s="127"/>
      <c r="H154" s="58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80"/>
      <c r="P154" s="580"/>
      <c r="Q154" s="580"/>
      <c r="R154" s="580"/>
      <c r="S154" s="580"/>
      <c r="T154" s="580"/>
      <c r="U154" s="58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79" t="s">
        <v>239</v>
      </c>
      <c r="C155" s="579" t="s">
        <v>186</v>
      </c>
      <c r="D155" s="591">
        <v>6.04</v>
      </c>
      <c r="E155" s="591"/>
      <c r="F155" s="591"/>
      <c r="G155" s="127"/>
      <c r="H155" s="58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80"/>
      <c r="P155" s="580"/>
      <c r="Q155" s="580"/>
      <c r="R155" s="580"/>
      <c r="S155" s="580"/>
      <c r="T155" s="580"/>
      <c r="U155" s="58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79" t="s">
        <v>440</v>
      </c>
      <c r="C156" s="579" t="s">
        <v>179</v>
      </c>
      <c r="D156" s="591">
        <v>6</v>
      </c>
      <c r="E156" s="591"/>
      <c r="F156" s="591"/>
      <c r="G156" s="127"/>
      <c r="H156" s="589">
        <f t="shared" si="40"/>
        <v>0</v>
      </c>
      <c r="I156" s="128"/>
      <c r="J156" s="129"/>
      <c r="K156" s="130"/>
      <c r="L156" s="128"/>
      <c r="M156" s="108"/>
      <c r="N156" s="129"/>
      <c r="O156" s="580"/>
      <c r="P156" s="580"/>
      <c r="Q156" s="580"/>
      <c r="R156" s="580"/>
      <c r="S156" s="580"/>
      <c r="T156" s="580"/>
      <c r="U156" s="58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79" t="s">
        <v>440</v>
      </c>
      <c r="C157" s="579" t="s">
        <v>60</v>
      </c>
      <c r="D157" s="591">
        <v>6</v>
      </c>
      <c r="E157" s="591"/>
      <c r="F157" s="591"/>
      <c r="G157" s="127"/>
      <c r="H157" s="58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80"/>
      <c r="P157" s="580"/>
      <c r="Q157" s="580"/>
      <c r="R157" s="580"/>
      <c r="S157" s="580"/>
      <c r="T157" s="580"/>
      <c r="U157" s="58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81" t="s">
        <v>240</v>
      </c>
      <c r="C158" s="125"/>
      <c r="D158" s="591">
        <v>7.3</v>
      </c>
      <c r="E158" s="591"/>
      <c r="F158" s="591"/>
      <c r="G158" s="127"/>
      <c r="H158" s="58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80"/>
      <c r="P158" s="580"/>
      <c r="Q158" s="580"/>
      <c r="R158" s="580"/>
      <c r="S158" s="580"/>
      <c r="T158" s="580"/>
      <c r="U158" s="58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81" t="s">
        <v>241</v>
      </c>
      <c r="C159" s="125"/>
      <c r="D159" s="591">
        <f>78*120/1000</f>
        <v>9.36</v>
      </c>
      <c r="E159" s="591"/>
      <c r="F159" s="591"/>
      <c r="G159" s="127"/>
      <c r="H159" s="589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80"/>
      <c r="P159" s="580"/>
      <c r="Q159" s="580"/>
      <c r="R159" s="580"/>
      <c r="S159" s="580"/>
      <c r="T159" s="580"/>
      <c r="U159" s="58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81" t="s">
        <v>242</v>
      </c>
      <c r="C160" s="125"/>
      <c r="D160" s="591">
        <v>4.5</v>
      </c>
      <c r="E160" s="591"/>
      <c r="F160" s="591"/>
      <c r="G160" s="127"/>
      <c r="H160" s="589">
        <f t="shared" si="40"/>
        <v>0</v>
      </c>
      <c r="I160" s="128"/>
      <c r="J160" s="129"/>
      <c r="K160" s="130"/>
      <c r="L160" s="128"/>
      <c r="M160" s="108"/>
      <c r="N160" s="129"/>
      <c r="O160" s="580"/>
      <c r="P160" s="580"/>
      <c r="Q160" s="580"/>
      <c r="R160" s="580"/>
      <c r="S160" s="580"/>
      <c r="T160" s="580"/>
      <c r="U160" s="58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81" t="s">
        <v>243</v>
      </c>
      <c r="C161" s="125"/>
      <c r="D161" s="591">
        <v>4.5</v>
      </c>
      <c r="E161" s="591"/>
      <c r="F161" s="591"/>
      <c r="G161" s="127"/>
      <c r="H161" s="589">
        <f t="shared" si="40"/>
        <v>0</v>
      </c>
      <c r="I161" s="128"/>
      <c r="J161" s="129"/>
      <c r="K161" s="130"/>
      <c r="L161" s="128"/>
      <c r="M161" s="108"/>
      <c r="N161" s="129"/>
      <c r="O161" s="580"/>
      <c r="P161" s="580"/>
      <c r="Q161" s="580"/>
      <c r="R161" s="580"/>
      <c r="S161" s="580"/>
      <c r="T161" s="580"/>
      <c r="U161" s="58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91">
        <v>5.03</v>
      </c>
      <c r="E162" s="591"/>
      <c r="F162" s="591"/>
      <c r="G162" s="127"/>
      <c r="H162" s="589">
        <f t="shared" si="40"/>
        <v>0</v>
      </c>
      <c r="I162" s="128"/>
      <c r="J162" s="129"/>
      <c r="K162" s="130"/>
      <c r="L162" s="128"/>
      <c r="M162" s="108"/>
      <c r="N162" s="129"/>
      <c r="O162" s="580"/>
      <c r="P162" s="580"/>
      <c r="Q162" s="580"/>
      <c r="R162" s="580"/>
      <c r="S162" s="580"/>
      <c r="T162" s="580"/>
      <c r="U162" s="580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5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3545</v>
      </c>
      <c r="H164" s="147">
        <f>SUM(H28,H86,H121,H137,H148,H163)</f>
        <v>17901.400000000001</v>
      </c>
      <c r="I164" s="147">
        <f>SUM(I28,I86,I121,I137,I148,I163)</f>
        <v>130</v>
      </c>
      <c r="J164" s="148">
        <f t="array" ref="J164">IF(ISERROR(G164/I164),"",G164/I164)</f>
        <v>27.26923076923077</v>
      </c>
      <c r="K164" s="147">
        <f>SUM(K28,K86,K121,K137,K148,K163)</f>
        <v>120.818127090301</v>
      </c>
      <c r="L164" s="148">
        <f>IF(ISERROR(G164/K164),"",G164/K164)</f>
        <v>29.341623524344339</v>
      </c>
      <c r="M164" s="147">
        <f t="shared" ref="M164:AA164" si="42">SUM(M28,M86,M121,M137,M148,M163)</f>
        <v>14.278026755852844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86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86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86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86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86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86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86">
        <f>G164</f>
        <v>3545</v>
      </c>
      <c r="C171" s="646" t="s">
        <v>269</v>
      </c>
      <c r="D171" s="645"/>
      <c r="E171" s="738">
        <f>H164</f>
        <v>17901.400000000001</v>
      </c>
      <c r="F171" s="738"/>
      <c r="G171" s="636" t="s">
        <v>270</v>
      </c>
      <c r="H171" s="636"/>
      <c r="I171" s="664">
        <f>L164</f>
        <v>29.341623524344339</v>
      </c>
      <c r="J171" s="664"/>
      <c r="K171" s="666" t="s">
        <v>271</v>
      </c>
      <c r="L171" s="666"/>
      <c r="M171" s="664">
        <f>J164</f>
        <v>27.26923076923077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86">
        <f>I164+C170</f>
        <v>134</v>
      </c>
      <c r="C172" s="643" t="s">
        <v>251</v>
      </c>
      <c r="D172" s="644"/>
      <c r="E172" s="738">
        <f>K164+I170</f>
        <v>161.818127090301</v>
      </c>
      <c r="F172" s="738"/>
      <c r="G172" s="636" t="s">
        <v>274</v>
      </c>
      <c r="H172" s="636"/>
      <c r="I172" s="664">
        <f>B172-E172</f>
        <v>-27.818127090301005</v>
      </c>
      <c r="J172" s="664"/>
      <c r="K172" s="666" t="s">
        <v>275</v>
      </c>
      <c r="L172" s="666"/>
      <c r="M172" s="667">
        <f>IF(ISERROR(I172/E172),"",I172/E172)</f>
        <v>-0.17190983229448314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86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79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81" t="s">
        <v>178</v>
      </c>
      <c r="C178" s="125" t="s">
        <v>179</v>
      </c>
      <c r="D178" s="591">
        <v>5.03</v>
      </c>
      <c r="E178" s="591"/>
      <c r="F178" s="591"/>
      <c r="G178" s="146"/>
      <c r="H178" s="58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80"/>
      <c r="P178" s="580"/>
      <c r="Q178" s="580"/>
      <c r="R178" s="580"/>
      <c r="S178" s="580"/>
      <c r="T178" s="580"/>
      <c r="U178" s="58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91">
        <v>5.03</v>
      </c>
      <c r="E179" s="591"/>
      <c r="F179" s="591"/>
      <c r="G179" s="127"/>
      <c r="H179" s="58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80"/>
      <c r="P179" s="580"/>
      <c r="Q179" s="580"/>
      <c r="R179" s="580"/>
      <c r="S179" s="580"/>
      <c r="T179" s="580"/>
      <c r="U179" s="58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91">
        <v>5.03</v>
      </c>
      <c r="E180" s="591"/>
      <c r="F180" s="591"/>
      <c r="G180" s="127"/>
      <c r="H180" s="58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80"/>
      <c r="P180" s="580"/>
      <c r="Q180" s="580"/>
      <c r="R180" s="580"/>
      <c r="S180" s="580"/>
      <c r="T180" s="580"/>
      <c r="U180" s="58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91">
        <v>5.03</v>
      </c>
      <c r="E181" s="591"/>
      <c r="F181" s="591"/>
      <c r="G181" s="127"/>
      <c r="H181" s="58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80"/>
      <c r="P181" s="580"/>
      <c r="Q181" s="580"/>
      <c r="R181" s="580"/>
      <c r="S181" s="580"/>
      <c r="T181" s="580"/>
      <c r="U181" s="58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91">
        <v>5.03</v>
      </c>
      <c r="E182" s="591"/>
      <c r="F182" s="591"/>
      <c r="G182" s="127"/>
      <c r="H182" s="58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80"/>
      <c r="P182" s="580"/>
      <c r="Q182" s="580"/>
      <c r="R182" s="580"/>
      <c r="S182" s="580"/>
      <c r="T182" s="580"/>
      <c r="U182" s="58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91">
        <v>5.04</v>
      </c>
      <c r="E183" s="591"/>
      <c r="F183" s="373"/>
      <c r="G183" s="134"/>
      <c r="H183" s="58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80"/>
      <c r="P183" s="580"/>
      <c r="Q183" s="580"/>
      <c r="R183" s="580"/>
      <c r="S183" s="580"/>
      <c r="T183" s="580"/>
      <c r="U183" s="58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91">
        <v>5.03</v>
      </c>
      <c r="E184" s="591"/>
      <c r="F184" s="591"/>
      <c r="G184" s="127"/>
      <c r="H184" s="58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80"/>
      <c r="P184" s="580"/>
      <c r="Q184" s="580"/>
      <c r="R184" s="580"/>
      <c r="S184" s="580"/>
      <c r="T184" s="580"/>
      <c r="U184" s="58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91">
        <v>5.03</v>
      </c>
      <c r="E185" s="591"/>
      <c r="F185" s="591"/>
      <c r="G185" s="127"/>
      <c r="H185" s="58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80"/>
      <c r="P185" s="580"/>
      <c r="Q185" s="580"/>
      <c r="R185" s="580"/>
      <c r="S185" s="580"/>
      <c r="T185" s="580"/>
      <c r="U185" s="58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91">
        <v>5.04</v>
      </c>
      <c r="E186" s="591"/>
      <c r="F186" s="374"/>
      <c r="G186" s="127"/>
      <c r="H186" s="589">
        <f t="shared" si="43"/>
        <v>0</v>
      </c>
      <c r="I186" s="58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80"/>
      <c r="P186" s="580"/>
      <c r="Q186" s="580"/>
      <c r="R186" s="580"/>
      <c r="S186" s="580"/>
      <c r="T186" s="580"/>
      <c r="U186" s="58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91">
        <v>5.04</v>
      </c>
      <c r="E187" s="591"/>
      <c r="F187" s="374"/>
      <c r="G187" s="127"/>
      <c r="H187" s="589">
        <f t="shared" si="43"/>
        <v>0</v>
      </c>
      <c r="I187" s="58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80"/>
      <c r="P187" s="580"/>
      <c r="Q187" s="580"/>
      <c r="R187" s="580"/>
      <c r="S187" s="580"/>
      <c r="T187" s="580"/>
      <c r="U187" s="58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91"/>
      <c r="E188" s="591"/>
      <c r="F188" s="591"/>
      <c r="G188" s="127"/>
      <c r="H188" s="58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80"/>
      <c r="P188" s="580"/>
      <c r="Q188" s="580"/>
      <c r="R188" s="580"/>
      <c r="S188" s="580"/>
      <c r="T188" s="580"/>
      <c r="U188" s="58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91"/>
      <c r="E189" s="591"/>
      <c r="F189" s="591"/>
      <c r="G189" s="127"/>
      <c r="H189" s="58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80"/>
      <c r="P189" s="580"/>
      <c r="Q189" s="580"/>
      <c r="R189" s="580"/>
      <c r="S189" s="580"/>
      <c r="T189" s="580"/>
      <c r="U189" s="58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91">
        <v>5.0599999999999996</v>
      </c>
      <c r="E190" s="591"/>
      <c r="F190" s="591"/>
      <c r="G190" s="127"/>
      <c r="H190" s="58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80"/>
      <c r="P190" s="580"/>
      <c r="Q190" s="580"/>
      <c r="R190" s="580"/>
      <c r="S190" s="580"/>
      <c r="T190" s="580"/>
      <c r="U190" s="58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91">
        <v>5.09</v>
      </c>
      <c r="E191" s="591"/>
      <c r="F191" s="591"/>
      <c r="G191" s="127"/>
      <c r="H191" s="58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80"/>
      <c r="P191" s="580"/>
      <c r="Q191" s="580"/>
      <c r="R191" s="580"/>
      <c r="S191" s="580"/>
      <c r="T191" s="580"/>
      <c r="U191" s="58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91">
        <v>5.09</v>
      </c>
      <c r="E192" s="591"/>
      <c r="F192" s="591"/>
      <c r="G192" s="127"/>
      <c r="H192" s="58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80"/>
      <c r="P192" s="580"/>
      <c r="Q192" s="580"/>
      <c r="R192" s="580"/>
      <c r="S192" s="580"/>
      <c r="T192" s="580"/>
      <c r="U192" s="58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79" t="s">
        <v>190</v>
      </c>
      <c r="D193" s="591">
        <v>4.8</v>
      </c>
      <c r="E193" s="591"/>
      <c r="F193" s="591"/>
      <c r="G193" s="127"/>
      <c r="H193" s="58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80"/>
      <c r="P193" s="580"/>
      <c r="Q193" s="580"/>
      <c r="R193" s="580"/>
      <c r="S193" s="580"/>
      <c r="T193" s="580"/>
      <c r="U193" s="58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79" t="s">
        <v>187</v>
      </c>
      <c r="D194" s="591">
        <v>4.8</v>
      </c>
      <c r="E194" s="591"/>
      <c r="F194" s="591"/>
      <c r="G194" s="127"/>
      <c r="H194" s="58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80"/>
      <c r="P194" s="580"/>
      <c r="Q194" s="580"/>
      <c r="R194" s="580"/>
      <c r="S194" s="580"/>
      <c r="T194" s="580"/>
      <c r="U194" s="58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79" t="s">
        <v>179</v>
      </c>
      <c r="D195" s="591">
        <v>4.8</v>
      </c>
      <c r="E195" s="591"/>
      <c r="F195" s="591"/>
      <c r="G195" s="127"/>
      <c r="H195" s="58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80"/>
      <c r="P195" s="580"/>
      <c r="Q195" s="580"/>
      <c r="R195" s="580"/>
      <c r="S195" s="580"/>
      <c r="T195" s="580"/>
      <c r="U195" s="58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79" t="s">
        <v>199</v>
      </c>
      <c r="D196" s="591">
        <v>4.8</v>
      </c>
      <c r="E196" s="591"/>
      <c r="F196" s="591"/>
      <c r="G196" s="127"/>
      <c r="H196" s="58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80"/>
      <c r="P196" s="580"/>
      <c r="Q196" s="580"/>
      <c r="R196" s="580"/>
      <c r="S196" s="580"/>
      <c r="T196" s="580"/>
      <c r="U196" s="58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91">
        <v>4.99</v>
      </c>
      <c r="E197" s="591"/>
      <c r="F197" s="591"/>
      <c r="G197" s="127"/>
      <c r="H197" s="58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80"/>
      <c r="P197" s="580"/>
      <c r="Q197" s="580"/>
      <c r="R197" s="580"/>
      <c r="S197" s="580"/>
      <c r="T197" s="580"/>
      <c r="U197" s="58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91">
        <v>4.99</v>
      </c>
      <c r="E198" s="591"/>
      <c r="F198" s="591"/>
      <c r="G198" s="127"/>
      <c r="H198" s="58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80"/>
      <c r="P198" s="580"/>
      <c r="Q198" s="580"/>
      <c r="R198" s="580"/>
      <c r="S198" s="580"/>
      <c r="T198" s="580"/>
      <c r="U198" s="58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58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81" t="s">
        <v>206</v>
      </c>
      <c r="C200" s="125" t="s">
        <v>199</v>
      </c>
      <c r="D200" s="591">
        <v>5.03</v>
      </c>
      <c r="E200" s="591"/>
      <c r="F200" s="591"/>
      <c r="G200" s="127"/>
      <c r="H200" s="58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84"/>
      <c r="P200" s="584"/>
      <c r="Q200" s="584"/>
      <c r="R200" s="584"/>
      <c r="S200" s="584"/>
      <c r="T200" s="584"/>
      <c r="U200" s="58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81" t="s">
        <v>425</v>
      </c>
      <c r="C201" s="177" t="s">
        <v>427</v>
      </c>
      <c r="D201" s="591">
        <v>5.03</v>
      </c>
      <c r="E201" s="591"/>
      <c r="F201" s="591"/>
      <c r="G201" s="127"/>
      <c r="H201" s="58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84"/>
      <c r="P201" s="584"/>
      <c r="Q201" s="584"/>
      <c r="R201" s="584"/>
      <c r="S201" s="584"/>
      <c r="T201" s="584"/>
      <c r="U201" s="58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81" t="s">
        <v>206</v>
      </c>
      <c r="C202" s="125" t="s">
        <v>186</v>
      </c>
      <c r="D202" s="591">
        <v>5.03</v>
      </c>
      <c r="E202" s="591"/>
      <c r="F202" s="591"/>
      <c r="G202" s="127"/>
      <c r="H202" s="58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84"/>
      <c r="P202" s="584"/>
      <c r="Q202" s="584"/>
      <c r="R202" s="584"/>
      <c r="S202" s="584"/>
      <c r="T202" s="584"/>
      <c r="U202" s="58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81" t="s">
        <v>206</v>
      </c>
      <c r="C203" s="125" t="s">
        <v>203</v>
      </c>
      <c r="D203" s="591">
        <v>5.03</v>
      </c>
      <c r="E203" s="591"/>
      <c r="F203" s="591"/>
      <c r="G203" s="127"/>
      <c r="H203" s="58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84"/>
      <c r="P203" s="584"/>
      <c r="Q203" s="584"/>
      <c r="R203" s="584"/>
      <c r="S203" s="584"/>
      <c r="T203" s="584"/>
      <c r="U203" s="58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81" t="s">
        <v>206</v>
      </c>
      <c r="C204" s="125" t="s">
        <v>207</v>
      </c>
      <c r="D204" s="591">
        <v>5.03</v>
      </c>
      <c r="E204" s="591"/>
      <c r="F204" s="591"/>
      <c r="G204" s="127"/>
      <c r="H204" s="58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84"/>
      <c r="P204" s="584"/>
      <c r="Q204" s="584"/>
      <c r="R204" s="584"/>
      <c r="S204" s="584"/>
      <c r="T204" s="584"/>
      <c r="U204" s="58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81" t="s">
        <v>414</v>
      </c>
      <c r="C205" s="177" t="s">
        <v>415</v>
      </c>
      <c r="D205" s="591">
        <v>5.03</v>
      </c>
      <c r="E205" s="591"/>
      <c r="F205" s="591"/>
      <c r="G205" s="127"/>
      <c r="H205" s="58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84"/>
      <c r="P205" s="584"/>
      <c r="Q205" s="584"/>
      <c r="R205" s="584"/>
      <c r="S205" s="584"/>
      <c r="T205" s="584"/>
      <c r="U205" s="58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81" t="s">
        <v>414</v>
      </c>
      <c r="C206" s="177" t="s">
        <v>416</v>
      </c>
      <c r="D206" s="591">
        <v>5.03</v>
      </c>
      <c r="E206" s="591"/>
      <c r="F206" s="591"/>
      <c r="G206" s="127"/>
      <c r="H206" s="58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84"/>
      <c r="P206" s="584"/>
      <c r="Q206" s="584"/>
      <c r="R206" s="584"/>
      <c r="S206" s="584"/>
      <c r="T206" s="584"/>
      <c r="U206" s="58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81" t="s">
        <v>414</v>
      </c>
      <c r="C207" s="177" t="s">
        <v>61</v>
      </c>
      <c r="D207" s="591">
        <v>5.03</v>
      </c>
      <c r="E207" s="591"/>
      <c r="F207" s="591"/>
      <c r="G207" s="127"/>
      <c r="H207" s="58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84"/>
      <c r="P207" s="584"/>
      <c r="Q207" s="584"/>
      <c r="R207" s="584"/>
      <c r="S207" s="584"/>
      <c r="T207" s="584"/>
      <c r="U207" s="58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81" t="s">
        <v>208</v>
      </c>
      <c r="C208" s="125" t="s">
        <v>179</v>
      </c>
      <c r="D208" s="591">
        <v>5.08</v>
      </c>
      <c r="E208" s="591"/>
      <c r="F208" s="591"/>
      <c r="G208" s="127"/>
      <c r="H208" s="58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84"/>
      <c r="P208" s="584"/>
      <c r="Q208" s="584"/>
      <c r="R208" s="584"/>
      <c r="S208" s="584"/>
      <c r="T208" s="584"/>
      <c r="U208" s="58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customHeight="1">
      <c r="A209" s="254">
        <v>30100023</v>
      </c>
      <c r="B209" s="581" t="s">
        <v>208</v>
      </c>
      <c r="C209" s="125" t="s">
        <v>204</v>
      </c>
      <c r="D209" s="591">
        <v>5.08</v>
      </c>
      <c r="E209" s="591"/>
      <c r="F209" s="591">
        <v>20170313</v>
      </c>
      <c r="G209" s="127">
        <f>108*6+50</f>
        <v>698</v>
      </c>
      <c r="H209" s="589">
        <f t="shared" si="51"/>
        <v>3545.84</v>
      </c>
      <c r="I209" s="128">
        <f>11*2</f>
        <v>22</v>
      </c>
      <c r="J209" s="128">
        <f t="array" ref="J209">IF(ISERROR(G209/I209),"",G209/I209)</f>
        <v>31.727272727272727</v>
      </c>
      <c r="K209" s="130">
        <f t="array" ref="K209">IF(ISERROR(G209/L209),"",G209/L209)</f>
        <v>33.238095238095241</v>
      </c>
      <c r="L209" s="128">
        <v>21</v>
      </c>
      <c r="M209" s="108">
        <f t="shared" si="52"/>
        <v>-11.238095238095241</v>
      </c>
      <c r="N209" s="128">
        <f t="shared" si="53"/>
        <v>0</v>
      </c>
      <c r="O209" s="584"/>
      <c r="P209" s="584"/>
      <c r="Q209" s="584"/>
      <c r="R209" s="584"/>
      <c r="S209" s="584"/>
      <c r="T209" s="584"/>
      <c r="U209" s="584"/>
      <c r="V209" s="131">
        <f t="shared" si="54"/>
        <v>0</v>
      </c>
      <c r="W209" s="583">
        <f t="shared" si="55"/>
        <v>0</v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581" t="s">
        <v>208</v>
      </c>
      <c r="C210" s="125" t="s">
        <v>205</v>
      </c>
      <c r="D210" s="591">
        <v>5.08</v>
      </c>
      <c r="E210" s="591"/>
      <c r="F210" s="591"/>
      <c r="G210" s="127"/>
      <c r="H210" s="589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584"/>
      <c r="P210" s="584"/>
      <c r="Q210" s="584"/>
      <c r="R210" s="584"/>
      <c r="S210" s="584"/>
      <c r="T210" s="584"/>
      <c r="U210" s="584"/>
      <c r="V210" s="131">
        <f t="shared" si="54"/>
        <v>0</v>
      </c>
      <c r="W210" s="583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581" t="s">
        <v>208</v>
      </c>
      <c r="C211" s="125" t="s">
        <v>186</v>
      </c>
      <c r="D211" s="591">
        <v>5.08</v>
      </c>
      <c r="E211" s="591"/>
      <c r="F211" s="591"/>
      <c r="G211" s="127"/>
      <c r="H211" s="589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584"/>
      <c r="P211" s="584"/>
      <c r="Q211" s="584"/>
      <c r="R211" s="584"/>
      <c r="S211" s="584"/>
      <c r="T211" s="584"/>
      <c r="U211" s="584"/>
      <c r="V211" s="131">
        <f t="shared" si="54"/>
        <v>0</v>
      </c>
      <c r="W211" s="583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581" t="s">
        <v>208</v>
      </c>
      <c r="C212" s="125" t="s">
        <v>203</v>
      </c>
      <c r="D212" s="591">
        <v>5.08</v>
      </c>
      <c r="E212" s="591"/>
      <c r="F212" s="591"/>
      <c r="G212" s="127"/>
      <c r="H212" s="589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584"/>
      <c r="P212" s="584"/>
      <c r="Q212" s="584"/>
      <c r="R212" s="584"/>
      <c r="S212" s="584"/>
      <c r="T212" s="584"/>
      <c r="U212" s="584"/>
      <c r="V212" s="131">
        <f t="shared" si="54"/>
        <v>0</v>
      </c>
      <c r="W212" s="583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581" t="s">
        <v>208</v>
      </c>
      <c r="C213" s="125" t="s">
        <v>199</v>
      </c>
      <c r="D213" s="591">
        <v>5.08</v>
      </c>
      <c r="E213" s="591"/>
      <c r="F213" s="591"/>
      <c r="G213" s="127"/>
      <c r="H213" s="589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580"/>
      <c r="P213" s="580"/>
      <c r="Q213" s="580"/>
      <c r="R213" s="580"/>
      <c r="S213" s="580"/>
      <c r="T213" s="580"/>
      <c r="U213" s="580"/>
      <c r="V213" s="131">
        <f t="shared" si="54"/>
        <v>0</v>
      </c>
      <c r="W213" s="583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581" t="s">
        <v>208</v>
      </c>
      <c r="C214" s="125" t="s">
        <v>187</v>
      </c>
      <c r="D214" s="591">
        <v>5.08</v>
      </c>
      <c r="E214" s="591"/>
      <c r="F214" s="591"/>
      <c r="G214" s="127"/>
      <c r="H214" s="589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584"/>
      <c r="P214" s="584"/>
      <c r="Q214" s="584"/>
      <c r="R214" s="584"/>
      <c r="S214" s="584"/>
      <c r="T214" s="584"/>
      <c r="U214" s="584"/>
      <c r="V214" s="131">
        <f t="shared" si="54"/>
        <v>0</v>
      </c>
      <c r="W214" s="583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581" t="s">
        <v>208</v>
      </c>
      <c r="C215" s="125" t="s">
        <v>207</v>
      </c>
      <c r="D215" s="591">
        <v>5.08</v>
      </c>
      <c r="E215" s="591"/>
      <c r="F215" s="591"/>
      <c r="G215" s="127"/>
      <c r="H215" s="589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580"/>
      <c r="P215" s="580"/>
      <c r="Q215" s="580"/>
      <c r="R215" s="580"/>
      <c r="S215" s="580"/>
      <c r="T215" s="580"/>
      <c r="U215" s="580"/>
      <c r="V215" s="131">
        <f t="shared" si="54"/>
        <v>0</v>
      </c>
      <c r="W215" s="583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581" t="s">
        <v>209</v>
      </c>
      <c r="C216" s="125" t="s">
        <v>194</v>
      </c>
      <c r="D216" s="591">
        <v>5.03</v>
      </c>
      <c r="E216" s="591"/>
      <c r="F216" s="591"/>
      <c r="G216" s="127"/>
      <c r="H216" s="589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584"/>
      <c r="P216" s="584"/>
      <c r="Q216" s="584"/>
      <c r="R216" s="584"/>
      <c r="S216" s="584"/>
      <c r="T216" s="584"/>
      <c r="U216" s="584"/>
      <c r="V216" s="131">
        <f t="shared" si="54"/>
        <v>0</v>
      </c>
      <c r="W216" s="583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581" t="s">
        <v>209</v>
      </c>
      <c r="C217" s="125" t="s">
        <v>179</v>
      </c>
      <c r="D217" s="591">
        <v>5.03</v>
      </c>
      <c r="E217" s="591"/>
      <c r="F217" s="591"/>
      <c r="G217" s="127"/>
      <c r="H217" s="589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584"/>
      <c r="P217" s="584"/>
      <c r="Q217" s="584"/>
      <c r="R217" s="584"/>
      <c r="S217" s="584"/>
      <c r="T217" s="584"/>
      <c r="U217" s="584"/>
      <c r="V217" s="131">
        <f t="shared" si="54"/>
        <v>0</v>
      </c>
      <c r="W217" s="583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581" t="s">
        <v>209</v>
      </c>
      <c r="C218" s="125" t="s">
        <v>195</v>
      </c>
      <c r="D218" s="591">
        <v>5.03</v>
      </c>
      <c r="E218" s="591"/>
      <c r="F218" s="591"/>
      <c r="G218" s="127"/>
      <c r="H218" s="589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584"/>
      <c r="P218" s="584"/>
      <c r="Q218" s="584"/>
      <c r="R218" s="584"/>
      <c r="S218" s="584"/>
      <c r="T218" s="584"/>
      <c r="U218" s="584"/>
      <c r="V218" s="131">
        <f t="shared" si="54"/>
        <v>0</v>
      </c>
      <c r="W218" s="583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581" t="s">
        <v>209</v>
      </c>
      <c r="C219" s="125" t="s">
        <v>204</v>
      </c>
      <c r="D219" s="591">
        <v>5.03</v>
      </c>
      <c r="E219" s="591"/>
      <c r="F219" s="591"/>
      <c r="G219" s="127"/>
      <c r="H219" s="589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584"/>
      <c r="P219" s="584"/>
      <c r="Q219" s="584"/>
      <c r="R219" s="584"/>
      <c r="S219" s="584"/>
      <c r="T219" s="584"/>
      <c r="U219" s="584"/>
      <c r="V219" s="131">
        <f t="shared" si="54"/>
        <v>0</v>
      </c>
      <c r="W219" s="583" t="str">
        <f t="shared" si="55"/>
        <v/>
      </c>
      <c r="X219" s="131"/>
      <c r="Y219" s="131"/>
      <c r="Z219" s="131"/>
      <c r="AA219" s="131"/>
    </row>
    <row r="220" spans="1:27" s="305" customFormat="1" ht="20.100000000000001" customHeight="1">
      <c r="A220" s="254">
        <v>30100019</v>
      </c>
      <c r="B220" s="581" t="s">
        <v>382</v>
      </c>
      <c r="C220" s="177" t="s">
        <v>383</v>
      </c>
      <c r="D220" s="591">
        <v>5.03</v>
      </c>
      <c r="E220" s="591"/>
      <c r="F220" s="591">
        <v>20170313</v>
      </c>
      <c r="G220" s="127">
        <f>90*5+99</f>
        <v>549</v>
      </c>
      <c r="H220" s="589">
        <f t="shared" si="51"/>
        <v>2761.4700000000003</v>
      </c>
      <c r="I220" s="128">
        <v>6</v>
      </c>
      <c r="J220" s="128"/>
      <c r="K220" s="130">
        <f t="array" ref="K220">IF(ISERROR(G220/L220),"",G220/L220)</f>
        <v>10.166666666666666</v>
      </c>
      <c r="L220" s="128">
        <v>54</v>
      </c>
      <c r="M220" s="108">
        <f t="shared" si="52"/>
        <v>-4.1666666666666661</v>
      </c>
      <c r="N220" s="128">
        <f t="shared" si="53"/>
        <v>0</v>
      </c>
      <c r="O220" s="584"/>
      <c r="P220" s="584"/>
      <c r="Q220" s="584"/>
      <c r="R220" s="584"/>
      <c r="S220" s="584"/>
      <c r="T220" s="584"/>
      <c r="U220" s="584"/>
      <c r="V220" s="131"/>
      <c r="W220" s="583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81" t="s">
        <v>382</v>
      </c>
      <c r="C221" s="177" t="s">
        <v>384</v>
      </c>
      <c r="D221" s="591">
        <v>5.03</v>
      </c>
      <c r="E221" s="591"/>
      <c r="F221" s="591"/>
      <c r="G221" s="127"/>
      <c r="H221" s="58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84"/>
      <c r="P221" s="584"/>
      <c r="Q221" s="584"/>
      <c r="R221" s="584"/>
      <c r="S221" s="584"/>
      <c r="T221" s="584"/>
      <c r="U221" s="58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81" t="s">
        <v>382</v>
      </c>
      <c r="C222" s="177" t="s">
        <v>389</v>
      </c>
      <c r="D222" s="591">
        <v>5.03</v>
      </c>
      <c r="E222" s="591"/>
      <c r="F222" s="591"/>
      <c r="G222" s="127"/>
      <c r="H222" s="58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84"/>
      <c r="P222" s="584"/>
      <c r="Q222" s="584"/>
      <c r="R222" s="584"/>
      <c r="S222" s="584"/>
      <c r="T222" s="584"/>
      <c r="U222" s="58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81" t="s">
        <v>382</v>
      </c>
      <c r="C223" s="177" t="s">
        <v>391</v>
      </c>
      <c r="D223" s="591">
        <v>5.03</v>
      </c>
      <c r="E223" s="591"/>
      <c r="F223" s="591"/>
      <c r="G223" s="127"/>
      <c r="H223" s="58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84"/>
      <c r="P223" s="584"/>
      <c r="Q223" s="584"/>
      <c r="R223" s="584"/>
      <c r="S223" s="584"/>
      <c r="T223" s="584"/>
      <c r="U223" s="58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81" t="s">
        <v>418</v>
      </c>
      <c r="C224" s="177" t="s">
        <v>364</v>
      </c>
      <c r="D224" s="591">
        <v>5.03</v>
      </c>
      <c r="E224" s="591"/>
      <c r="F224" s="591"/>
      <c r="G224" s="127"/>
      <c r="H224" s="58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84"/>
      <c r="P224" s="584"/>
      <c r="Q224" s="584"/>
      <c r="R224" s="584"/>
      <c r="S224" s="584"/>
      <c r="T224" s="584"/>
      <c r="U224" s="58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81" t="s">
        <v>418</v>
      </c>
      <c r="C225" s="177" t="s">
        <v>365</v>
      </c>
      <c r="D225" s="591">
        <v>5.03</v>
      </c>
      <c r="E225" s="591"/>
      <c r="F225" s="591"/>
      <c r="G225" s="127"/>
      <c r="H225" s="58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84"/>
      <c r="P225" s="584"/>
      <c r="Q225" s="584"/>
      <c r="R225" s="584"/>
      <c r="S225" s="584"/>
      <c r="T225" s="584"/>
      <c r="U225" s="58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81" t="s">
        <v>418</v>
      </c>
      <c r="C226" s="177" t="s">
        <v>366</v>
      </c>
      <c r="D226" s="591">
        <v>5.03</v>
      </c>
      <c r="E226" s="591"/>
      <c r="F226" s="591"/>
      <c r="G226" s="127"/>
      <c r="H226" s="58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84"/>
      <c r="P226" s="584"/>
      <c r="Q226" s="584"/>
      <c r="R226" s="584"/>
      <c r="S226" s="584"/>
      <c r="T226" s="584"/>
      <c r="U226" s="58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81" t="s">
        <v>418</v>
      </c>
      <c r="C227" s="177" t="s">
        <v>367</v>
      </c>
      <c r="D227" s="591">
        <v>5.03</v>
      </c>
      <c r="E227" s="591"/>
      <c r="F227" s="591"/>
      <c r="G227" s="127"/>
      <c r="H227" s="58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84"/>
      <c r="P227" s="584"/>
      <c r="Q227" s="584"/>
      <c r="R227" s="584"/>
      <c r="S227" s="584"/>
      <c r="T227" s="584"/>
      <c r="U227" s="58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91">
        <v>5.03</v>
      </c>
      <c r="E228" s="591"/>
      <c r="F228" s="591"/>
      <c r="G228" s="146"/>
      <c r="H228" s="58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80"/>
      <c r="P228" s="580"/>
      <c r="Q228" s="580"/>
      <c r="R228" s="580"/>
      <c r="S228" s="580"/>
      <c r="T228" s="580"/>
      <c r="U228" s="58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91">
        <v>5.03</v>
      </c>
      <c r="E229" s="591"/>
      <c r="F229" s="591"/>
      <c r="G229" s="146"/>
      <c r="H229" s="58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80"/>
      <c r="P229" s="580"/>
      <c r="Q229" s="580"/>
      <c r="R229" s="580"/>
      <c r="S229" s="580"/>
      <c r="T229" s="580"/>
      <c r="U229" s="58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91">
        <v>5.03</v>
      </c>
      <c r="E230" s="591"/>
      <c r="F230" s="591"/>
      <c r="G230" s="146"/>
      <c r="H230" s="58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80"/>
      <c r="P230" s="580"/>
      <c r="Q230" s="580"/>
      <c r="R230" s="580"/>
      <c r="S230" s="580"/>
      <c r="T230" s="580"/>
      <c r="U230" s="58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91">
        <v>5.03</v>
      </c>
      <c r="E231" s="591"/>
      <c r="F231" s="591"/>
      <c r="G231" s="127"/>
      <c r="H231" s="58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80"/>
      <c r="P231" s="580"/>
      <c r="Q231" s="580"/>
      <c r="R231" s="580"/>
      <c r="S231" s="580"/>
      <c r="T231" s="580"/>
      <c r="U231" s="58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91">
        <v>5.03</v>
      </c>
      <c r="E232" s="591"/>
      <c r="F232" s="591"/>
      <c r="G232" s="127"/>
      <c r="H232" s="58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80"/>
      <c r="P232" s="580"/>
      <c r="Q232" s="580"/>
      <c r="R232" s="580"/>
      <c r="S232" s="580"/>
      <c r="T232" s="580"/>
      <c r="U232" s="58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91">
        <v>5.03</v>
      </c>
      <c r="E233" s="591"/>
      <c r="F233" s="591"/>
      <c r="G233" s="127"/>
      <c r="H233" s="58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80"/>
      <c r="P233" s="580"/>
      <c r="Q233" s="580"/>
      <c r="R233" s="580"/>
      <c r="S233" s="580"/>
      <c r="T233" s="580"/>
      <c r="U233" s="58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91">
        <v>5.03</v>
      </c>
      <c r="E234" s="591"/>
      <c r="F234" s="591"/>
      <c r="G234" s="127"/>
      <c r="H234" s="58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80"/>
      <c r="P234" s="580"/>
      <c r="Q234" s="580"/>
      <c r="R234" s="580"/>
      <c r="S234" s="580"/>
      <c r="T234" s="580"/>
      <c r="U234" s="58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91">
        <v>5.03</v>
      </c>
      <c r="E235" s="591"/>
      <c r="F235" s="591"/>
      <c r="G235" s="127"/>
      <c r="H235" s="58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80"/>
      <c r="P235" s="580"/>
      <c r="Q235" s="580"/>
      <c r="R235" s="580"/>
      <c r="S235" s="580"/>
      <c r="T235" s="580"/>
      <c r="U235" s="58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91">
        <v>5.03</v>
      </c>
      <c r="E236" s="591"/>
      <c r="F236" s="591"/>
      <c r="G236" s="127"/>
      <c r="H236" s="58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80"/>
      <c r="P236" s="580"/>
      <c r="Q236" s="580"/>
      <c r="R236" s="580"/>
      <c r="S236" s="580"/>
      <c r="T236" s="580"/>
      <c r="U236" s="58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91">
        <v>5.03</v>
      </c>
      <c r="E237" s="591"/>
      <c r="F237" s="591"/>
      <c r="G237" s="127"/>
      <c r="H237" s="58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80"/>
      <c r="P237" s="580"/>
      <c r="Q237" s="580"/>
      <c r="R237" s="580"/>
      <c r="S237" s="580"/>
      <c r="T237" s="580"/>
      <c r="U237" s="58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91">
        <v>5.03</v>
      </c>
      <c r="E238" s="591"/>
      <c r="F238" s="591"/>
      <c r="G238" s="127"/>
      <c r="H238" s="58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80"/>
      <c r="P238" s="580"/>
      <c r="Q238" s="580"/>
      <c r="R238" s="580"/>
      <c r="S238" s="580"/>
      <c r="T238" s="580"/>
      <c r="U238" s="58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91">
        <v>5</v>
      </c>
      <c r="E239" s="591"/>
      <c r="F239" s="591"/>
      <c r="G239" s="127"/>
      <c r="H239" s="58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80"/>
      <c r="P239" s="580"/>
      <c r="Q239" s="580"/>
      <c r="R239" s="580"/>
      <c r="S239" s="580"/>
      <c r="T239" s="580"/>
      <c r="U239" s="58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91">
        <v>5.03</v>
      </c>
      <c r="E240" s="591"/>
      <c r="F240" s="591"/>
      <c r="G240" s="127"/>
      <c r="H240" s="58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80"/>
      <c r="P240" s="580"/>
      <c r="Q240" s="580"/>
      <c r="R240" s="580"/>
      <c r="S240" s="580"/>
      <c r="T240" s="580"/>
      <c r="U240" s="58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91">
        <v>5.03</v>
      </c>
      <c r="E241" s="591"/>
      <c r="F241" s="591"/>
      <c r="G241" s="127"/>
      <c r="H241" s="58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80"/>
      <c r="P241" s="580"/>
      <c r="Q241" s="580"/>
      <c r="R241" s="580"/>
      <c r="S241" s="580"/>
      <c r="T241" s="580"/>
      <c r="U241" s="58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91"/>
      <c r="E242" s="591"/>
      <c r="F242" s="591"/>
      <c r="G242" s="127"/>
      <c r="H242" s="58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80"/>
      <c r="P242" s="580"/>
      <c r="Q242" s="580"/>
      <c r="R242" s="580"/>
      <c r="S242" s="580"/>
      <c r="T242" s="580"/>
      <c r="U242" s="58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91">
        <v>5.0599999999999996</v>
      </c>
      <c r="E243" s="591"/>
      <c r="F243" s="591"/>
      <c r="G243" s="127"/>
      <c r="H243" s="58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80"/>
      <c r="P243" s="580"/>
      <c r="Q243" s="580"/>
      <c r="R243" s="580"/>
      <c r="S243" s="580"/>
      <c r="T243" s="580"/>
      <c r="U243" s="58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91">
        <v>5.0599999999999996</v>
      </c>
      <c r="E244" s="591"/>
      <c r="F244" s="591"/>
      <c r="G244" s="127"/>
      <c r="H244" s="58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80"/>
      <c r="P244" s="580"/>
      <c r="Q244" s="580"/>
      <c r="R244" s="580"/>
      <c r="S244" s="580"/>
      <c r="T244" s="580"/>
      <c r="U244" s="58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91">
        <v>5.0599999999999996</v>
      </c>
      <c r="E245" s="591"/>
      <c r="F245" s="591"/>
      <c r="G245" s="127"/>
      <c r="H245" s="58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80"/>
      <c r="P245" s="580"/>
      <c r="Q245" s="580"/>
      <c r="R245" s="580"/>
      <c r="S245" s="580"/>
      <c r="T245" s="580"/>
      <c r="U245" s="58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91">
        <v>5.0599999999999996</v>
      </c>
      <c r="E246" s="591"/>
      <c r="F246" s="591"/>
      <c r="G246" s="127"/>
      <c r="H246" s="58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80"/>
      <c r="P246" s="580"/>
      <c r="Q246" s="580"/>
      <c r="R246" s="580"/>
      <c r="S246" s="580"/>
      <c r="T246" s="580"/>
      <c r="U246" s="58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91"/>
      <c r="E247" s="591"/>
      <c r="F247" s="591"/>
      <c r="G247" s="127"/>
      <c r="H247" s="58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80"/>
      <c r="P247" s="580"/>
      <c r="Q247" s="580"/>
      <c r="R247" s="580"/>
      <c r="S247" s="580"/>
      <c r="T247" s="580"/>
      <c r="U247" s="58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91"/>
      <c r="E248" s="591"/>
      <c r="F248" s="591"/>
      <c r="G248" s="127"/>
      <c r="H248" s="58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80"/>
      <c r="P248" s="580"/>
      <c r="Q248" s="580"/>
      <c r="R248" s="580"/>
      <c r="S248" s="580"/>
      <c r="T248" s="580"/>
      <c r="U248" s="58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91"/>
      <c r="E249" s="591"/>
      <c r="F249" s="591"/>
      <c r="G249" s="127"/>
      <c r="H249" s="58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80"/>
      <c r="P249" s="580"/>
      <c r="Q249" s="580"/>
      <c r="R249" s="580"/>
      <c r="S249" s="580"/>
      <c r="T249" s="580"/>
      <c r="U249" s="58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91"/>
      <c r="E250" s="591"/>
      <c r="F250" s="591"/>
      <c r="G250" s="127"/>
      <c r="H250" s="58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80"/>
      <c r="P250" s="580"/>
      <c r="Q250" s="580"/>
      <c r="R250" s="580"/>
      <c r="S250" s="580"/>
      <c r="T250" s="580"/>
      <c r="U250" s="58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91"/>
      <c r="E251" s="591"/>
      <c r="F251" s="591"/>
      <c r="G251" s="127"/>
      <c r="H251" s="58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80"/>
      <c r="P251" s="580"/>
      <c r="Q251" s="580"/>
      <c r="R251" s="580"/>
      <c r="S251" s="580"/>
      <c r="T251" s="580"/>
      <c r="U251" s="58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91"/>
      <c r="E252" s="591"/>
      <c r="F252" s="591"/>
      <c r="G252" s="127"/>
      <c r="H252" s="58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80"/>
      <c r="P252" s="580"/>
      <c r="Q252" s="580"/>
      <c r="R252" s="580"/>
      <c r="S252" s="580"/>
      <c r="T252" s="580"/>
      <c r="U252" s="58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91"/>
      <c r="E253" s="591"/>
      <c r="F253" s="591"/>
      <c r="G253" s="127"/>
      <c r="H253" s="58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80"/>
      <c r="P253" s="580"/>
      <c r="Q253" s="580"/>
      <c r="R253" s="580"/>
      <c r="S253" s="580"/>
      <c r="T253" s="580"/>
      <c r="U253" s="58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91"/>
      <c r="E254" s="591"/>
      <c r="F254" s="591"/>
      <c r="G254" s="127"/>
      <c r="H254" s="58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80"/>
      <c r="P254" s="580"/>
      <c r="Q254" s="580"/>
      <c r="R254" s="580"/>
      <c r="S254" s="580"/>
      <c r="T254" s="580"/>
      <c r="U254" s="58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91"/>
      <c r="E255" s="591"/>
      <c r="F255" s="591"/>
      <c r="G255" s="127"/>
      <c r="H255" s="58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80"/>
      <c r="P255" s="580"/>
      <c r="Q255" s="580"/>
      <c r="R255" s="580"/>
      <c r="S255" s="580"/>
      <c r="T255" s="580"/>
      <c r="U255" s="58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91"/>
      <c r="E256" s="591"/>
      <c r="F256" s="591"/>
      <c r="G256" s="127"/>
      <c r="H256" s="58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80"/>
      <c r="P256" s="580"/>
      <c r="Q256" s="580"/>
      <c r="R256" s="580"/>
      <c r="S256" s="580"/>
      <c r="T256" s="580"/>
      <c r="U256" s="580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587" t="s">
        <v>202</v>
      </c>
      <c r="D257" s="138"/>
      <c r="E257" s="138"/>
      <c r="F257" s="138"/>
      <c r="G257" s="139">
        <f>SUM(G200:G256)</f>
        <v>1247</v>
      </c>
      <c r="H257" s="140">
        <f>SUM(H200:H256)</f>
        <v>6307.31</v>
      </c>
      <c r="I257" s="140">
        <f>SUM(I200:I256)</f>
        <v>28</v>
      </c>
      <c r="J257" s="129">
        <f t="array" ref="J257">IF(ISERROR(G257/I257),"",G257/I257)</f>
        <v>44.535714285714285</v>
      </c>
      <c r="K257" s="140">
        <f>SUM(K200:K256)</f>
        <v>43.404761904761905</v>
      </c>
      <c r="L257" s="141"/>
      <c r="M257" s="144">
        <f t="shared" ref="M257:V257" si="59">SUM(M200:M256)</f>
        <v>-15.404761904761907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81" t="s">
        <v>217</v>
      </c>
      <c r="C258" s="125" t="s">
        <v>179</v>
      </c>
      <c r="D258" s="591">
        <v>5.03</v>
      </c>
      <c r="E258" s="591"/>
      <c r="F258" s="591"/>
      <c r="G258" s="127"/>
      <c r="H258" s="58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80"/>
      <c r="P258" s="580"/>
      <c r="Q258" s="580"/>
      <c r="R258" s="580"/>
      <c r="S258" s="580"/>
      <c r="T258" s="580"/>
      <c r="U258" s="58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81" t="s">
        <v>217</v>
      </c>
      <c r="C259" s="125" t="s">
        <v>186</v>
      </c>
      <c r="D259" s="591">
        <v>5.03</v>
      </c>
      <c r="E259" s="591"/>
      <c r="F259" s="591"/>
      <c r="G259" s="127"/>
      <c r="H259" s="58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80"/>
      <c r="P259" s="580"/>
      <c r="Q259" s="580"/>
      <c r="R259" s="580"/>
      <c r="S259" s="580"/>
      <c r="T259" s="580"/>
      <c r="U259" s="58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81" t="s">
        <v>217</v>
      </c>
      <c r="C260" s="125" t="s">
        <v>204</v>
      </c>
      <c r="D260" s="591">
        <v>5.03</v>
      </c>
      <c r="E260" s="591"/>
      <c r="F260" s="591"/>
      <c r="G260" s="127"/>
      <c r="H260" s="58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80"/>
      <c r="P260" s="580"/>
      <c r="Q260" s="580"/>
      <c r="R260" s="580"/>
      <c r="S260" s="580"/>
      <c r="T260" s="580"/>
      <c r="U260" s="58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91">
        <v>5.03</v>
      </c>
      <c r="E261" s="591"/>
      <c r="F261" s="591"/>
      <c r="G261" s="127"/>
      <c r="H261" s="58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80"/>
      <c r="P261" s="580"/>
      <c r="Q261" s="580"/>
      <c r="R261" s="580"/>
      <c r="S261" s="580"/>
      <c r="T261" s="580"/>
      <c r="U261" s="58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91">
        <v>5.03</v>
      </c>
      <c r="E262" s="591"/>
      <c r="F262" s="591"/>
      <c r="G262" s="127"/>
      <c r="H262" s="58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80"/>
      <c r="P262" s="580"/>
      <c r="Q262" s="580"/>
      <c r="R262" s="580"/>
      <c r="S262" s="580"/>
      <c r="T262" s="580"/>
      <c r="U262" s="58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91">
        <v>5.03</v>
      </c>
      <c r="E263" s="591"/>
      <c r="F263" s="591"/>
      <c r="G263" s="127"/>
      <c r="H263" s="58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80"/>
      <c r="P263" s="580"/>
      <c r="Q263" s="580"/>
      <c r="R263" s="580"/>
      <c r="S263" s="580"/>
      <c r="T263" s="580"/>
      <c r="U263" s="58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91">
        <v>5.03</v>
      </c>
      <c r="E264" s="591"/>
      <c r="F264" s="591"/>
      <c r="G264" s="127"/>
      <c r="H264" s="58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80"/>
      <c r="P264" s="580"/>
      <c r="Q264" s="580"/>
      <c r="R264" s="580"/>
      <c r="S264" s="580"/>
      <c r="T264" s="580"/>
      <c r="U264" s="58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91">
        <v>5.03</v>
      </c>
      <c r="E265" s="591"/>
      <c r="F265" s="591"/>
      <c r="G265" s="127"/>
      <c r="H265" s="58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80"/>
      <c r="P265" s="580"/>
      <c r="Q265" s="580"/>
      <c r="R265" s="580"/>
      <c r="S265" s="580"/>
      <c r="T265" s="580"/>
      <c r="U265" s="58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91">
        <v>5.03</v>
      </c>
      <c r="E266" s="591"/>
      <c r="F266" s="591"/>
      <c r="G266" s="146"/>
      <c r="H266" s="58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80"/>
      <c r="P266" s="580"/>
      <c r="Q266" s="580"/>
      <c r="R266" s="580"/>
      <c r="S266" s="580"/>
      <c r="T266" s="580"/>
      <c r="U266" s="58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91">
        <v>5.03</v>
      </c>
      <c r="E267" s="591"/>
      <c r="F267" s="591"/>
      <c r="G267" s="127"/>
      <c r="H267" s="58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80"/>
      <c r="P267" s="580"/>
      <c r="Q267" s="580"/>
      <c r="R267" s="580"/>
      <c r="S267" s="580"/>
      <c r="T267" s="580"/>
      <c r="U267" s="58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91">
        <v>5.03</v>
      </c>
      <c r="E268" s="591"/>
      <c r="F268" s="591"/>
      <c r="G268" s="127"/>
      <c r="H268" s="58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80"/>
      <c r="P268" s="580"/>
      <c r="Q268" s="580"/>
      <c r="R268" s="580"/>
      <c r="S268" s="580"/>
      <c r="T268" s="580"/>
      <c r="U268" s="58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91">
        <v>5.03</v>
      </c>
      <c r="E269" s="591"/>
      <c r="F269" s="591"/>
      <c r="G269" s="127"/>
      <c r="H269" s="58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80"/>
      <c r="P269" s="580"/>
      <c r="Q269" s="580"/>
      <c r="R269" s="580"/>
      <c r="S269" s="580"/>
      <c r="T269" s="580"/>
      <c r="U269" s="58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91">
        <v>5.03</v>
      </c>
      <c r="E270" s="591"/>
      <c r="F270" s="591"/>
      <c r="G270" s="127"/>
      <c r="H270" s="58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80"/>
      <c r="P270" s="580"/>
      <c r="Q270" s="580"/>
      <c r="R270" s="580"/>
      <c r="S270" s="580"/>
      <c r="T270" s="580"/>
      <c r="U270" s="58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91">
        <v>5.03</v>
      </c>
      <c r="E271" s="591"/>
      <c r="F271" s="591"/>
      <c r="G271" s="127"/>
      <c r="H271" s="58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80"/>
      <c r="P271" s="580"/>
      <c r="Q271" s="580"/>
      <c r="R271" s="580"/>
      <c r="S271" s="580"/>
      <c r="T271" s="580"/>
      <c r="U271" s="58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91">
        <v>5.03</v>
      </c>
      <c r="E272" s="591"/>
      <c r="F272" s="591"/>
      <c r="G272" s="127"/>
      <c r="H272" s="58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80"/>
      <c r="P272" s="580"/>
      <c r="Q272" s="580"/>
      <c r="R272" s="580"/>
      <c r="S272" s="580"/>
      <c r="T272" s="580"/>
      <c r="U272" s="58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91">
        <v>5.03</v>
      </c>
      <c r="E273" s="591"/>
      <c r="F273" s="591"/>
      <c r="G273" s="127"/>
      <c r="H273" s="58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80"/>
      <c r="P273" s="580"/>
      <c r="Q273" s="580"/>
      <c r="R273" s="580"/>
      <c r="S273" s="580"/>
      <c r="T273" s="580"/>
      <c r="U273" s="58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81" t="s">
        <v>222</v>
      </c>
      <c r="C274" s="125" t="s">
        <v>181</v>
      </c>
      <c r="D274" s="591">
        <v>9.36</v>
      </c>
      <c r="E274" s="591"/>
      <c r="F274" s="591"/>
      <c r="G274" s="127"/>
      <c r="H274" s="58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80"/>
      <c r="P274" s="580"/>
      <c r="Q274" s="580"/>
      <c r="R274" s="580"/>
      <c r="S274" s="580"/>
      <c r="T274" s="580"/>
      <c r="U274" s="58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s="305" customFormat="1" ht="20.100000000000001" customHeight="1">
      <c r="A275" s="258">
        <v>30600008</v>
      </c>
      <c r="B275" s="581" t="s">
        <v>222</v>
      </c>
      <c r="C275" s="125" t="s">
        <v>179</v>
      </c>
      <c r="D275" s="591">
        <v>9.36</v>
      </c>
      <c r="E275" s="591"/>
      <c r="F275" s="591">
        <v>20170310</v>
      </c>
      <c r="G275" s="127">
        <f>54*3</f>
        <v>162</v>
      </c>
      <c r="H275" s="589">
        <f t="shared" si="61"/>
        <v>1516.32</v>
      </c>
      <c r="I275" s="128">
        <v>20</v>
      </c>
      <c r="J275" s="128">
        <f t="array" ref="J275">IF(ISERROR(G275/I275),"",G275/I275)</f>
        <v>8.1</v>
      </c>
      <c r="K275" s="130">
        <f t="array" ref="K275">IF(ISERROR(G275/L275),"",G275/L275)</f>
        <v>27</v>
      </c>
      <c r="L275" s="128">
        <v>6</v>
      </c>
      <c r="M275" s="108">
        <f t="shared" si="66"/>
        <v>-7</v>
      </c>
      <c r="N275" s="128">
        <f t="shared" si="67"/>
        <v>0</v>
      </c>
      <c r="O275" s="580"/>
      <c r="P275" s="580"/>
      <c r="Q275" s="580"/>
      <c r="R275" s="580"/>
      <c r="S275" s="580"/>
      <c r="T275" s="580"/>
      <c r="U275" s="580"/>
      <c r="V275" s="131">
        <f t="shared" si="65"/>
        <v>0</v>
      </c>
      <c r="W275" s="583">
        <f t="shared" si="68"/>
        <v>0</v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81" t="s">
        <v>222</v>
      </c>
      <c r="C276" s="125" t="s">
        <v>221</v>
      </c>
      <c r="D276" s="591">
        <v>9.36</v>
      </c>
      <c r="E276" s="591"/>
      <c r="F276" s="591"/>
      <c r="G276" s="127"/>
      <c r="H276" s="58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80"/>
      <c r="P276" s="580"/>
      <c r="Q276" s="580"/>
      <c r="R276" s="580"/>
      <c r="S276" s="580"/>
      <c r="T276" s="580"/>
      <c r="U276" s="58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81" t="s">
        <v>222</v>
      </c>
      <c r="C277" s="125" t="s">
        <v>186</v>
      </c>
      <c r="D277" s="591">
        <v>9.36</v>
      </c>
      <c r="E277" s="591"/>
      <c r="F277" s="591"/>
      <c r="G277" s="127"/>
      <c r="H277" s="58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80"/>
      <c r="P277" s="580"/>
      <c r="Q277" s="580"/>
      <c r="R277" s="580"/>
      <c r="S277" s="580"/>
      <c r="T277" s="580"/>
      <c r="U277" s="58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81" t="s">
        <v>393</v>
      </c>
      <c r="C278" s="177" t="s">
        <v>395</v>
      </c>
      <c r="D278" s="591">
        <v>5</v>
      </c>
      <c r="E278" s="591"/>
      <c r="F278" s="591"/>
      <c r="G278" s="127"/>
      <c r="H278" s="58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80"/>
      <c r="P278" s="580"/>
      <c r="Q278" s="580"/>
      <c r="R278" s="580"/>
      <c r="S278" s="580"/>
      <c r="T278" s="580"/>
      <c r="U278" s="58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81" t="s">
        <v>393</v>
      </c>
      <c r="C279" s="177" t="s">
        <v>402</v>
      </c>
      <c r="D279" s="591">
        <v>5</v>
      </c>
      <c r="E279" s="591"/>
      <c r="F279" s="591"/>
      <c r="G279" s="127"/>
      <c r="H279" s="58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80"/>
      <c r="P279" s="580"/>
      <c r="Q279" s="580"/>
      <c r="R279" s="580"/>
      <c r="S279" s="580"/>
      <c r="T279" s="580"/>
      <c r="U279" s="58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81" t="s">
        <v>404</v>
      </c>
      <c r="C280" s="177" t="s">
        <v>405</v>
      </c>
      <c r="D280" s="591">
        <v>5</v>
      </c>
      <c r="E280" s="591"/>
      <c r="F280" s="591"/>
      <c r="G280" s="127"/>
      <c r="H280" s="58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80"/>
      <c r="P280" s="580"/>
      <c r="Q280" s="580"/>
      <c r="R280" s="580"/>
      <c r="S280" s="580"/>
      <c r="T280" s="580"/>
      <c r="U280" s="58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81" t="s">
        <v>342</v>
      </c>
      <c r="C281" s="177" t="s">
        <v>372</v>
      </c>
      <c r="D281" s="591">
        <v>5</v>
      </c>
      <c r="E281" s="591"/>
      <c r="F281" s="591"/>
      <c r="G281" s="127"/>
      <c r="H281" s="58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80"/>
      <c r="P281" s="580"/>
      <c r="Q281" s="580"/>
      <c r="R281" s="580"/>
      <c r="S281" s="580"/>
      <c r="T281" s="580"/>
      <c r="U281" s="58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81" t="s">
        <v>343</v>
      </c>
      <c r="C282" s="125" t="s">
        <v>345</v>
      </c>
      <c r="D282" s="591">
        <v>5</v>
      </c>
      <c r="E282" s="591"/>
      <c r="F282" s="591"/>
      <c r="G282" s="127"/>
      <c r="H282" s="58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80"/>
      <c r="P282" s="580"/>
      <c r="Q282" s="580"/>
      <c r="R282" s="580"/>
      <c r="S282" s="580"/>
      <c r="T282" s="580"/>
      <c r="U282" s="58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81" t="s">
        <v>343</v>
      </c>
      <c r="C283" s="125" t="s">
        <v>347</v>
      </c>
      <c r="D283" s="591">
        <v>5</v>
      </c>
      <c r="E283" s="591"/>
      <c r="F283" s="591"/>
      <c r="G283" s="127"/>
      <c r="H283" s="58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80"/>
      <c r="P283" s="580"/>
      <c r="Q283" s="580"/>
      <c r="R283" s="580"/>
      <c r="S283" s="580"/>
      <c r="T283" s="580"/>
      <c r="U283" s="58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91">
        <v>5.0599999999999996</v>
      </c>
      <c r="E284" s="591"/>
      <c r="F284" s="591"/>
      <c r="G284" s="127"/>
      <c r="H284" s="58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80"/>
      <c r="P284" s="580"/>
      <c r="Q284" s="580"/>
      <c r="R284" s="580"/>
      <c r="S284" s="580"/>
      <c r="T284" s="580"/>
      <c r="U284" s="58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91">
        <v>5.0599999999999996</v>
      </c>
      <c r="E285" s="591"/>
      <c r="F285" s="591"/>
      <c r="G285" s="127"/>
      <c r="H285" s="58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80"/>
      <c r="P285" s="580"/>
      <c r="Q285" s="580"/>
      <c r="R285" s="580"/>
      <c r="S285" s="580"/>
      <c r="T285" s="580"/>
      <c r="U285" s="58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91">
        <v>5.03</v>
      </c>
      <c r="E286" s="591"/>
      <c r="F286" s="591"/>
      <c r="G286" s="127"/>
      <c r="H286" s="58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80"/>
      <c r="P286" s="580"/>
      <c r="Q286" s="580"/>
      <c r="R286" s="580"/>
      <c r="S286" s="580"/>
      <c r="T286" s="580"/>
      <c r="U286" s="58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91">
        <v>5.03</v>
      </c>
      <c r="E287" s="591"/>
      <c r="F287" s="591"/>
      <c r="G287" s="127"/>
      <c r="H287" s="58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80"/>
      <c r="P287" s="580"/>
      <c r="Q287" s="580"/>
      <c r="R287" s="580"/>
      <c r="S287" s="580"/>
      <c r="T287" s="580"/>
      <c r="U287" s="58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91">
        <v>5.03</v>
      </c>
      <c r="E288" s="591"/>
      <c r="F288" s="591"/>
      <c r="G288" s="127"/>
      <c r="H288" s="58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80"/>
      <c r="P288" s="580"/>
      <c r="Q288" s="580"/>
      <c r="R288" s="580"/>
      <c r="S288" s="580"/>
      <c r="T288" s="580"/>
      <c r="U288" s="58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91">
        <v>5.07</v>
      </c>
      <c r="E289" s="591"/>
      <c r="F289" s="591"/>
      <c r="G289" s="127"/>
      <c r="H289" s="58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80"/>
      <c r="P289" s="580"/>
      <c r="Q289" s="580"/>
      <c r="R289" s="580"/>
      <c r="S289" s="580"/>
      <c r="T289" s="580"/>
      <c r="U289" s="58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91">
        <v>5.07</v>
      </c>
      <c r="E290" s="591"/>
      <c r="F290" s="591"/>
      <c r="G290" s="127"/>
      <c r="H290" s="58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80"/>
      <c r="P290" s="580"/>
      <c r="Q290" s="580"/>
      <c r="R290" s="580"/>
      <c r="S290" s="580"/>
      <c r="T290" s="580"/>
      <c r="U290" s="58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91">
        <v>5.0599999999999996</v>
      </c>
      <c r="E291" s="591"/>
      <c r="F291" s="590"/>
      <c r="G291" s="127"/>
      <c r="H291" s="589">
        <f>D291*G291</f>
        <v>0</v>
      </c>
      <c r="I291" s="128"/>
      <c r="J291" s="129" t="str">
        <f t="array" ref="J291">IF(ISERROR(G291/I291),"",G291/I291)</f>
        <v/>
      </c>
      <c r="K291" s="58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80"/>
      <c r="P291" s="580"/>
      <c r="Q291" s="580"/>
      <c r="R291" s="580"/>
      <c r="S291" s="580"/>
      <c r="T291" s="580"/>
      <c r="U291" s="58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587" t="s">
        <v>202</v>
      </c>
      <c r="D292" s="138"/>
      <c r="E292" s="138"/>
      <c r="F292" s="138"/>
      <c r="G292" s="139">
        <f>SUM(G258:G291)</f>
        <v>162</v>
      </c>
      <c r="H292" s="140">
        <f>SUM(H258:H291)</f>
        <v>1516.32</v>
      </c>
      <c r="I292" s="140">
        <f>SUM(I258:I291)</f>
        <v>20</v>
      </c>
      <c r="J292" s="129">
        <f t="array" ref="J292">IF(ISERROR(G292/I292),"",G292/I292)</f>
        <v>8.1</v>
      </c>
      <c r="K292" s="140">
        <f>SUM(K258:K291)</f>
        <v>27</v>
      </c>
      <c r="L292" s="141"/>
      <c r="M292" s="144">
        <f t="shared" ref="M292:V292" si="70">SUM(M258:M291)</f>
        <v>-7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91">
        <v>5.03</v>
      </c>
      <c r="E293" s="591"/>
      <c r="F293" s="591"/>
      <c r="G293" s="146"/>
      <c r="H293" s="58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80"/>
      <c r="P293" s="580"/>
      <c r="Q293" s="580"/>
      <c r="R293" s="580"/>
      <c r="S293" s="580"/>
      <c r="T293" s="580"/>
      <c r="U293" s="58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91">
        <v>5.03</v>
      </c>
      <c r="E294" s="591"/>
      <c r="F294" s="591"/>
      <c r="G294" s="127"/>
      <c r="H294" s="58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80"/>
      <c r="P294" s="580"/>
      <c r="Q294" s="580"/>
      <c r="R294" s="580"/>
      <c r="S294" s="580"/>
      <c r="T294" s="580"/>
      <c r="U294" s="58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91">
        <v>5.04</v>
      </c>
      <c r="E295" s="591"/>
      <c r="F295" s="591"/>
      <c r="G295" s="127"/>
      <c r="H295" s="58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80"/>
      <c r="P295" s="580"/>
      <c r="Q295" s="580"/>
      <c r="R295" s="580"/>
      <c r="S295" s="580"/>
      <c r="T295" s="580"/>
      <c r="U295" s="58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91">
        <v>5.03</v>
      </c>
      <c r="E296" s="591"/>
      <c r="F296" s="591"/>
      <c r="G296" s="127"/>
      <c r="H296" s="58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80"/>
      <c r="P296" s="580"/>
      <c r="Q296" s="580"/>
      <c r="R296" s="580"/>
      <c r="S296" s="580"/>
      <c r="T296" s="580"/>
      <c r="U296" s="58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85" t="s">
        <v>203</v>
      </c>
      <c r="D297" s="591">
        <v>5.03</v>
      </c>
      <c r="E297" s="591"/>
      <c r="F297" s="591"/>
      <c r="G297" s="146"/>
      <c r="H297" s="58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80"/>
      <c r="P297" s="580"/>
      <c r="Q297" s="580"/>
      <c r="R297" s="580"/>
      <c r="S297" s="580"/>
      <c r="T297" s="580"/>
      <c r="U297" s="58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91">
        <v>5.03</v>
      </c>
      <c r="E298" s="591"/>
      <c r="F298" s="591"/>
      <c r="G298" s="127"/>
      <c r="H298" s="58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80"/>
      <c r="P298" s="580"/>
      <c r="Q298" s="580"/>
      <c r="R298" s="580"/>
      <c r="S298" s="580"/>
      <c r="T298" s="580"/>
      <c r="U298" s="58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91">
        <v>5.03</v>
      </c>
      <c r="E299" s="591"/>
      <c r="F299" s="591"/>
      <c r="G299" s="127"/>
      <c r="H299" s="58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80"/>
      <c r="P299" s="580"/>
      <c r="Q299" s="580"/>
      <c r="R299" s="580"/>
      <c r="S299" s="580"/>
      <c r="T299" s="580"/>
      <c r="U299" s="58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85" t="s">
        <v>228</v>
      </c>
      <c r="D300" s="591">
        <v>5.03</v>
      </c>
      <c r="E300" s="591"/>
      <c r="F300" s="591"/>
      <c r="G300" s="127"/>
      <c r="H300" s="58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80"/>
      <c r="P300" s="580"/>
      <c r="Q300" s="580"/>
      <c r="R300" s="580"/>
      <c r="S300" s="580"/>
      <c r="T300" s="580"/>
      <c r="U300" s="58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85" t="s">
        <v>212</v>
      </c>
      <c r="D301" s="591">
        <v>5.03</v>
      </c>
      <c r="E301" s="591"/>
      <c r="F301" s="591"/>
      <c r="G301" s="127"/>
      <c r="H301" s="58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80"/>
      <c r="P301" s="580"/>
      <c r="Q301" s="580"/>
      <c r="R301" s="580"/>
      <c r="S301" s="580"/>
      <c r="T301" s="580"/>
      <c r="U301" s="58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85" t="s">
        <v>203</v>
      </c>
      <c r="D302" s="591">
        <v>5.03</v>
      </c>
      <c r="E302" s="591"/>
      <c r="F302" s="591"/>
      <c r="G302" s="127"/>
      <c r="H302" s="58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80"/>
      <c r="P302" s="580"/>
      <c r="Q302" s="580"/>
      <c r="R302" s="580"/>
      <c r="S302" s="580"/>
      <c r="T302" s="580"/>
      <c r="U302" s="58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85" t="s">
        <v>186</v>
      </c>
      <c r="D303" s="591">
        <v>5.03</v>
      </c>
      <c r="E303" s="591"/>
      <c r="F303" s="591"/>
      <c r="G303" s="127"/>
      <c r="H303" s="58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80"/>
      <c r="P303" s="580"/>
      <c r="Q303" s="580"/>
      <c r="R303" s="580"/>
      <c r="S303" s="580"/>
      <c r="T303" s="580"/>
      <c r="U303" s="58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85" t="s">
        <v>228</v>
      </c>
      <c r="D304" s="591">
        <v>5.03</v>
      </c>
      <c r="E304" s="591"/>
      <c r="F304" s="591"/>
      <c r="G304" s="127"/>
      <c r="H304" s="58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80"/>
      <c r="P304" s="580"/>
      <c r="Q304" s="580"/>
      <c r="R304" s="580"/>
      <c r="S304" s="580"/>
      <c r="T304" s="580"/>
      <c r="U304" s="58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85" t="s">
        <v>199</v>
      </c>
      <c r="D305" s="591">
        <v>5.03</v>
      </c>
      <c r="E305" s="591"/>
      <c r="F305" s="591"/>
      <c r="G305" s="127"/>
      <c r="H305" s="58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80"/>
      <c r="P305" s="580"/>
      <c r="Q305" s="580"/>
      <c r="R305" s="580"/>
      <c r="S305" s="580"/>
      <c r="T305" s="580"/>
      <c r="U305" s="58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91">
        <v>5.0599999999999996</v>
      </c>
      <c r="E306" s="591"/>
      <c r="F306" s="591"/>
      <c r="G306" s="127"/>
      <c r="H306" s="58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80"/>
      <c r="P306" s="580"/>
      <c r="Q306" s="580"/>
      <c r="R306" s="580"/>
      <c r="S306" s="580"/>
      <c r="T306" s="580"/>
      <c r="U306" s="58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91">
        <v>5.0599999999999996</v>
      </c>
      <c r="E307" s="591"/>
      <c r="F307" s="591"/>
      <c r="G307" s="127"/>
      <c r="H307" s="58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80"/>
      <c r="P307" s="580"/>
      <c r="Q307" s="580"/>
      <c r="R307" s="580"/>
      <c r="S307" s="580"/>
      <c r="T307" s="580"/>
      <c r="U307" s="58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58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91">
        <v>5.04</v>
      </c>
      <c r="E309" s="591"/>
      <c r="F309" s="591"/>
      <c r="G309" s="127"/>
      <c r="H309" s="58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80"/>
      <c r="P309" s="580"/>
      <c r="Q309" s="580"/>
      <c r="R309" s="580"/>
      <c r="S309" s="580"/>
      <c r="T309" s="580"/>
      <c r="U309" s="58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91">
        <v>5.04</v>
      </c>
      <c r="E310" s="591"/>
      <c r="F310" s="591"/>
      <c r="G310" s="127"/>
      <c r="H310" s="58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80"/>
      <c r="P310" s="580"/>
      <c r="Q310" s="580"/>
      <c r="R310" s="580"/>
      <c r="S310" s="580"/>
      <c r="T310" s="580"/>
      <c r="U310" s="58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91">
        <v>5.04</v>
      </c>
      <c r="E311" s="591"/>
      <c r="F311" s="591"/>
      <c r="G311" s="127"/>
      <c r="H311" s="58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80"/>
      <c r="P311" s="580"/>
      <c r="Q311" s="580"/>
      <c r="R311" s="580"/>
      <c r="S311" s="580"/>
      <c r="T311" s="580"/>
      <c r="U311" s="58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91">
        <v>5.04</v>
      </c>
      <c r="E312" s="591"/>
      <c r="F312" s="591"/>
      <c r="G312" s="127"/>
      <c r="H312" s="58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80"/>
      <c r="P312" s="580"/>
      <c r="Q312" s="580"/>
      <c r="R312" s="580"/>
      <c r="S312" s="580"/>
      <c r="T312" s="580"/>
      <c r="U312" s="58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91">
        <v>5.04</v>
      </c>
      <c r="E313" s="591"/>
      <c r="F313" s="591"/>
      <c r="G313" s="127"/>
      <c r="H313" s="58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80"/>
      <c r="P313" s="580"/>
      <c r="Q313" s="580"/>
      <c r="R313" s="580"/>
      <c r="S313" s="580"/>
      <c r="T313" s="580"/>
      <c r="U313" s="58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591">
        <v>5.03</v>
      </c>
      <c r="E314" s="591"/>
      <c r="F314" s="591">
        <v>20170313</v>
      </c>
      <c r="G314" s="127">
        <f>90*6+19</f>
        <v>559</v>
      </c>
      <c r="H314" s="589">
        <f t="shared" si="75"/>
        <v>2811.77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580"/>
      <c r="P314" s="580"/>
      <c r="Q314" s="580"/>
      <c r="R314" s="580"/>
      <c r="S314" s="580"/>
      <c r="T314" s="580"/>
      <c r="U314" s="580"/>
      <c r="V314" s="131"/>
      <c r="W314" s="583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91">
        <v>5.03</v>
      </c>
      <c r="E315" s="591"/>
      <c r="F315" s="591"/>
      <c r="G315" s="127"/>
      <c r="H315" s="58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80"/>
      <c r="P315" s="580"/>
      <c r="Q315" s="580"/>
      <c r="R315" s="580"/>
      <c r="S315" s="580"/>
      <c r="T315" s="580"/>
      <c r="U315" s="58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91">
        <v>5.03</v>
      </c>
      <c r="E316" s="591"/>
      <c r="F316" s="591"/>
      <c r="G316" s="127"/>
      <c r="H316" s="58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80"/>
      <c r="P316" s="580"/>
      <c r="Q316" s="580"/>
      <c r="R316" s="580"/>
      <c r="S316" s="580"/>
      <c r="T316" s="580"/>
      <c r="U316" s="58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91">
        <v>5.03</v>
      </c>
      <c r="E317" s="591"/>
      <c r="F317" s="591"/>
      <c r="G317" s="127"/>
      <c r="H317" s="589">
        <f t="shared" si="75"/>
        <v>0</v>
      </c>
      <c r="I317" s="128"/>
      <c r="J317" s="129"/>
      <c r="K317" s="130"/>
      <c r="L317" s="128"/>
      <c r="M317" s="108"/>
      <c r="N317" s="129"/>
      <c r="O317" s="580"/>
      <c r="P317" s="580"/>
      <c r="Q317" s="580"/>
      <c r="R317" s="580"/>
      <c r="S317" s="580"/>
      <c r="T317" s="580"/>
      <c r="U317" s="58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91">
        <v>5.04</v>
      </c>
      <c r="E318" s="591"/>
      <c r="F318" s="591"/>
      <c r="G318" s="127"/>
      <c r="H318" s="58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80"/>
      <c r="P318" s="580"/>
      <c r="Q318" s="580"/>
      <c r="R318" s="580"/>
      <c r="S318" s="580"/>
      <c r="T318" s="580"/>
      <c r="U318" s="58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587" t="s">
        <v>202</v>
      </c>
      <c r="D319" s="138"/>
      <c r="E319" s="138"/>
      <c r="F319" s="138"/>
      <c r="G319" s="139">
        <f>SUM(G309:G318)</f>
        <v>559</v>
      </c>
      <c r="H319" s="140">
        <f>SUM(H309:H318)</f>
        <v>2811.77</v>
      </c>
      <c r="I319" s="140">
        <f>SUM(I309:I318)</f>
        <v>33</v>
      </c>
      <c r="J319" s="129">
        <f t="array" ref="J319">IF(ISERROR(G319/I319),"",G319/I319)</f>
        <v>16.939393939393938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79"/>
      <c r="D320" s="591">
        <v>3.65</v>
      </c>
      <c r="E320" s="591"/>
      <c r="F320" s="590"/>
      <c r="G320" s="127"/>
      <c r="H320" s="589">
        <f t="shared" ref="H320:H329" si="83">D320*G320</f>
        <v>0</v>
      </c>
      <c r="I320" s="128"/>
      <c r="J320" s="129" t="str">
        <f t="array" ref="J320">IF(ISERROR(G320/I320),"",G320/I320)</f>
        <v/>
      </c>
      <c r="K320" s="58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80"/>
      <c r="P320" s="580"/>
      <c r="Q320" s="580"/>
      <c r="R320" s="580"/>
      <c r="S320" s="580"/>
      <c r="T320" s="580"/>
      <c r="U320" s="58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79"/>
      <c r="D321" s="591">
        <v>6.58</v>
      </c>
      <c r="E321" s="591"/>
      <c r="F321" s="591"/>
      <c r="G321" s="127"/>
      <c r="H321" s="58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80"/>
      <c r="P321" s="580"/>
      <c r="Q321" s="580"/>
      <c r="R321" s="580"/>
      <c r="S321" s="580"/>
      <c r="T321" s="580"/>
      <c r="U321" s="58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79"/>
      <c r="D322" s="591">
        <v>7.8</v>
      </c>
      <c r="E322" s="591"/>
      <c r="F322" s="591"/>
      <c r="G322" s="127"/>
      <c r="H322" s="58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80"/>
      <c r="P322" s="580"/>
      <c r="Q322" s="580"/>
      <c r="R322" s="580"/>
      <c r="S322" s="580"/>
      <c r="T322" s="580"/>
      <c r="U322" s="58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79"/>
      <c r="D323" s="591">
        <v>4.4000000000000004</v>
      </c>
      <c r="E323" s="591"/>
      <c r="F323" s="591"/>
      <c r="G323" s="127"/>
      <c r="H323" s="58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80"/>
      <c r="P323" s="580"/>
      <c r="Q323" s="580"/>
      <c r="R323" s="580"/>
      <c r="S323" s="580"/>
      <c r="T323" s="580"/>
      <c r="U323" s="58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79"/>
      <c r="D324" s="591"/>
      <c r="E324" s="591"/>
      <c r="F324" s="591"/>
      <c r="G324" s="127"/>
      <c r="H324" s="58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80"/>
      <c r="P324" s="580"/>
      <c r="Q324" s="580"/>
      <c r="R324" s="580"/>
      <c r="S324" s="580"/>
      <c r="T324" s="580"/>
      <c r="U324" s="58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79" t="s">
        <v>239</v>
      </c>
      <c r="C325" s="579" t="s">
        <v>179</v>
      </c>
      <c r="D325" s="591">
        <v>6.04</v>
      </c>
      <c r="E325" s="591"/>
      <c r="F325" s="591"/>
      <c r="G325" s="127"/>
      <c r="H325" s="58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80"/>
      <c r="P325" s="580"/>
      <c r="Q325" s="580"/>
      <c r="R325" s="580"/>
      <c r="S325" s="580"/>
      <c r="T325" s="580"/>
      <c r="U325" s="58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79" t="s">
        <v>239</v>
      </c>
      <c r="C326" s="579" t="s">
        <v>186</v>
      </c>
      <c r="D326" s="591">
        <v>6.04</v>
      </c>
      <c r="E326" s="591"/>
      <c r="F326" s="591"/>
      <c r="G326" s="127"/>
      <c r="H326" s="58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80"/>
      <c r="P326" s="580"/>
      <c r="Q326" s="580"/>
      <c r="R326" s="580"/>
      <c r="S326" s="580"/>
      <c r="T326" s="580"/>
      <c r="U326" s="58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79" t="s">
        <v>440</v>
      </c>
      <c r="C327" s="579" t="s">
        <v>179</v>
      </c>
      <c r="D327" s="591">
        <v>6</v>
      </c>
      <c r="E327" s="591"/>
      <c r="F327" s="591"/>
      <c r="G327" s="127"/>
      <c r="H327" s="589">
        <f t="shared" si="83"/>
        <v>0</v>
      </c>
      <c r="I327" s="128"/>
      <c r="J327" s="129"/>
      <c r="K327" s="130"/>
      <c r="L327" s="128"/>
      <c r="M327" s="108"/>
      <c r="N327" s="129"/>
      <c r="O327" s="580"/>
      <c r="P327" s="580"/>
      <c r="Q327" s="580"/>
      <c r="R327" s="580"/>
      <c r="S327" s="580"/>
      <c r="T327" s="580"/>
      <c r="U327" s="58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79" t="s">
        <v>440</v>
      </c>
      <c r="C328" s="579" t="s">
        <v>60</v>
      </c>
      <c r="D328" s="591">
        <v>6</v>
      </c>
      <c r="E328" s="591"/>
      <c r="F328" s="591"/>
      <c r="G328" s="127"/>
      <c r="H328" s="58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80"/>
      <c r="P328" s="580"/>
      <c r="Q328" s="580"/>
      <c r="R328" s="580"/>
      <c r="S328" s="580"/>
      <c r="T328" s="580"/>
      <c r="U328" s="58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81" t="s">
        <v>240</v>
      </c>
      <c r="C329" s="125"/>
      <c r="D329" s="591">
        <v>7.3</v>
      </c>
      <c r="E329" s="591"/>
      <c r="F329" s="591"/>
      <c r="G329" s="127"/>
      <c r="H329" s="589">
        <f t="shared" si="83"/>
        <v>0</v>
      </c>
      <c r="I329" s="128"/>
      <c r="J329" s="129"/>
      <c r="K329" s="130"/>
      <c r="L329" s="128"/>
      <c r="M329" s="108"/>
      <c r="N329" s="129"/>
      <c r="O329" s="580"/>
      <c r="P329" s="580"/>
      <c r="Q329" s="580"/>
      <c r="R329" s="580"/>
      <c r="S329" s="580"/>
      <c r="T329" s="580"/>
      <c r="U329" s="58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81" t="s">
        <v>241</v>
      </c>
      <c r="C330" s="125"/>
      <c r="D330" s="591">
        <f>78*120/1000</f>
        <v>9.36</v>
      </c>
      <c r="E330" s="591"/>
      <c r="F330" s="591"/>
      <c r="G330" s="127"/>
      <c r="H330" s="58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80"/>
      <c r="P330" s="580"/>
      <c r="Q330" s="580"/>
      <c r="R330" s="580"/>
      <c r="S330" s="580"/>
      <c r="T330" s="580"/>
      <c r="U330" s="58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81" t="s">
        <v>242</v>
      </c>
      <c r="C331" s="125"/>
      <c r="D331" s="591">
        <v>4.5</v>
      </c>
      <c r="E331" s="591"/>
      <c r="F331" s="591"/>
      <c r="G331" s="127"/>
      <c r="H331" s="58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80"/>
      <c r="P331" s="580"/>
      <c r="Q331" s="580"/>
      <c r="R331" s="580"/>
      <c r="S331" s="580"/>
      <c r="T331" s="580"/>
      <c r="U331" s="58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81" t="s">
        <v>243</v>
      </c>
      <c r="C332" s="125"/>
      <c r="D332" s="591">
        <v>4.5</v>
      </c>
      <c r="E332" s="591"/>
      <c r="F332" s="591"/>
      <c r="G332" s="127"/>
      <c r="H332" s="58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80"/>
      <c r="P332" s="580"/>
      <c r="Q332" s="580"/>
      <c r="R332" s="580"/>
      <c r="S332" s="580"/>
      <c r="T332" s="580"/>
      <c r="U332" s="58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91">
        <v>4.5</v>
      </c>
      <c r="E333" s="591"/>
      <c r="F333" s="591"/>
      <c r="G333" s="127"/>
      <c r="H333" s="58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80"/>
      <c r="P333" s="580"/>
      <c r="Q333" s="580"/>
      <c r="R333" s="580"/>
      <c r="S333" s="580"/>
      <c r="T333" s="580"/>
      <c r="U333" s="58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58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1968</v>
      </c>
      <c r="H335" s="147">
        <f>SUM(H199,H257,H292,H308,H319,H334)</f>
        <v>10635.4</v>
      </c>
      <c r="I335" s="147">
        <f>SUM(I199,I257,I292,I308,I319,I334)</f>
        <v>81</v>
      </c>
      <c r="J335" s="148">
        <f t="array" ref="J335">IF(ISERROR(G335/I335),"",G335/I335)</f>
        <v>24.296296296296298</v>
      </c>
      <c r="K335" s="147">
        <f>SUM(K199,K257,K292,K308,K319,K334)</f>
        <v>70.404761904761898</v>
      </c>
      <c r="L335" s="148">
        <f>IF(ISERROR(G335/K335),"",G335/K335)</f>
        <v>27.952654717619211</v>
      </c>
      <c r="M335" s="147">
        <f t="shared" ref="M335:AA335" si="85">SUM(M199,M257,M292,M308,M319,M334)</f>
        <v>-22.404761904761905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86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86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86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86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86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86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86">
        <f>G335</f>
        <v>1968</v>
      </c>
      <c r="C342" s="646" t="s">
        <v>269</v>
      </c>
      <c r="D342" s="645"/>
      <c r="E342" s="738">
        <f>H335</f>
        <v>10635.4</v>
      </c>
      <c r="F342" s="738"/>
      <c r="G342" s="636" t="s">
        <v>270</v>
      </c>
      <c r="H342" s="636"/>
      <c r="I342" s="664">
        <f>L335</f>
        <v>27.952654717619211</v>
      </c>
      <c r="J342" s="664"/>
      <c r="K342" s="666" t="s">
        <v>271</v>
      </c>
      <c r="L342" s="666"/>
      <c r="M342" s="664">
        <f>J335</f>
        <v>24.296296296296298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86">
        <f>I335+C341</f>
        <v>83</v>
      </c>
      <c r="C343" s="643" t="s">
        <v>251</v>
      </c>
      <c r="D343" s="644"/>
      <c r="E343" s="738">
        <f>K335+I341</f>
        <v>100.4047619047619</v>
      </c>
      <c r="F343" s="738"/>
      <c r="G343" s="636" t="s">
        <v>274</v>
      </c>
      <c r="H343" s="636"/>
      <c r="I343" s="664">
        <f>B343-E343</f>
        <v>-17.404761904761898</v>
      </c>
      <c r="J343" s="664"/>
      <c r="K343" s="666" t="s">
        <v>275</v>
      </c>
      <c r="L343" s="666"/>
      <c r="M343" s="667">
        <f>IF(ISERROR(I343/E343),"",I343/E343)</f>
        <v>-0.17334598055489678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86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79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81" t="s">
        <v>178</v>
      </c>
      <c r="C349" s="125" t="s">
        <v>179</v>
      </c>
      <c r="D349" s="591">
        <v>5.03</v>
      </c>
      <c r="E349" s="591"/>
      <c r="F349" s="591"/>
      <c r="G349" s="127"/>
      <c r="H349" s="58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80"/>
      <c r="P349" s="580"/>
      <c r="Q349" s="580"/>
      <c r="R349" s="580"/>
      <c r="S349" s="580"/>
      <c r="T349" s="580"/>
      <c r="U349" s="58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91">
        <v>5.03</v>
      </c>
      <c r="E350" s="591"/>
      <c r="F350" s="591"/>
      <c r="G350" s="127"/>
      <c r="H350" s="58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80"/>
      <c r="P350" s="580"/>
      <c r="Q350" s="580"/>
      <c r="R350" s="580"/>
      <c r="S350" s="580"/>
      <c r="T350" s="580"/>
      <c r="U350" s="58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91">
        <v>5.03</v>
      </c>
      <c r="E351" s="591"/>
      <c r="F351" s="591"/>
      <c r="G351" s="127"/>
      <c r="H351" s="58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80"/>
      <c r="P351" s="580"/>
      <c r="Q351" s="580"/>
      <c r="R351" s="580"/>
      <c r="S351" s="580"/>
      <c r="T351" s="580"/>
      <c r="U351" s="58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91">
        <v>5.03</v>
      </c>
      <c r="E352" s="591"/>
      <c r="F352" s="591"/>
      <c r="G352" s="127"/>
      <c r="H352" s="58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80"/>
      <c r="P352" s="580"/>
      <c r="Q352" s="580"/>
      <c r="R352" s="580"/>
      <c r="S352" s="580"/>
      <c r="T352" s="580"/>
      <c r="U352" s="58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91">
        <v>5.03</v>
      </c>
      <c r="E353" s="591"/>
      <c r="F353" s="591"/>
      <c r="G353" s="127"/>
      <c r="H353" s="58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80"/>
      <c r="P353" s="580"/>
      <c r="Q353" s="580"/>
      <c r="R353" s="580"/>
      <c r="S353" s="580"/>
      <c r="T353" s="580"/>
      <c r="U353" s="58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91">
        <v>5.04</v>
      </c>
      <c r="E354" s="591"/>
      <c r="F354" s="373"/>
      <c r="G354" s="134"/>
      <c r="H354" s="58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80"/>
      <c r="P354" s="580"/>
      <c r="Q354" s="580"/>
      <c r="R354" s="580"/>
      <c r="S354" s="580"/>
      <c r="T354" s="580"/>
      <c r="U354" s="58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91">
        <v>5.03</v>
      </c>
      <c r="E355" s="591"/>
      <c r="F355" s="591"/>
      <c r="G355" s="127"/>
      <c r="H355" s="58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80"/>
      <c r="P355" s="580"/>
      <c r="Q355" s="580"/>
      <c r="R355" s="580"/>
      <c r="S355" s="580"/>
      <c r="T355" s="580"/>
      <c r="U355" s="58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91">
        <v>5.03</v>
      </c>
      <c r="E356" s="591"/>
      <c r="F356" s="591"/>
      <c r="G356" s="127"/>
      <c r="H356" s="58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80"/>
      <c r="P356" s="580"/>
      <c r="Q356" s="580"/>
      <c r="R356" s="580"/>
      <c r="S356" s="580"/>
      <c r="T356" s="580"/>
      <c r="U356" s="58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91">
        <v>5.04</v>
      </c>
      <c r="E357" s="591"/>
      <c r="F357" s="374"/>
      <c r="G357" s="127"/>
      <c r="H357" s="589">
        <f t="shared" si="86"/>
        <v>0</v>
      </c>
      <c r="I357" s="58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80"/>
      <c r="P357" s="580"/>
      <c r="Q357" s="580"/>
      <c r="R357" s="580"/>
      <c r="S357" s="580"/>
      <c r="T357" s="580"/>
      <c r="U357" s="58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91">
        <v>5.04</v>
      </c>
      <c r="E358" s="591"/>
      <c r="F358" s="374"/>
      <c r="G358" s="127"/>
      <c r="H358" s="589">
        <f t="shared" si="86"/>
        <v>0</v>
      </c>
      <c r="I358" s="58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80"/>
      <c r="P358" s="580"/>
      <c r="Q358" s="580"/>
      <c r="R358" s="580"/>
      <c r="S358" s="580"/>
      <c r="T358" s="580"/>
      <c r="U358" s="58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91">
        <v>5.03</v>
      </c>
      <c r="E359" s="591"/>
      <c r="F359" s="374"/>
      <c r="G359" s="127"/>
      <c r="H359" s="589">
        <f t="shared" si="86"/>
        <v>0</v>
      </c>
      <c r="I359" s="589"/>
      <c r="J359" s="129"/>
      <c r="K359" s="130"/>
      <c r="L359" s="128"/>
      <c r="M359" s="108"/>
      <c r="N359" s="129"/>
      <c r="O359" s="580"/>
      <c r="P359" s="580"/>
      <c r="Q359" s="580"/>
      <c r="R359" s="580"/>
      <c r="S359" s="580"/>
      <c r="T359" s="580"/>
      <c r="U359" s="58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91">
        <v>5.03</v>
      </c>
      <c r="E360" s="591"/>
      <c r="F360" s="374"/>
      <c r="G360" s="127"/>
      <c r="H360" s="589">
        <f t="shared" si="86"/>
        <v>0</v>
      </c>
      <c r="I360" s="589"/>
      <c r="J360" s="129"/>
      <c r="K360" s="130"/>
      <c r="L360" s="128"/>
      <c r="M360" s="108"/>
      <c r="N360" s="129"/>
      <c r="O360" s="580"/>
      <c r="P360" s="580"/>
      <c r="Q360" s="580"/>
      <c r="R360" s="580"/>
      <c r="S360" s="580"/>
      <c r="T360" s="580"/>
      <c r="U360" s="58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91">
        <v>5.0599999999999996</v>
      </c>
      <c r="E361" s="591"/>
      <c r="F361" s="591"/>
      <c r="G361" s="127"/>
      <c r="H361" s="58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80"/>
      <c r="P361" s="580"/>
      <c r="Q361" s="580"/>
      <c r="R361" s="580"/>
      <c r="S361" s="580"/>
      <c r="T361" s="580"/>
      <c r="U361" s="58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91">
        <v>5.09</v>
      </c>
      <c r="E362" s="591"/>
      <c r="F362" s="591"/>
      <c r="G362" s="127"/>
      <c r="H362" s="58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80"/>
      <c r="P362" s="580"/>
      <c r="Q362" s="580"/>
      <c r="R362" s="580"/>
      <c r="S362" s="580"/>
      <c r="T362" s="580"/>
      <c r="U362" s="58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91">
        <v>5.09</v>
      </c>
      <c r="E363" s="591"/>
      <c r="F363" s="591"/>
      <c r="G363" s="127"/>
      <c r="H363" s="58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80"/>
      <c r="P363" s="580"/>
      <c r="Q363" s="580"/>
      <c r="R363" s="580"/>
      <c r="S363" s="580"/>
      <c r="T363" s="580"/>
      <c r="U363" s="58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79" t="s">
        <v>190</v>
      </c>
      <c r="D364" s="591">
        <v>4.8</v>
      </c>
      <c r="E364" s="591"/>
      <c r="F364" s="591"/>
      <c r="G364" s="127"/>
      <c r="H364" s="58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80"/>
      <c r="P364" s="580"/>
      <c r="Q364" s="580"/>
      <c r="R364" s="580"/>
      <c r="S364" s="580"/>
      <c r="T364" s="580"/>
      <c r="U364" s="58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79" t="s">
        <v>187</v>
      </c>
      <c r="D365" s="591">
        <v>4.8</v>
      </c>
      <c r="E365" s="591"/>
      <c r="F365" s="591"/>
      <c r="G365" s="127"/>
      <c r="H365" s="58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80"/>
      <c r="P365" s="580"/>
      <c r="Q365" s="580"/>
      <c r="R365" s="580"/>
      <c r="S365" s="580"/>
      <c r="T365" s="580"/>
      <c r="U365" s="58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79" t="s">
        <v>179</v>
      </c>
      <c r="D366" s="591">
        <v>4.8</v>
      </c>
      <c r="E366" s="591"/>
      <c r="F366" s="591"/>
      <c r="G366" s="127"/>
      <c r="H366" s="58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80"/>
      <c r="P366" s="580"/>
      <c r="Q366" s="580"/>
      <c r="R366" s="580"/>
      <c r="S366" s="580"/>
      <c r="T366" s="580"/>
      <c r="U366" s="58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79" t="s">
        <v>199</v>
      </c>
      <c r="D367" s="591">
        <v>4.8</v>
      </c>
      <c r="E367" s="591"/>
      <c r="F367" s="591"/>
      <c r="G367" s="127"/>
      <c r="H367" s="58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80"/>
      <c r="P367" s="580"/>
      <c r="Q367" s="580"/>
      <c r="R367" s="580"/>
      <c r="S367" s="580"/>
      <c r="T367" s="580"/>
      <c r="U367" s="58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91">
        <v>4.99</v>
      </c>
      <c r="E368" s="591"/>
      <c r="F368" s="591"/>
      <c r="G368" s="127"/>
      <c r="H368" s="58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80"/>
      <c r="P368" s="580"/>
      <c r="Q368" s="580"/>
      <c r="R368" s="580"/>
      <c r="S368" s="580"/>
      <c r="T368" s="580"/>
      <c r="U368" s="58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91">
        <v>4.99</v>
      </c>
      <c r="E369" s="591"/>
      <c r="F369" s="591"/>
      <c r="G369" s="127"/>
      <c r="H369" s="58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80"/>
      <c r="P369" s="580"/>
      <c r="Q369" s="580"/>
      <c r="R369" s="580"/>
      <c r="S369" s="580"/>
      <c r="T369" s="580"/>
      <c r="U369" s="58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81" t="s">
        <v>206</v>
      </c>
      <c r="C371" s="125" t="s">
        <v>199</v>
      </c>
      <c r="D371" s="591">
        <v>5.03</v>
      </c>
      <c r="E371" s="591"/>
      <c r="F371" s="591"/>
      <c r="G371" s="127"/>
      <c r="H371" s="58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84"/>
      <c r="P371" s="584"/>
      <c r="Q371" s="584"/>
      <c r="R371" s="584"/>
      <c r="S371" s="584"/>
      <c r="T371" s="584"/>
      <c r="U371" s="58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81" t="s">
        <v>425</v>
      </c>
      <c r="C372" s="177" t="s">
        <v>427</v>
      </c>
      <c r="D372" s="591">
        <v>5.03</v>
      </c>
      <c r="E372" s="591"/>
      <c r="F372" s="591"/>
      <c r="G372" s="127"/>
      <c r="H372" s="58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84"/>
      <c r="P372" s="584"/>
      <c r="Q372" s="584"/>
      <c r="R372" s="584"/>
      <c r="S372" s="584"/>
      <c r="T372" s="584"/>
      <c r="U372" s="58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81" t="s">
        <v>206</v>
      </c>
      <c r="C373" s="125" t="s">
        <v>186</v>
      </c>
      <c r="D373" s="591">
        <v>5.03</v>
      </c>
      <c r="E373" s="591"/>
      <c r="F373" s="591"/>
      <c r="G373" s="127"/>
      <c r="H373" s="58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84"/>
      <c r="P373" s="584"/>
      <c r="Q373" s="584"/>
      <c r="R373" s="584"/>
      <c r="S373" s="584"/>
      <c r="T373" s="584"/>
      <c r="U373" s="58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81" t="s">
        <v>206</v>
      </c>
      <c r="C374" s="125" t="s">
        <v>203</v>
      </c>
      <c r="D374" s="591">
        <v>5.03</v>
      </c>
      <c r="E374" s="591"/>
      <c r="F374" s="591"/>
      <c r="G374" s="127"/>
      <c r="H374" s="58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84"/>
      <c r="P374" s="584"/>
      <c r="Q374" s="584"/>
      <c r="R374" s="584"/>
      <c r="S374" s="584"/>
      <c r="T374" s="584"/>
      <c r="U374" s="58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81" t="s">
        <v>206</v>
      </c>
      <c r="C375" s="125" t="s">
        <v>207</v>
      </c>
      <c r="D375" s="591">
        <v>5.03</v>
      </c>
      <c r="E375" s="591"/>
      <c r="F375" s="591"/>
      <c r="G375" s="127"/>
      <c r="H375" s="58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84"/>
      <c r="P375" s="584"/>
      <c r="Q375" s="584"/>
      <c r="R375" s="584"/>
      <c r="S375" s="584"/>
      <c r="T375" s="584"/>
      <c r="U375" s="58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81" t="s">
        <v>414</v>
      </c>
      <c r="C376" s="177" t="s">
        <v>415</v>
      </c>
      <c r="D376" s="591"/>
      <c r="E376" s="591"/>
      <c r="F376" s="591"/>
      <c r="G376" s="127"/>
      <c r="H376" s="58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84"/>
      <c r="P376" s="584"/>
      <c r="Q376" s="584"/>
      <c r="R376" s="584"/>
      <c r="S376" s="584"/>
      <c r="T376" s="584"/>
      <c r="U376" s="58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81" t="s">
        <v>414</v>
      </c>
      <c r="C377" s="177" t="s">
        <v>416</v>
      </c>
      <c r="D377" s="591"/>
      <c r="E377" s="591"/>
      <c r="F377" s="591"/>
      <c r="G377" s="127"/>
      <c r="H377" s="58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84"/>
      <c r="P377" s="584"/>
      <c r="Q377" s="584"/>
      <c r="R377" s="584"/>
      <c r="S377" s="584"/>
      <c r="T377" s="584"/>
      <c r="U377" s="58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81" t="s">
        <v>414</v>
      </c>
      <c r="C378" s="177" t="s">
        <v>61</v>
      </c>
      <c r="D378" s="591"/>
      <c r="E378" s="591"/>
      <c r="F378" s="591"/>
      <c r="G378" s="127"/>
      <c r="H378" s="58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84"/>
      <c r="P378" s="584"/>
      <c r="Q378" s="584"/>
      <c r="R378" s="584"/>
      <c r="S378" s="584"/>
      <c r="T378" s="584"/>
      <c r="U378" s="58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81" t="s">
        <v>208</v>
      </c>
      <c r="C379" s="125" t="s">
        <v>179</v>
      </c>
      <c r="D379" s="591">
        <v>5.08</v>
      </c>
      <c r="E379" s="591"/>
      <c r="F379" s="591"/>
      <c r="G379" s="127"/>
      <c r="H379" s="58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84"/>
      <c r="P379" s="584"/>
      <c r="Q379" s="584"/>
      <c r="R379" s="584"/>
      <c r="S379" s="584"/>
      <c r="T379" s="584"/>
      <c r="U379" s="58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81" t="s">
        <v>208</v>
      </c>
      <c r="C380" s="125" t="s">
        <v>204</v>
      </c>
      <c r="D380" s="591">
        <v>5.08</v>
      </c>
      <c r="E380" s="591"/>
      <c r="F380" s="591"/>
      <c r="G380" s="127"/>
      <c r="H380" s="58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84"/>
      <c r="P380" s="584"/>
      <c r="Q380" s="584"/>
      <c r="R380" s="584"/>
      <c r="S380" s="584"/>
      <c r="T380" s="584"/>
      <c r="U380" s="58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81" t="s">
        <v>208</v>
      </c>
      <c r="C381" s="125" t="s">
        <v>205</v>
      </c>
      <c r="D381" s="591">
        <v>5.08</v>
      </c>
      <c r="E381" s="591"/>
      <c r="F381" s="591"/>
      <c r="G381" s="127"/>
      <c r="H381" s="58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84"/>
      <c r="P381" s="584"/>
      <c r="Q381" s="584"/>
      <c r="R381" s="584"/>
      <c r="S381" s="584"/>
      <c r="T381" s="584"/>
      <c r="U381" s="58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81" t="s">
        <v>208</v>
      </c>
      <c r="C382" s="125" t="s">
        <v>186</v>
      </c>
      <c r="D382" s="591">
        <v>5.08</v>
      </c>
      <c r="E382" s="591"/>
      <c r="F382" s="591"/>
      <c r="G382" s="127"/>
      <c r="H382" s="58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84"/>
      <c r="P382" s="584"/>
      <c r="Q382" s="584"/>
      <c r="R382" s="584"/>
      <c r="S382" s="584"/>
      <c r="T382" s="584"/>
      <c r="U382" s="58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81" t="s">
        <v>208</v>
      </c>
      <c r="C383" s="125" t="s">
        <v>203</v>
      </c>
      <c r="D383" s="591">
        <v>5.08</v>
      </c>
      <c r="E383" s="591"/>
      <c r="F383" s="591"/>
      <c r="G383" s="127"/>
      <c r="H383" s="58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84"/>
      <c r="P383" s="584"/>
      <c r="Q383" s="584"/>
      <c r="R383" s="584"/>
      <c r="S383" s="584"/>
      <c r="T383" s="584"/>
      <c r="U383" s="58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81" t="s">
        <v>208</v>
      </c>
      <c r="C384" s="125" t="s">
        <v>199</v>
      </c>
      <c r="D384" s="591">
        <v>5.08</v>
      </c>
      <c r="E384" s="591"/>
      <c r="F384" s="591"/>
      <c r="G384" s="127"/>
      <c r="H384" s="58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80"/>
      <c r="P384" s="580"/>
      <c r="Q384" s="580"/>
      <c r="R384" s="580"/>
      <c r="S384" s="580"/>
      <c r="T384" s="580"/>
      <c r="U384" s="58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81" t="s">
        <v>208</v>
      </c>
      <c r="C385" s="125" t="s">
        <v>187</v>
      </c>
      <c r="D385" s="591">
        <v>5.08</v>
      </c>
      <c r="E385" s="591"/>
      <c r="F385" s="591"/>
      <c r="G385" s="127"/>
      <c r="H385" s="58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84"/>
      <c r="P385" s="584"/>
      <c r="Q385" s="584"/>
      <c r="R385" s="584"/>
      <c r="S385" s="584"/>
      <c r="T385" s="584"/>
      <c r="U385" s="58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81" t="s">
        <v>208</v>
      </c>
      <c r="C386" s="125" t="s">
        <v>207</v>
      </c>
      <c r="D386" s="591">
        <v>5.08</v>
      </c>
      <c r="E386" s="591"/>
      <c r="F386" s="591"/>
      <c r="G386" s="127"/>
      <c r="H386" s="58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80"/>
      <c r="P386" s="580"/>
      <c r="Q386" s="580"/>
      <c r="R386" s="580"/>
      <c r="S386" s="580"/>
      <c r="T386" s="580"/>
      <c r="U386" s="58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81" t="s">
        <v>209</v>
      </c>
      <c r="C387" s="125" t="s">
        <v>194</v>
      </c>
      <c r="D387" s="591">
        <v>5.03</v>
      </c>
      <c r="E387" s="591"/>
      <c r="F387" s="591"/>
      <c r="G387" s="127"/>
      <c r="H387" s="58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84"/>
      <c r="P387" s="584"/>
      <c r="Q387" s="584"/>
      <c r="R387" s="584"/>
      <c r="S387" s="584"/>
      <c r="T387" s="584"/>
      <c r="U387" s="58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81" t="s">
        <v>209</v>
      </c>
      <c r="C388" s="125" t="s">
        <v>179</v>
      </c>
      <c r="D388" s="591">
        <v>5.03</v>
      </c>
      <c r="E388" s="591"/>
      <c r="F388" s="591"/>
      <c r="G388" s="127"/>
      <c r="H388" s="58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84"/>
      <c r="P388" s="584"/>
      <c r="Q388" s="584"/>
      <c r="R388" s="584"/>
      <c r="S388" s="584"/>
      <c r="T388" s="584"/>
      <c r="U388" s="58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81" t="s">
        <v>209</v>
      </c>
      <c r="C389" s="125" t="s">
        <v>195</v>
      </c>
      <c r="D389" s="591">
        <v>5.03</v>
      </c>
      <c r="E389" s="591"/>
      <c r="F389" s="591"/>
      <c r="G389" s="127"/>
      <c r="H389" s="58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84"/>
      <c r="P389" s="584"/>
      <c r="Q389" s="584"/>
      <c r="R389" s="584"/>
      <c r="S389" s="584"/>
      <c r="T389" s="584"/>
      <c r="U389" s="58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81" t="s">
        <v>209</v>
      </c>
      <c r="C390" s="125" t="s">
        <v>204</v>
      </c>
      <c r="D390" s="591">
        <v>5.03</v>
      </c>
      <c r="E390" s="591"/>
      <c r="F390" s="591"/>
      <c r="G390" s="127"/>
      <c r="H390" s="58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84"/>
      <c r="P390" s="584"/>
      <c r="Q390" s="584"/>
      <c r="R390" s="584"/>
      <c r="S390" s="584"/>
      <c r="T390" s="584"/>
      <c r="U390" s="58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81" t="s">
        <v>382</v>
      </c>
      <c r="C391" s="177" t="s">
        <v>383</v>
      </c>
      <c r="D391" s="591">
        <v>5.03</v>
      </c>
      <c r="E391" s="591"/>
      <c r="F391" s="591"/>
      <c r="G391" s="127"/>
      <c r="H391" s="58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84"/>
      <c r="P391" s="584"/>
      <c r="Q391" s="584"/>
      <c r="R391" s="584"/>
      <c r="S391" s="584"/>
      <c r="T391" s="584"/>
      <c r="U391" s="58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81" t="s">
        <v>382</v>
      </c>
      <c r="C392" s="177" t="s">
        <v>384</v>
      </c>
      <c r="D392" s="591">
        <v>5.03</v>
      </c>
      <c r="E392" s="591"/>
      <c r="F392" s="591"/>
      <c r="G392" s="127"/>
      <c r="H392" s="58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84"/>
      <c r="P392" s="584"/>
      <c r="Q392" s="584"/>
      <c r="R392" s="584"/>
      <c r="S392" s="584"/>
      <c r="T392" s="584"/>
      <c r="U392" s="58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81" t="s">
        <v>382</v>
      </c>
      <c r="C393" s="177" t="s">
        <v>389</v>
      </c>
      <c r="D393" s="591">
        <v>5.03</v>
      </c>
      <c r="E393" s="591"/>
      <c r="F393" s="591"/>
      <c r="G393" s="127"/>
      <c r="H393" s="58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84"/>
      <c r="P393" s="584"/>
      <c r="Q393" s="584"/>
      <c r="R393" s="584"/>
      <c r="S393" s="584"/>
      <c r="T393" s="584"/>
      <c r="U393" s="58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81" t="s">
        <v>382</v>
      </c>
      <c r="C394" s="177" t="s">
        <v>391</v>
      </c>
      <c r="D394" s="591">
        <v>5.03</v>
      </c>
      <c r="E394" s="591"/>
      <c r="F394" s="591"/>
      <c r="G394" s="127"/>
      <c r="H394" s="58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84"/>
      <c r="P394" s="584"/>
      <c r="Q394" s="584"/>
      <c r="R394" s="584"/>
      <c r="S394" s="584"/>
      <c r="T394" s="584"/>
      <c r="U394" s="58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81" t="s">
        <v>418</v>
      </c>
      <c r="C395" s="177" t="s">
        <v>364</v>
      </c>
      <c r="D395" s="591">
        <v>5.03</v>
      </c>
      <c r="E395" s="591"/>
      <c r="F395" s="591"/>
      <c r="G395" s="127"/>
      <c r="H395" s="58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84"/>
      <c r="P395" s="584"/>
      <c r="Q395" s="584"/>
      <c r="R395" s="584"/>
      <c r="S395" s="584"/>
      <c r="T395" s="584"/>
      <c r="U395" s="58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81" t="s">
        <v>418</v>
      </c>
      <c r="C396" s="177" t="s">
        <v>365</v>
      </c>
      <c r="D396" s="591">
        <v>5.03</v>
      </c>
      <c r="E396" s="591"/>
      <c r="F396" s="591"/>
      <c r="G396" s="127"/>
      <c r="H396" s="58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84"/>
      <c r="P396" s="584"/>
      <c r="Q396" s="584"/>
      <c r="R396" s="584"/>
      <c r="S396" s="584"/>
      <c r="T396" s="584"/>
      <c r="U396" s="58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81" t="s">
        <v>418</v>
      </c>
      <c r="C397" s="177" t="s">
        <v>366</v>
      </c>
      <c r="D397" s="591">
        <v>5.03</v>
      </c>
      <c r="E397" s="591"/>
      <c r="F397" s="591"/>
      <c r="G397" s="127"/>
      <c r="H397" s="58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84"/>
      <c r="P397" s="584"/>
      <c r="Q397" s="584"/>
      <c r="R397" s="584"/>
      <c r="S397" s="584"/>
      <c r="T397" s="584"/>
      <c r="U397" s="58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81" t="s">
        <v>418</v>
      </c>
      <c r="C398" s="177" t="s">
        <v>367</v>
      </c>
      <c r="D398" s="591">
        <v>5.03</v>
      </c>
      <c r="E398" s="591"/>
      <c r="F398" s="591"/>
      <c r="G398" s="127"/>
      <c r="H398" s="58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84"/>
      <c r="P398" s="584"/>
      <c r="Q398" s="584"/>
      <c r="R398" s="584"/>
      <c r="S398" s="584"/>
      <c r="T398" s="584"/>
      <c r="U398" s="58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91">
        <v>5.03</v>
      </c>
      <c r="E399" s="591"/>
      <c r="F399" s="591"/>
      <c r="G399" s="127"/>
      <c r="H399" s="58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80"/>
      <c r="P399" s="580"/>
      <c r="Q399" s="580"/>
      <c r="R399" s="580"/>
      <c r="S399" s="580"/>
      <c r="T399" s="580"/>
      <c r="U399" s="58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91">
        <v>5.03</v>
      </c>
      <c r="E400" s="591"/>
      <c r="F400" s="591"/>
      <c r="G400" s="127"/>
      <c r="H400" s="58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80"/>
      <c r="P400" s="580"/>
      <c r="Q400" s="580"/>
      <c r="R400" s="580"/>
      <c r="S400" s="580"/>
      <c r="T400" s="580"/>
      <c r="U400" s="58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91">
        <v>5.03</v>
      </c>
      <c r="E401" s="591"/>
      <c r="F401" s="591"/>
      <c r="G401" s="127"/>
      <c r="H401" s="58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80"/>
      <c r="P401" s="580"/>
      <c r="Q401" s="580"/>
      <c r="R401" s="580"/>
      <c r="S401" s="580"/>
      <c r="T401" s="580"/>
      <c r="U401" s="58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91">
        <v>5.03</v>
      </c>
      <c r="E402" s="591"/>
      <c r="F402" s="591"/>
      <c r="G402" s="127"/>
      <c r="H402" s="58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80"/>
      <c r="P402" s="580"/>
      <c r="Q402" s="580"/>
      <c r="R402" s="580"/>
      <c r="S402" s="580"/>
      <c r="T402" s="580"/>
      <c r="U402" s="58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91">
        <v>5.03</v>
      </c>
      <c r="E403" s="591"/>
      <c r="F403" s="591"/>
      <c r="G403" s="127"/>
      <c r="H403" s="58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80"/>
      <c r="P403" s="580"/>
      <c r="Q403" s="580"/>
      <c r="R403" s="580"/>
      <c r="S403" s="580"/>
      <c r="T403" s="580"/>
      <c r="U403" s="58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91">
        <v>5.03</v>
      </c>
      <c r="E404" s="591"/>
      <c r="F404" s="591"/>
      <c r="G404" s="127"/>
      <c r="H404" s="58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80"/>
      <c r="P404" s="580"/>
      <c r="Q404" s="580"/>
      <c r="R404" s="580"/>
      <c r="S404" s="580"/>
      <c r="T404" s="580"/>
      <c r="U404" s="58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91">
        <v>5.03</v>
      </c>
      <c r="E405" s="591"/>
      <c r="F405" s="591"/>
      <c r="G405" s="127"/>
      <c r="H405" s="58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80"/>
      <c r="P405" s="580"/>
      <c r="Q405" s="580"/>
      <c r="R405" s="580"/>
      <c r="S405" s="580"/>
      <c r="T405" s="580"/>
      <c r="U405" s="58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91">
        <v>5.03</v>
      </c>
      <c r="E406" s="591"/>
      <c r="F406" s="591"/>
      <c r="G406" s="127"/>
      <c r="H406" s="58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80"/>
      <c r="P406" s="580"/>
      <c r="Q406" s="580"/>
      <c r="R406" s="580"/>
      <c r="S406" s="580"/>
      <c r="T406" s="580"/>
      <c r="U406" s="58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91">
        <v>5.03</v>
      </c>
      <c r="E407" s="591"/>
      <c r="F407" s="591"/>
      <c r="G407" s="127"/>
      <c r="H407" s="58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80"/>
      <c r="P407" s="580"/>
      <c r="Q407" s="580"/>
      <c r="R407" s="580"/>
      <c r="S407" s="580"/>
      <c r="T407" s="580"/>
      <c r="U407" s="58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91">
        <v>5.03</v>
      </c>
      <c r="E408" s="591"/>
      <c r="F408" s="591"/>
      <c r="G408" s="127"/>
      <c r="H408" s="58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80"/>
      <c r="P408" s="580"/>
      <c r="Q408" s="580"/>
      <c r="R408" s="580"/>
      <c r="S408" s="580"/>
      <c r="T408" s="580"/>
      <c r="U408" s="58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91">
        <v>50.3</v>
      </c>
      <c r="E409" s="591"/>
      <c r="F409" s="591"/>
      <c r="G409" s="127"/>
      <c r="H409" s="58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80"/>
      <c r="P409" s="580"/>
      <c r="Q409" s="580"/>
      <c r="R409" s="580"/>
      <c r="S409" s="580"/>
      <c r="T409" s="580"/>
      <c r="U409" s="58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91">
        <v>5</v>
      </c>
      <c r="E410" s="591"/>
      <c r="F410" s="591"/>
      <c r="G410" s="127"/>
      <c r="H410" s="58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80"/>
      <c r="P410" s="580"/>
      <c r="Q410" s="580"/>
      <c r="R410" s="580"/>
      <c r="S410" s="580"/>
      <c r="T410" s="580"/>
      <c r="U410" s="58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91">
        <v>5.03</v>
      </c>
      <c r="E411" s="591"/>
      <c r="F411" s="591"/>
      <c r="G411" s="127"/>
      <c r="H411" s="58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80"/>
      <c r="P411" s="580"/>
      <c r="Q411" s="580"/>
      <c r="R411" s="580"/>
      <c r="S411" s="580"/>
      <c r="T411" s="580"/>
      <c r="U411" s="58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91">
        <v>5.03</v>
      </c>
      <c r="E412" s="591"/>
      <c r="F412" s="591"/>
      <c r="G412" s="127"/>
      <c r="H412" s="58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80"/>
      <c r="P412" s="580"/>
      <c r="Q412" s="580"/>
      <c r="R412" s="580"/>
      <c r="S412" s="580"/>
      <c r="T412" s="580"/>
      <c r="U412" s="58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91"/>
      <c r="E413" s="591"/>
      <c r="F413" s="591"/>
      <c r="G413" s="127"/>
      <c r="H413" s="589">
        <f t="shared" si="93"/>
        <v>0</v>
      </c>
      <c r="I413" s="128"/>
      <c r="J413" s="129"/>
      <c r="K413" s="130"/>
      <c r="L413" s="128"/>
      <c r="M413" s="108"/>
      <c r="N413" s="129"/>
      <c r="O413" s="580"/>
      <c r="P413" s="580"/>
      <c r="Q413" s="580"/>
      <c r="R413" s="580"/>
      <c r="S413" s="580"/>
      <c r="T413" s="580"/>
      <c r="U413" s="58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91">
        <v>5.0599999999999996</v>
      </c>
      <c r="E414" s="591"/>
      <c r="F414" s="591"/>
      <c r="G414" s="127"/>
      <c r="H414" s="58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80"/>
      <c r="P414" s="580"/>
      <c r="Q414" s="580"/>
      <c r="R414" s="580"/>
      <c r="S414" s="580"/>
      <c r="T414" s="580"/>
      <c r="U414" s="58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91">
        <v>5.0599999999999996</v>
      </c>
      <c r="E415" s="591"/>
      <c r="F415" s="591"/>
      <c r="G415" s="127"/>
      <c r="H415" s="58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80"/>
      <c r="P415" s="580"/>
      <c r="Q415" s="580"/>
      <c r="R415" s="580"/>
      <c r="S415" s="580"/>
      <c r="T415" s="580"/>
      <c r="U415" s="58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91">
        <v>5.0599999999999996</v>
      </c>
      <c r="E416" s="591"/>
      <c r="F416" s="591"/>
      <c r="G416" s="127"/>
      <c r="H416" s="58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80"/>
      <c r="P416" s="580"/>
      <c r="Q416" s="580"/>
      <c r="R416" s="580"/>
      <c r="S416" s="580"/>
      <c r="T416" s="580"/>
      <c r="U416" s="58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91">
        <v>5.0599999999999996</v>
      </c>
      <c r="E417" s="591"/>
      <c r="F417" s="591"/>
      <c r="G417" s="127"/>
      <c r="H417" s="58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80"/>
      <c r="P417" s="580"/>
      <c r="Q417" s="580"/>
      <c r="R417" s="580"/>
      <c r="S417" s="580"/>
      <c r="T417" s="580"/>
      <c r="U417" s="58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91"/>
      <c r="E418" s="591"/>
      <c r="F418" s="591"/>
      <c r="G418" s="127"/>
      <c r="H418" s="58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80"/>
      <c r="P418" s="580"/>
      <c r="Q418" s="580"/>
      <c r="R418" s="580"/>
      <c r="S418" s="580"/>
      <c r="T418" s="580"/>
      <c r="U418" s="58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91"/>
      <c r="E419" s="591"/>
      <c r="F419" s="591"/>
      <c r="G419" s="127"/>
      <c r="H419" s="58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80"/>
      <c r="P419" s="580"/>
      <c r="Q419" s="580"/>
      <c r="R419" s="580"/>
      <c r="S419" s="580"/>
      <c r="T419" s="580"/>
      <c r="U419" s="58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91"/>
      <c r="E420" s="591"/>
      <c r="F420" s="591"/>
      <c r="G420" s="127"/>
      <c r="H420" s="58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80"/>
      <c r="P420" s="580"/>
      <c r="Q420" s="580"/>
      <c r="R420" s="580"/>
      <c r="S420" s="580"/>
      <c r="T420" s="580"/>
      <c r="U420" s="58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91"/>
      <c r="E421" s="591"/>
      <c r="F421" s="591"/>
      <c r="G421" s="127"/>
      <c r="H421" s="58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80"/>
      <c r="P421" s="580"/>
      <c r="Q421" s="580"/>
      <c r="R421" s="580"/>
      <c r="S421" s="580"/>
      <c r="T421" s="580"/>
      <c r="U421" s="58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91"/>
      <c r="E422" s="591"/>
      <c r="F422" s="591"/>
      <c r="G422" s="127"/>
      <c r="H422" s="58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80"/>
      <c r="P422" s="580"/>
      <c r="Q422" s="580"/>
      <c r="R422" s="580"/>
      <c r="S422" s="580"/>
      <c r="T422" s="580"/>
      <c r="U422" s="58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91"/>
      <c r="E423" s="591"/>
      <c r="F423" s="591"/>
      <c r="G423" s="127"/>
      <c r="H423" s="58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80"/>
      <c r="P423" s="580"/>
      <c r="Q423" s="580"/>
      <c r="R423" s="580"/>
      <c r="S423" s="580"/>
      <c r="T423" s="580"/>
      <c r="U423" s="58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91"/>
      <c r="E424" s="591"/>
      <c r="F424" s="591"/>
      <c r="G424" s="127"/>
      <c r="H424" s="58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80"/>
      <c r="P424" s="580"/>
      <c r="Q424" s="580"/>
      <c r="R424" s="580"/>
      <c r="S424" s="580"/>
      <c r="T424" s="580"/>
      <c r="U424" s="58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91"/>
      <c r="E425" s="591"/>
      <c r="F425" s="591"/>
      <c r="G425" s="127"/>
      <c r="H425" s="58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80"/>
      <c r="P425" s="580"/>
      <c r="Q425" s="580"/>
      <c r="R425" s="580"/>
      <c r="S425" s="580"/>
      <c r="T425" s="580"/>
      <c r="U425" s="58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91"/>
      <c r="E426" s="591"/>
      <c r="F426" s="591"/>
      <c r="G426" s="127"/>
      <c r="H426" s="58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80"/>
      <c r="P426" s="580"/>
      <c r="Q426" s="580"/>
      <c r="R426" s="580"/>
      <c r="S426" s="580"/>
      <c r="T426" s="580"/>
      <c r="U426" s="58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91"/>
      <c r="E427" s="591"/>
      <c r="F427" s="591"/>
      <c r="G427" s="127"/>
      <c r="H427" s="58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80"/>
      <c r="P427" s="580"/>
      <c r="Q427" s="580"/>
      <c r="R427" s="580"/>
      <c r="S427" s="580"/>
      <c r="T427" s="580"/>
      <c r="U427" s="58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81" t="s">
        <v>217</v>
      </c>
      <c r="C429" s="125" t="s">
        <v>179</v>
      </c>
      <c r="D429" s="591">
        <v>5.03</v>
      </c>
      <c r="E429" s="591"/>
      <c r="F429" s="591"/>
      <c r="G429" s="127"/>
      <c r="H429" s="58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80"/>
      <c r="P429" s="580"/>
      <c r="Q429" s="580"/>
      <c r="R429" s="580"/>
      <c r="S429" s="580"/>
      <c r="T429" s="580"/>
      <c r="U429" s="58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81" t="s">
        <v>217</v>
      </c>
      <c r="C430" s="125" t="s">
        <v>186</v>
      </c>
      <c r="D430" s="591">
        <v>5.03</v>
      </c>
      <c r="E430" s="591"/>
      <c r="F430" s="591"/>
      <c r="G430" s="127"/>
      <c r="H430" s="58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80"/>
      <c r="P430" s="580"/>
      <c r="Q430" s="580"/>
      <c r="R430" s="580"/>
      <c r="S430" s="580"/>
      <c r="T430" s="580"/>
      <c r="U430" s="58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81" t="s">
        <v>217</v>
      </c>
      <c r="C431" s="125" t="s">
        <v>204</v>
      </c>
      <c r="D431" s="591">
        <v>5.03</v>
      </c>
      <c r="E431" s="591"/>
      <c r="F431" s="591"/>
      <c r="G431" s="127"/>
      <c r="H431" s="58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80"/>
      <c r="P431" s="580"/>
      <c r="Q431" s="580"/>
      <c r="R431" s="580"/>
      <c r="S431" s="580"/>
      <c r="T431" s="580"/>
      <c r="U431" s="58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91">
        <v>5.03</v>
      </c>
      <c r="E432" s="591"/>
      <c r="F432" s="591"/>
      <c r="G432" s="127"/>
      <c r="H432" s="58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80"/>
      <c r="P432" s="580"/>
      <c r="Q432" s="580"/>
      <c r="R432" s="580"/>
      <c r="S432" s="580"/>
      <c r="T432" s="580"/>
      <c r="U432" s="58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s="305" customFormat="1" ht="20.100000000000001" customHeight="1">
      <c r="A433" s="253">
        <v>30400013</v>
      </c>
      <c r="B433" s="145" t="s">
        <v>468</v>
      </c>
      <c r="C433" s="125" t="s">
        <v>203</v>
      </c>
      <c r="D433" s="591">
        <v>5.03</v>
      </c>
      <c r="E433" s="591"/>
      <c r="F433" s="591">
        <v>20170312</v>
      </c>
      <c r="G433" s="127">
        <f>108+108+108+55+18+25</f>
        <v>422</v>
      </c>
      <c r="H433" s="589">
        <f t="shared" si="105"/>
        <v>2122.6600000000003</v>
      </c>
      <c r="I433" s="128">
        <f>8.5+9+9.5+9.5+1.5</f>
        <v>38</v>
      </c>
      <c r="J433" s="128">
        <f t="array" ref="J433">IF(ISERROR(G433/I433),"",G433/I433)</f>
        <v>11.105263157894736</v>
      </c>
      <c r="K433" s="130">
        <f t="array" ref="K433">IF(ISERROR(G433/L433),"",G433/L433)</f>
        <v>45.376344086021504</v>
      </c>
      <c r="L433" s="128">
        <v>9.3000000000000007</v>
      </c>
      <c r="M433" s="108">
        <f t="shared" si="106"/>
        <v>-7.3763440860215042</v>
      </c>
      <c r="N433" s="128">
        <f t="shared" si="107"/>
        <v>0</v>
      </c>
      <c r="O433" s="580"/>
      <c r="P433" s="580"/>
      <c r="Q433" s="580"/>
      <c r="R433" s="580"/>
      <c r="S433" s="580"/>
      <c r="T433" s="580"/>
      <c r="U433" s="580"/>
      <c r="V433" s="131">
        <f t="shared" si="108"/>
        <v>0</v>
      </c>
      <c r="W433" s="583">
        <f t="shared" si="104"/>
        <v>0</v>
      </c>
      <c r="X433" s="131"/>
      <c r="Y433" s="131"/>
      <c r="Z433" s="131"/>
      <c r="AA433" s="131"/>
    </row>
    <row r="434" spans="1:27" s="305" customFormat="1" ht="20.100000000000001" hidden="1" customHeight="1">
      <c r="A434" s="253">
        <v>30400016</v>
      </c>
      <c r="B434" s="145" t="s">
        <v>507</v>
      </c>
      <c r="C434" s="125" t="s">
        <v>186</v>
      </c>
      <c r="D434" s="591">
        <v>5.03</v>
      </c>
      <c r="E434" s="591"/>
      <c r="F434" s="591"/>
      <c r="G434" s="127"/>
      <c r="H434" s="589">
        <f t="shared" si="105"/>
        <v>0</v>
      </c>
      <c r="I434" s="128"/>
      <c r="J434" s="128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8">
        <f t="shared" si="107"/>
        <v>0</v>
      </c>
      <c r="O434" s="580"/>
      <c r="P434" s="580"/>
      <c r="Q434" s="580"/>
      <c r="R434" s="580"/>
      <c r="S434" s="580"/>
      <c r="T434" s="580"/>
      <c r="U434" s="580"/>
      <c r="V434" s="131">
        <f t="shared" si="108"/>
        <v>0</v>
      </c>
      <c r="W434" s="583" t="str">
        <f t="shared" si="104"/>
        <v/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591">
        <v>5.03</v>
      </c>
      <c r="E435" s="591"/>
      <c r="F435" s="591">
        <v>20170312</v>
      </c>
      <c r="G435" s="127">
        <v>95</v>
      </c>
      <c r="H435" s="589">
        <f t="shared" si="105"/>
        <v>477.85</v>
      </c>
      <c r="I435" s="128">
        <v>8</v>
      </c>
      <c r="J435" s="128">
        <f t="array" ref="J435">IF(ISERROR(G435/I435),"",G435/I435)</f>
        <v>11.875</v>
      </c>
      <c r="K435" s="130">
        <f t="array" ref="K435">IF(ISERROR(G435/L435),"",G435/L435)</f>
        <v>10.21505376344086</v>
      </c>
      <c r="L435" s="128">
        <v>9.3000000000000007</v>
      </c>
      <c r="M435" s="108">
        <f t="shared" si="106"/>
        <v>-2.21505376344086</v>
      </c>
      <c r="N435" s="128">
        <f t="shared" si="107"/>
        <v>0</v>
      </c>
      <c r="O435" s="580"/>
      <c r="P435" s="580"/>
      <c r="Q435" s="580"/>
      <c r="R435" s="580"/>
      <c r="S435" s="580"/>
      <c r="T435" s="580"/>
      <c r="U435" s="580"/>
      <c r="V435" s="131">
        <f t="shared" si="108"/>
        <v>0</v>
      </c>
      <c r="W435" s="583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91">
        <v>5.03</v>
      </c>
      <c r="E436" s="591"/>
      <c r="F436" s="591"/>
      <c r="G436" s="127"/>
      <c r="H436" s="58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80"/>
      <c r="P436" s="580"/>
      <c r="Q436" s="580"/>
      <c r="R436" s="580"/>
      <c r="S436" s="580"/>
      <c r="T436" s="580"/>
      <c r="U436" s="58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91">
        <v>5.03</v>
      </c>
      <c r="E437" s="591"/>
      <c r="F437" s="591"/>
      <c r="G437" s="146"/>
      <c r="H437" s="58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80"/>
      <c r="P437" s="580"/>
      <c r="Q437" s="580"/>
      <c r="R437" s="580"/>
      <c r="S437" s="580"/>
      <c r="T437" s="580"/>
      <c r="U437" s="58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91">
        <v>5.03</v>
      </c>
      <c r="E438" s="591"/>
      <c r="F438" s="591"/>
      <c r="G438" s="127"/>
      <c r="H438" s="58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80"/>
      <c r="P438" s="580"/>
      <c r="Q438" s="580"/>
      <c r="R438" s="580"/>
      <c r="S438" s="580"/>
      <c r="T438" s="580"/>
      <c r="U438" s="58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91">
        <v>5.03</v>
      </c>
      <c r="E439" s="591"/>
      <c r="F439" s="591"/>
      <c r="G439" s="127"/>
      <c r="H439" s="58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80"/>
      <c r="P439" s="580"/>
      <c r="Q439" s="580"/>
      <c r="R439" s="580"/>
      <c r="S439" s="580"/>
      <c r="T439" s="580"/>
      <c r="U439" s="58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91">
        <v>5.03</v>
      </c>
      <c r="E440" s="591"/>
      <c r="F440" s="591"/>
      <c r="G440" s="127"/>
      <c r="H440" s="58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80"/>
      <c r="P440" s="580"/>
      <c r="Q440" s="580"/>
      <c r="R440" s="580"/>
      <c r="S440" s="580"/>
      <c r="T440" s="580"/>
      <c r="U440" s="58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91">
        <v>5.03</v>
      </c>
      <c r="E441" s="591"/>
      <c r="F441" s="591"/>
      <c r="G441" s="127"/>
      <c r="H441" s="58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80"/>
      <c r="P441" s="580"/>
      <c r="Q441" s="580"/>
      <c r="R441" s="580"/>
      <c r="S441" s="580"/>
      <c r="T441" s="580"/>
      <c r="U441" s="58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91">
        <v>5.03</v>
      </c>
      <c r="E442" s="591"/>
      <c r="F442" s="591"/>
      <c r="G442" s="127"/>
      <c r="H442" s="58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80"/>
      <c r="P442" s="580"/>
      <c r="Q442" s="580"/>
      <c r="R442" s="580"/>
      <c r="S442" s="580"/>
      <c r="T442" s="580"/>
      <c r="U442" s="58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91">
        <v>5.03</v>
      </c>
      <c r="E443" s="591"/>
      <c r="F443" s="591"/>
      <c r="G443" s="127"/>
      <c r="H443" s="58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80"/>
      <c r="P443" s="580"/>
      <c r="Q443" s="580"/>
      <c r="R443" s="580"/>
      <c r="S443" s="580"/>
      <c r="T443" s="580"/>
      <c r="U443" s="58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91">
        <v>5.03</v>
      </c>
      <c r="E444" s="591"/>
      <c r="F444" s="591"/>
      <c r="G444" s="127"/>
      <c r="H444" s="58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80"/>
      <c r="P444" s="580"/>
      <c r="Q444" s="580"/>
      <c r="R444" s="580"/>
      <c r="S444" s="580"/>
      <c r="T444" s="580"/>
      <c r="U444" s="58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81" t="s">
        <v>222</v>
      </c>
      <c r="C445" s="125" t="s">
        <v>181</v>
      </c>
      <c r="D445" s="591">
        <v>9.36</v>
      </c>
      <c r="E445" s="591"/>
      <c r="F445" s="591"/>
      <c r="G445" s="127"/>
      <c r="H445" s="58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80"/>
      <c r="P445" s="580"/>
      <c r="Q445" s="580"/>
      <c r="R445" s="580"/>
      <c r="S445" s="580"/>
      <c r="T445" s="580"/>
      <c r="U445" s="58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81" t="s">
        <v>222</v>
      </c>
      <c r="C446" s="125" t="s">
        <v>179</v>
      </c>
      <c r="D446" s="591">
        <v>9.36</v>
      </c>
      <c r="E446" s="591"/>
      <c r="F446" s="591"/>
      <c r="G446" s="127"/>
      <c r="H446" s="58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80"/>
      <c r="P446" s="580"/>
      <c r="Q446" s="580"/>
      <c r="R446" s="580"/>
      <c r="S446" s="580"/>
      <c r="T446" s="580"/>
      <c r="U446" s="58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81" t="s">
        <v>222</v>
      </c>
      <c r="C447" s="125" t="s">
        <v>221</v>
      </c>
      <c r="D447" s="591">
        <v>9.36</v>
      </c>
      <c r="E447" s="591"/>
      <c r="F447" s="591"/>
      <c r="G447" s="127"/>
      <c r="H447" s="58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80"/>
      <c r="P447" s="580"/>
      <c r="Q447" s="580"/>
      <c r="R447" s="580"/>
      <c r="S447" s="580"/>
      <c r="T447" s="580"/>
      <c r="U447" s="58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81" t="s">
        <v>222</v>
      </c>
      <c r="C448" s="125" t="s">
        <v>186</v>
      </c>
      <c r="D448" s="591">
        <v>9.36</v>
      </c>
      <c r="E448" s="591"/>
      <c r="F448" s="591"/>
      <c r="G448" s="127"/>
      <c r="H448" s="58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80"/>
      <c r="P448" s="580"/>
      <c r="Q448" s="580"/>
      <c r="R448" s="580"/>
      <c r="S448" s="580"/>
      <c r="T448" s="580"/>
      <c r="U448" s="58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81" t="s">
        <v>393</v>
      </c>
      <c r="C449" s="177" t="s">
        <v>395</v>
      </c>
      <c r="D449" s="591">
        <v>5</v>
      </c>
      <c r="E449" s="591"/>
      <c r="F449" s="591"/>
      <c r="G449" s="127"/>
      <c r="H449" s="58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80"/>
      <c r="P449" s="580"/>
      <c r="Q449" s="580"/>
      <c r="R449" s="580"/>
      <c r="S449" s="580"/>
      <c r="T449" s="580"/>
      <c r="U449" s="58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81" t="s">
        <v>393</v>
      </c>
      <c r="C450" s="177" t="s">
        <v>402</v>
      </c>
      <c r="D450" s="591">
        <v>5</v>
      </c>
      <c r="E450" s="591"/>
      <c r="F450" s="591"/>
      <c r="G450" s="127"/>
      <c r="H450" s="58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80"/>
      <c r="P450" s="580"/>
      <c r="Q450" s="580"/>
      <c r="R450" s="580"/>
      <c r="S450" s="580"/>
      <c r="T450" s="580"/>
      <c r="U450" s="58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81" t="s">
        <v>404</v>
      </c>
      <c r="C451" s="177" t="s">
        <v>405</v>
      </c>
      <c r="D451" s="591">
        <v>5</v>
      </c>
      <c r="E451" s="591"/>
      <c r="F451" s="591"/>
      <c r="G451" s="127"/>
      <c r="H451" s="58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80"/>
      <c r="P451" s="580"/>
      <c r="Q451" s="580"/>
      <c r="R451" s="580"/>
      <c r="S451" s="580"/>
      <c r="T451" s="580"/>
      <c r="U451" s="58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81" t="s">
        <v>342</v>
      </c>
      <c r="C452" s="177" t="s">
        <v>372</v>
      </c>
      <c r="D452" s="591">
        <v>5</v>
      </c>
      <c r="E452" s="591"/>
      <c r="F452" s="591"/>
      <c r="G452" s="127"/>
      <c r="H452" s="58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80"/>
      <c r="P452" s="580"/>
      <c r="Q452" s="580"/>
      <c r="R452" s="580"/>
      <c r="S452" s="580"/>
      <c r="T452" s="580"/>
      <c r="U452" s="58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81" t="s">
        <v>343</v>
      </c>
      <c r="C453" s="125" t="s">
        <v>345</v>
      </c>
      <c r="D453" s="591">
        <v>5</v>
      </c>
      <c r="E453" s="591"/>
      <c r="F453" s="591"/>
      <c r="G453" s="127"/>
      <c r="H453" s="58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80"/>
      <c r="P453" s="580"/>
      <c r="Q453" s="580"/>
      <c r="R453" s="580"/>
      <c r="S453" s="580"/>
      <c r="T453" s="580"/>
      <c r="U453" s="58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81" t="s">
        <v>343</v>
      </c>
      <c r="C454" s="125" t="s">
        <v>347</v>
      </c>
      <c r="D454" s="591">
        <v>5</v>
      </c>
      <c r="E454" s="591"/>
      <c r="F454" s="591"/>
      <c r="G454" s="127"/>
      <c r="H454" s="58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80"/>
      <c r="P454" s="580"/>
      <c r="Q454" s="580"/>
      <c r="R454" s="580"/>
      <c r="S454" s="580"/>
      <c r="T454" s="580"/>
      <c r="U454" s="58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91">
        <v>5.0599999999999996</v>
      </c>
      <c r="E455" s="591"/>
      <c r="F455" s="591"/>
      <c r="G455" s="127"/>
      <c r="H455" s="58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80"/>
      <c r="P455" s="580"/>
      <c r="Q455" s="580"/>
      <c r="R455" s="580"/>
      <c r="S455" s="580"/>
      <c r="T455" s="580"/>
      <c r="U455" s="58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91">
        <v>5.0599999999999996</v>
      </c>
      <c r="E456" s="591"/>
      <c r="F456" s="591"/>
      <c r="G456" s="127"/>
      <c r="H456" s="58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80"/>
      <c r="P456" s="580"/>
      <c r="Q456" s="580"/>
      <c r="R456" s="580"/>
      <c r="S456" s="580"/>
      <c r="T456" s="580"/>
      <c r="U456" s="58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91"/>
      <c r="E457" s="591"/>
      <c r="F457" s="591"/>
      <c r="G457" s="127"/>
      <c r="H457" s="58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80"/>
      <c r="P457" s="580"/>
      <c r="Q457" s="580"/>
      <c r="R457" s="580"/>
      <c r="S457" s="580"/>
      <c r="T457" s="580"/>
      <c r="U457" s="58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91"/>
      <c r="E458" s="591"/>
      <c r="F458" s="591"/>
      <c r="G458" s="127"/>
      <c r="H458" s="58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80"/>
      <c r="P458" s="580"/>
      <c r="Q458" s="580"/>
      <c r="R458" s="580"/>
      <c r="S458" s="580"/>
      <c r="T458" s="580"/>
      <c r="U458" s="58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91"/>
      <c r="E459" s="591"/>
      <c r="F459" s="591"/>
      <c r="G459" s="127"/>
      <c r="H459" s="58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80"/>
      <c r="P459" s="580"/>
      <c r="Q459" s="580"/>
      <c r="R459" s="580"/>
      <c r="S459" s="580"/>
      <c r="T459" s="580"/>
      <c r="U459" s="58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91">
        <v>5.07</v>
      </c>
      <c r="E460" s="591"/>
      <c r="F460" s="591"/>
      <c r="G460" s="127"/>
      <c r="H460" s="58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80"/>
      <c r="P460" s="580"/>
      <c r="Q460" s="580"/>
      <c r="R460" s="580"/>
      <c r="S460" s="580"/>
      <c r="T460" s="580"/>
      <c r="U460" s="58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91">
        <v>5.07</v>
      </c>
      <c r="E461" s="591"/>
      <c r="F461" s="591"/>
      <c r="G461" s="127"/>
      <c r="H461" s="58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80"/>
      <c r="P461" s="580"/>
      <c r="Q461" s="580"/>
      <c r="R461" s="580"/>
      <c r="S461" s="580"/>
      <c r="T461" s="580"/>
      <c r="U461" s="58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91">
        <v>5.0599999999999996</v>
      </c>
      <c r="E462" s="591"/>
      <c r="F462" s="590"/>
      <c r="G462" s="127"/>
      <c r="H462" s="589">
        <f>D462*G462</f>
        <v>0</v>
      </c>
      <c r="I462" s="128"/>
      <c r="J462" s="129" t="str">
        <f t="array" ref="J462">IF(ISERROR(G462/I462),"",G462/I462)</f>
        <v/>
      </c>
      <c r="K462" s="58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80"/>
      <c r="P462" s="580"/>
      <c r="Q462" s="580"/>
      <c r="R462" s="580"/>
      <c r="S462" s="580"/>
      <c r="T462" s="580"/>
      <c r="U462" s="58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87" t="s">
        <v>202</v>
      </c>
      <c r="D463" s="138"/>
      <c r="E463" s="138"/>
      <c r="F463" s="138"/>
      <c r="G463" s="139">
        <f>SUM(G429:G462)</f>
        <v>517</v>
      </c>
      <c r="H463" s="140">
        <f>SUM(H429:H462)</f>
        <v>2600.5100000000002</v>
      </c>
      <c r="I463" s="140">
        <f>SUM(I429:I462)</f>
        <v>46</v>
      </c>
      <c r="J463" s="129">
        <f t="array" ref="J463">IF(ISERROR(G463/I463),"",G463/I463)</f>
        <v>11.239130434782609</v>
      </c>
      <c r="K463" s="140">
        <f>SUM(K429:K462)</f>
        <v>55.591397849462368</v>
      </c>
      <c r="L463" s="141"/>
      <c r="M463" s="144">
        <f t="shared" ref="M463:V463" si="114">SUM(M429:M462)</f>
        <v>-9.5913978494623642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91">
        <v>5.03</v>
      </c>
      <c r="E464" s="591"/>
      <c r="F464" s="591"/>
      <c r="G464" s="127"/>
      <c r="H464" s="58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80"/>
      <c r="P464" s="580"/>
      <c r="Q464" s="580"/>
      <c r="R464" s="580"/>
      <c r="S464" s="580"/>
      <c r="T464" s="580"/>
      <c r="U464" s="58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91">
        <v>5.03</v>
      </c>
      <c r="E465" s="591"/>
      <c r="F465" s="591"/>
      <c r="G465" s="127"/>
      <c r="H465" s="58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80"/>
      <c r="P465" s="580"/>
      <c r="Q465" s="580"/>
      <c r="R465" s="580"/>
      <c r="S465" s="580"/>
      <c r="T465" s="580"/>
      <c r="U465" s="58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91">
        <v>5.04</v>
      </c>
      <c r="E466" s="591"/>
      <c r="F466" s="591"/>
      <c r="G466" s="127"/>
      <c r="H466" s="58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80"/>
      <c r="P466" s="580"/>
      <c r="Q466" s="580"/>
      <c r="R466" s="580"/>
      <c r="S466" s="580"/>
      <c r="T466" s="580"/>
      <c r="U466" s="58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91">
        <v>5.03</v>
      </c>
      <c r="E467" s="591"/>
      <c r="F467" s="591"/>
      <c r="G467" s="127"/>
      <c r="H467" s="58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80"/>
      <c r="P467" s="580"/>
      <c r="Q467" s="580"/>
      <c r="R467" s="580"/>
      <c r="S467" s="580"/>
      <c r="T467" s="580"/>
      <c r="U467" s="58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85" t="s">
        <v>203</v>
      </c>
      <c r="D468" s="591">
        <v>5.03</v>
      </c>
      <c r="E468" s="591"/>
      <c r="F468" s="591"/>
      <c r="G468" s="127"/>
      <c r="H468" s="58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80"/>
      <c r="P468" s="580"/>
      <c r="Q468" s="580"/>
      <c r="R468" s="580"/>
      <c r="S468" s="580"/>
      <c r="T468" s="580"/>
      <c r="U468" s="58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91">
        <v>5.03</v>
      </c>
      <c r="E469" s="591"/>
      <c r="F469" s="591"/>
      <c r="G469" s="127"/>
      <c r="H469" s="58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80"/>
      <c r="P469" s="580"/>
      <c r="Q469" s="580"/>
      <c r="R469" s="580"/>
      <c r="S469" s="580"/>
      <c r="T469" s="580"/>
      <c r="U469" s="58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91">
        <v>5.03</v>
      </c>
      <c r="E470" s="591"/>
      <c r="F470" s="591"/>
      <c r="G470" s="127"/>
      <c r="H470" s="58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80"/>
      <c r="P470" s="580"/>
      <c r="Q470" s="580"/>
      <c r="R470" s="580"/>
      <c r="S470" s="580"/>
      <c r="T470" s="580"/>
      <c r="U470" s="58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85" t="s">
        <v>228</v>
      </c>
      <c r="D471" s="591">
        <v>5.03</v>
      </c>
      <c r="E471" s="591"/>
      <c r="F471" s="591"/>
      <c r="G471" s="127"/>
      <c r="H471" s="58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80"/>
      <c r="P471" s="580"/>
      <c r="Q471" s="580"/>
      <c r="R471" s="580"/>
      <c r="S471" s="580"/>
      <c r="T471" s="580"/>
      <c r="U471" s="58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85" t="s">
        <v>212</v>
      </c>
      <c r="D472" s="591">
        <v>5.03</v>
      </c>
      <c r="E472" s="591"/>
      <c r="F472" s="591"/>
      <c r="G472" s="127"/>
      <c r="H472" s="58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80"/>
      <c r="P472" s="580"/>
      <c r="Q472" s="580"/>
      <c r="R472" s="580"/>
      <c r="S472" s="580"/>
      <c r="T472" s="580"/>
      <c r="U472" s="58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85" t="s">
        <v>203</v>
      </c>
      <c r="D473" s="591">
        <v>5.03</v>
      </c>
      <c r="E473" s="591"/>
      <c r="F473" s="591"/>
      <c r="G473" s="127"/>
      <c r="H473" s="58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80"/>
      <c r="P473" s="580"/>
      <c r="Q473" s="580"/>
      <c r="R473" s="580"/>
      <c r="S473" s="580"/>
      <c r="T473" s="580"/>
      <c r="U473" s="58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85" t="s">
        <v>186</v>
      </c>
      <c r="D474" s="591">
        <v>5.03</v>
      </c>
      <c r="E474" s="591"/>
      <c r="F474" s="591"/>
      <c r="G474" s="127"/>
      <c r="H474" s="58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80"/>
      <c r="P474" s="580"/>
      <c r="Q474" s="580"/>
      <c r="R474" s="580"/>
      <c r="S474" s="580"/>
      <c r="T474" s="580"/>
      <c r="U474" s="58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85" t="s">
        <v>228</v>
      </c>
      <c r="D475" s="591">
        <v>5.03</v>
      </c>
      <c r="E475" s="591"/>
      <c r="F475" s="591"/>
      <c r="G475" s="127"/>
      <c r="H475" s="58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80"/>
      <c r="P475" s="580"/>
      <c r="Q475" s="580"/>
      <c r="R475" s="580"/>
      <c r="S475" s="580"/>
      <c r="T475" s="580"/>
      <c r="U475" s="58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85" t="s">
        <v>199</v>
      </c>
      <c r="D476" s="591">
        <v>5.03</v>
      </c>
      <c r="E476" s="591"/>
      <c r="F476" s="591"/>
      <c r="G476" s="127"/>
      <c r="H476" s="58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80"/>
      <c r="P476" s="580"/>
      <c r="Q476" s="580"/>
      <c r="R476" s="580"/>
      <c r="S476" s="580"/>
      <c r="T476" s="580"/>
      <c r="U476" s="58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91">
        <v>5.0599999999999996</v>
      </c>
      <c r="E477" s="591"/>
      <c r="F477" s="591"/>
      <c r="G477" s="127"/>
      <c r="H477" s="58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80"/>
      <c r="P477" s="580"/>
      <c r="Q477" s="580"/>
      <c r="R477" s="580"/>
      <c r="S477" s="580"/>
      <c r="T477" s="580"/>
      <c r="U477" s="58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91">
        <v>5.0599999999999996</v>
      </c>
      <c r="E478" s="591"/>
      <c r="F478" s="591"/>
      <c r="G478" s="127"/>
      <c r="H478" s="58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80"/>
      <c r="P478" s="580"/>
      <c r="Q478" s="580"/>
      <c r="R478" s="580"/>
      <c r="S478" s="580"/>
      <c r="T478" s="580"/>
      <c r="U478" s="58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91">
        <v>5.04</v>
      </c>
      <c r="E480" s="591"/>
      <c r="F480" s="591"/>
      <c r="G480" s="127"/>
      <c r="H480" s="58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80"/>
      <c r="P480" s="580"/>
      <c r="Q480" s="580"/>
      <c r="R480" s="580"/>
      <c r="S480" s="580"/>
      <c r="T480" s="580"/>
      <c r="U480" s="58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91">
        <v>5.04</v>
      </c>
      <c r="E481" s="591"/>
      <c r="F481" s="591"/>
      <c r="G481" s="127"/>
      <c r="H481" s="58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80"/>
      <c r="P481" s="580"/>
      <c r="Q481" s="580"/>
      <c r="R481" s="580"/>
      <c r="S481" s="580"/>
      <c r="T481" s="580"/>
      <c r="U481" s="58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91">
        <v>5.04</v>
      </c>
      <c r="E482" s="591"/>
      <c r="F482" s="591"/>
      <c r="G482" s="127"/>
      <c r="H482" s="58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80"/>
      <c r="P482" s="580"/>
      <c r="Q482" s="580"/>
      <c r="R482" s="580"/>
      <c r="S482" s="580"/>
      <c r="T482" s="580"/>
      <c r="U482" s="58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91">
        <v>5.04</v>
      </c>
      <c r="E483" s="591"/>
      <c r="F483" s="591"/>
      <c r="G483" s="127"/>
      <c r="H483" s="58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80"/>
      <c r="P483" s="580"/>
      <c r="Q483" s="580"/>
      <c r="R483" s="580"/>
      <c r="S483" s="580"/>
      <c r="T483" s="580"/>
      <c r="U483" s="58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91">
        <v>5.04</v>
      </c>
      <c r="E484" s="591"/>
      <c r="F484" s="591"/>
      <c r="G484" s="127"/>
      <c r="H484" s="58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80"/>
      <c r="P484" s="580"/>
      <c r="Q484" s="580"/>
      <c r="R484" s="580"/>
      <c r="S484" s="580"/>
      <c r="T484" s="580"/>
      <c r="U484" s="58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91">
        <v>5.04</v>
      </c>
      <c r="E485" s="591"/>
      <c r="F485" s="591"/>
      <c r="G485" s="127"/>
      <c r="H485" s="58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80"/>
      <c r="P485" s="580"/>
      <c r="Q485" s="580"/>
      <c r="R485" s="580"/>
      <c r="S485" s="580"/>
      <c r="T485" s="580"/>
      <c r="U485" s="58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91">
        <v>5.04</v>
      </c>
      <c r="E486" s="591"/>
      <c r="F486" s="591"/>
      <c r="G486" s="127"/>
      <c r="H486" s="58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80"/>
      <c r="P486" s="580"/>
      <c r="Q486" s="580"/>
      <c r="R486" s="580"/>
      <c r="S486" s="580"/>
      <c r="T486" s="580"/>
      <c r="U486" s="58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91">
        <v>5.04</v>
      </c>
      <c r="E487" s="591"/>
      <c r="F487" s="591"/>
      <c r="G487" s="127"/>
      <c r="H487" s="58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80"/>
      <c r="P487" s="580"/>
      <c r="Q487" s="580"/>
      <c r="R487" s="580"/>
      <c r="S487" s="580"/>
      <c r="T487" s="580"/>
      <c r="U487" s="58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91">
        <v>5.04</v>
      </c>
      <c r="E488" s="591"/>
      <c r="F488" s="591"/>
      <c r="G488" s="127"/>
      <c r="H488" s="58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80"/>
      <c r="P488" s="580"/>
      <c r="Q488" s="580"/>
      <c r="R488" s="580"/>
      <c r="S488" s="580"/>
      <c r="T488" s="580"/>
      <c r="U488" s="58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91">
        <v>5.04</v>
      </c>
      <c r="E489" s="591"/>
      <c r="F489" s="591"/>
      <c r="G489" s="127"/>
      <c r="H489" s="58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80"/>
      <c r="P489" s="580"/>
      <c r="Q489" s="580"/>
      <c r="R489" s="580"/>
      <c r="S489" s="580"/>
      <c r="T489" s="580"/>
      <c r="U489" s="58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79"/>
      <c r="D491" s="591">
        <v>3.65</v>
      </c>
      <c r="E491" s="591"/>
      <c r="F491" s="590"/>
      <c r="G491" s="127"/>
      <c r="H491" s="589">
        <f t="shared" ref="H491:H505" si="127">D491*G491</f>
        <v>0</v>
      </c>
      <c r="I491" s="128"/>
      <c r="J491" s="129" t="str">
        <f t="array" ref="J491">IF(ISERROR(G491/I491),"",G491/I491)</f>
        <v/>
      </c>
      <c r="K491" s="58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80"/>
      <c r="P491" s="580"/>
      <c r="Q491" s="580"/>
      <c r="R491" s="580"/>
      <c r="S491" s="580"/>
      <c r="T491" s="580"/>
      <c r="U491" s="58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s="305" customFormat="1" ht="20.100000000000001" customHeight="1">
      <c r="A492" s="253">
        <v>30700014</v>
      </c>
      <c r="B492" s="137" t="s">
        <v>236</v>
      </c>
      <c r="C492" s="579"/>
      <c r="D492" s="591">
        <v>6.58</v>
      </c>
      <c r="E492" s="591"/>
      <c r="F492" s="591">
        <v>20170307</v>
      </c>
      <c r="G492" s="127">
        <v>287</v>
      </c>
      <c r="H492" s="589">
        <f t="shared" si="127"/>
        <v>1888.46</v>
      </c>
      <c r="I492" s="128">
        <f>8*5</f>
        <v>40</v>
      </c>
      <c r="J492" s="128">
        <f t="array" ref="J492">IF(ISERROR(G492/I492),"",G492/I492)</f>
        <v>7.1749999999999998</v>
      </c>
      <c r="K492" s="130">
        <f t="array" ref="K492">IF(ISERROR(G492/L492),"",G492/L492)</f>
        <v>57.4</v>
      </c>
      <c r="L492" s="128">
        <v>5</v>
      </c>
      <c r="M492" s="108">
        <f>IF(ISERROR(I492-K492),"",I492-K492)</f>
        <v>-17.399999999999999</v>
      </c>
      <c r="N492" s="128">
        <f>SUM(O492:U492)</f>
        <v>0</v>
      </c>
      <c r="O492" s="580"/>
      <c r="P492" s="580"/>
      <c r="Q492" s="580"/>
      <c r="R492" s="580"/>
      <c r="S492" s="580"/>
      <c r="T492" s="580"/>
      <c r="U492" s="580"/>
      <c r="V492" s="131">
        <f>SUM(X492:AA492)</f>
        <v>0</v>
      </c>
      <c r="W492" s="583">
        <f t="shared" si="126"/>
        <v>0</v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79"/>
      <c r="D493" s="591">
        <v>7.8</v>
      </c>
      <c r="E493" s="591"/>
      <c r="F493" s="591"/>
      <c r="G493" s="127"/>
      <c r="H493" s="58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80"/>
      <c r="P493" s="580"/>
      <c r="Q493" s="580"/>
      <c r="R493" s="580"/>
      <c r="S493" s="580"/>
      <c r="T493" s="580"/>
      <c r="U493" s="58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79"/>
      <c r="D494" s="591">
        <v>4.4000000000000004</v>
      </c>
      <c r="E494" s="591"/>
      <c r="F494" s="591"/>
      <c r="G494" s="127"/>
      <c r="H494" s="58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80"/>
      <c r="P494" s="580"/>
      <c r="Q494" s="580"/>
      <c r="R494" s="580"/>
      <c r="S494" s="580"/>
      <c r="T494" s="580"/>
      <c r="U494" s="58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91"/>
      <c r="E495" s="591"/>
      <c r="F495" s="591"/>
      <c r="G495" s="127"/>
      <c r="H495" s="589">
        <f t="shared" si="127"/>
        <v>0</v>
      </c>
      <c r="I495" s="128"/>
      <c r="J495" s="129"/>
      <c r="K495" s="130"/>
      <c r="L495" s="128"/>
      <c r="M495" s="108"/>
      <c r="N495" s="129"/>
      <c r="O495" s="580"/>
      <c r="P495" s="580"/>
      <c r="Q495" s="580"/>
      <c r="R495" s="580"/>
      <c r="S495" s="580"/>
      <c r="T495" s="580"/>
      <c r="U495" s="58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79"/>
      <c r="D496" s="591"/>
      <c r="E496" s="591"/>
      <c r="F496" s="591"/>
      <c r="G496" s="127"/>
      <c r="H496" s="58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80"/>
      <c r="P496" s="580"/>
      <c r="Q496" s="580"/>
      <c r="R496" s="580"/>
      <c r="S496" s="580"/>
      <c r="T496" s="580"/>
      <c r="U496" s="58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79" t="s">
        <v>239</v>
      </c>
      <c r="C497" s="579" t="s">
        <v>179</v>
      </c>
      <c r="D497" s="591">
        <v>6.04</v>
      </c>
      <c r="E497" s="591"/>
      <c r="F497" s="591"/>
      <c r="G497" s="127"/>
      <c r="H497" s="58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80"/>
      <c r="P497" s="580"/>
      <c r="Q497" s="580"/>
      <c r="R497" s="580"/>
      <c r="S497" s="580"/>
      <c r="T497" s="580"/>
      <c r="U497" s="58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79" t="s">
        <v>239</v>
      </c>
      <c r="C498" s="579" t="s">
        <v>186</v>
      </c>
      <c r="D498" s="591">
        <v>6.04</v>
      </c>
      <c r="E498" s="591"/>
      <c r="F498" s="591"/>
      <c r="G498" s="127"/>
      <c r="H498" s="58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80"/>
      <c r="P498" s="580"/>
      <c r="Q498" s="580"/>
      <c r="R498" s="580"/>
      <c r="S498" s="580"/>
      <c r="T498" s="580"/>
      <c r="U498" s="58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79" t="s">
        <v>440</v>
      </c>
      <c r="C499" s="579" t="s">
        <v>179</v>
      </c>
      <c r="D499" s="591"/>
      <c r="E499" s="591"/>
      <c r="F499" s="591"/>
      <c r="G499" s="127"/>
      <c r="H499" s="589">
        <f t="shared" si="127"/>
        <v>0</v>
      </c>
      <c r="I499" s="128"/>
      <c r="J499" s="129"/>
      <c r="K499" s="130"/>
      <c r="L499" s="128"/>
      <c r="M499" s="108"/>
      <c r="N499" s="129"/>
      <c r="O499" s="580"/>
      <c r="P499" s="580"/>
      <c r="Q499" s="580"/>
      <c r="R499" s="580"/>
      <c r="S499" s="580"/>
      <c r="T499" s="580"/>
      <c r="U499" s="58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79" t="s">
        <v>440</v>
      </c>
      <c r="C500" s="579" t="s">
        <v>186</v>
      </c>
      <c r="D500" s="591"/>
      <c r="E500" s="591"/>
      <c r="F500" s="591"/>
      <c r="G500" s="127"/>
      <c r="H500" s="589">
        <f t="shared" si="127"/>
        <v>0</v>
      </c>
      <c r="I500" s="128"/>
      <c r="J500" s="129"/>
      <c r="K500" s="130"/>
      <c r="L500" s="128"/>
      <c r="M500" s="108"/>
      <c r="N500" s="129"/>
      <c r="O500" s="580"/>
      <c r="P500" s="580"/>
      <c r="Q500" s="580"/>
      <c r="R500" s="580"/>
      <c r="S500" s="580"/>
      <c r="T500" s="580"/>
      <c r="U500" s="58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81" t="s">
        <v>240</v>
      </c>
      <c r="C501" s="125"/>
      <c r="D501" s="591">
        <v>7.3</v>
      </c>
      <c r="E501" s="591"/>
      <c r="F501" s="591"/>
      <c r="G501" s="127"/>
      <c r="H501" s="58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80"/>
      <c r="P501" s="580"/>
      <c r="Q501" s="580"/>
      <c r="R501" s="580"/>
      <c r="S501" s="580"/>
      <c r="T501" s="580"/>
      <c r="U501" s="58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81" t="s">
        <v>241</v>
      </c>
      <c r="C502" s="125"/>
      <c r="D502" s="591">
        <f>78*120/1000</f>
        <v>9.36</v>
      </c>
      <c r="E502" s="591"/>
      <c r="F502" s="591"/>
      <c r="G502" s="127"/>
      <c r="H502" s="589">
        <f t="shared" si="127"/>
        <v>0</v>
      </c>
      <c r="I502" s="128"/>
      <c r="J502" s="129"/>
      <c r="K502" s="130"/>
      <c r="L502" s="128"/>
      <c r="M502" s="108"/>
      <c r="N502" s="129"/>
      <c r="O502" s="580"/>
      <c r="P502" s="580"/>
      <c r="Q502" s="580"/>
      <c r="R502" s="580"/>
      <c r="S502" s="580"/>
      <c r="T502" s="580"/>
      <c r="U502" s="58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81" t="s">
        <v>242</v>
      </c>
      <c r="C503" s="125"/>
      <c r="D503" s="591">
        <v>4.5</v>
      </c>
      <c r="E503" s="591"/>
      <c r="F503" s="591"/>
      <c r="G503" s="127"/>
      <c r="H503" s="589">
        <f t="shared" si="127"/>
        <v>0</v>
      </c>
      <c r="I503" s="128"/>
      <c r="J503" s="129"/>
      <c r="K503" s="130"/>
      <c r="L503" s="128"/>
      <c r="M503" s="108"/>
      <c r="N503" s="129"/>
      <c r="O503" s="580"/>
      <c r="P503" s="580"/>
      <c r="Q503" s="580"/>
      <c r="R503" s="580"/>
      <c r="S503" s="580"/>
      <c r="T503" s="580"/>
      <c r="U503" s="58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81" t="s">
        <v>243</v>
      </c>
      <c r="C504" s="125"/>
      <c r="D504" s="591">
        <v>4.5</v>
      </c>
      <c r="E504" s="591"/>
      <c r="F504" s="591"/>
      <c r="G504" s="127"/>
      <c r="H504" s="589">
        <f t="shared" si="127"/>
        <v>0</v>
      </c>
      <c r="I504" s="128"/>
      <c r="J504" s="129"/>
      <c r="K504" s="130"/>
      <c r="L504" s="128"/>
      <c r="M504" s="108"/>
      <c r="N504" s="129"/>
      <c r="O504" s="580"/>
      <c r="P504" s="580"/>
      <c r="Q504" s="580"/>
      <c r="R504" s="580"/>
      <c r="S504" s="580"/>
      <c r="T504" s="580"/>
      <c r="U504" s="58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81"/>
      <c r="C505" s="125"/>
      <c r="D505" s="591"/>
      <c r="E505" s="591"/>
      <c r="F505" s="591"/>
      <c r="G505" s="127"/>
      <c r="H505" s="589">
        <f t="shared" si="127"/>
        <v>0</v>
      </c>
      <c r="I505" s="128"/>
      <c r="J505" s="129"/>
      <c r="K505" s="130"/>
      <c r="L505" s="128"/>
      <c r="M505" s="108"/>
      <c r="N505" s="129"/>
      <c r="O505" s="580"/>
      <c r="P505" s="580"/>
      <c r="Q505" s="580"/>
      <c r="R505" s="580"/>
      <c r="S505" s="580"/>
      <c r="T505" s="580"/>
      <c r="U505" s="580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587" t="s">
        <v>202</v>
      </c>
      <c r="D506" s="138"/>
      <c r="E506" s="138"/>
      <c r="F506" s="138"/>
      <c r="G506" s="139">
        <f>SUM(G491:G505)</f>
        <v>287</v>
      </c>
      <c r="H506" s="140">
        <f>SUM(H491:H501)</f>
        <v>1888.46</v>
      </c>
      <c r="I506" s="140">
        <f>SUM(I491:I505)</f>
        <v>40</v>
      </c>
      <c r="J506" s="129">
        <f t="array" ref="J506">IF(ISERROR(G506/I506),"",G506/I506)</f>
        <v>7.1749999999999998</v>
      </c>
      <c r="K506" s="140">
        <f>SUM(K491:K501)</f>
        <v>57.4</v>
      </c>
      <c r="L506" s="141"/>
      <c r="M506" s="144">
        <f t="shared" ref="M506:AA506" si="128">SUM(M491:M501)</f>
        <v>-17.399999999999999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804</v>
      </c>
      <c r="H507" s="147">
        <f>SUM(H370,H428,H463,H479,H490,H506)</f>
        <v>4488.97</v>
      </c>
      <c r="I507" s="147">
        <f>SUM(I370,I428,I463,I479,I490,I506)</f>
        <v>86</v>
      </c>
      <c r="J507" s="148">
        <f t="array" ref="J507">IF(ISERROR(G507/I507),"",G507/I507)</f>
        <v>9.3488372093023262</v>
      </c>
      <c r="K507" s="147">
        <f>SUM(K370,K428,K463,K479,K490,K506)</f>
        <v>112.99139784946237</v>
      </c>
      <c r="L507" s="148">
        <f>IF(ISERROR(G507/K507),"",G507/K507)</f>
        <v>7.1155859233741268</v>
      </c>
      <c r="M507" s="147">
        <f t="shared" ref="M507:V507" si="129">SUM(M370,M428,M463,M479,M490,M506)</f>
        <v>-26.991397849462363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86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86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86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86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86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86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86">
        <f>G507</f>
        <v>804</v>
      </c>
      <c r="C514" s="646" t="s">
        <v>269</v>
      </c>
      <c r="D514" s="645"/>
      <c r="E514" s="738">
        <f>H507</f>
        <v>4488.97</v>
      </c>
      <c r="F514" s="738"/>
      <c r="G514" s="636" t="s">
        <v>270</v>
      </c>
      <c r="H514" s="636"/>
      <c r="I514" s="664">
        <f>L507</f>
        <v>7.1155859233741268</v>
      </c>
      <c r="J514" s="664"/>
      <c r="K514" s="666" t="s">
        <v>271</v>
      </c>
      <c r="L514" s="666"/>
      <c r="M514" s="664">
        <f>J507</f>
        <v>9.3488372093023262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86">
        <f>I507+C513</f>
        <v>87</v>
      </c>
      <c r="C515" s="643" t="s">
        <v>251</v>
      </c>
      <c r="D515" s="644"/>
      <c r="E515" s="738">
        <f>K507+I513</f>
        <v>123.99139784946237</v>
      </c>
      <c r="F515" s="738"/>
      <c r="G515" s="636" t="s">
        <v>274</v>
      </c>
      <c r="H515" s="636"/>
      <c r="I515" s="664">
        <f>B515-E515</f>
        <v>-36.991397849462373</v>
      </c>
      <c r="J515" s="664"/>
      <c r="K515" s="666" t="s">
        <v>275</v>
      </c>
      <c r="L515" s="666"/>
      <c r="M515" s="667">
        <f>IF(ISERROR(I515/E515),"",I515/E515)</f>
        <v>-0.29833842097960322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86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8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6317</v>
      </c>
      <c r="D519" s="659"/>
      <c r="E519" s="738" t="s">
        <v>269</v>
      </c>
      <c r="F519" s="738"/>
      <c r="G519" s="661">
        <f>SUM(E171,E342,E514)</f>
        <v>33025.770000000004</v>
      </c>
      <c r="H519" s="661"/>
      <c r="I519" s="636" t="s">
        <v>270</v>
      </c>
      <c r="J519" s="649"/>
      <c r="K519" s="658">
        <f>IF(ISERROR(C519/G520),"",C519/G520)</f>
        <v>16.356204871682998</v>
      </c>
      <c r="L519" s="659"/>
      <c r="M519" s="636" t="s">
        <v>271</v>
      </c>
      <c r="N519" s="636"/>
      <c r="O519" s="637">
        <f t="array" ref="O519">IF(ISERROR(C519/C520),"",C519/C520)</f>
        <v>20.779605263157894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304</v>
      </c>
      <c r="D520" s="659"/>
      <c r="E520" s="738" t="s">
        <v>251</v>
      </c>
      <c r="F520" s="738"/>
      <c r="G520" s="661">
        <f>SUM(E172,E343,E515)</f>
        <v>386.2142868445253</v>
      </c>
      <c r="H520" s="661"/>
      <c r="I520" s="643" t="s">
        <v>274</v>
      </c>
      <c r="J520" s="644"/>
      <c r="K520" s="646">
        <f>C520-G520</f>
        <v>-82.214286844525304</v>
      </c>
      <c r="L520" s="645"/>
      <c r="M520" s="646" t="s">
        <v>275</v>
      </c>
      <c r="N520" s="645"/>
      <c r="O520" s="650">
        <f>IF(ISERROR(K520/C520),"",K520/C520)</f>
        <v>-0.27044173304120167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8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1084</v>
      </c>
      <c r="D524" s="644"/>
      <c r="E524" s="736">
        <f>IF(ISERROR(C524/C530),"",C524/C530)</f>
        <v>0.17160044324837739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2680</v>
      </c>
      <c r="D525" s="644"/>
      <c r="E525" s="736">
        <f>IF(ISERROR(C525/C530),"",C525/C530)</f>
        <v>0.42425201836314708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679</v>
      </c>
      <c r="D526" s="644"/>
      <c r="E526" s="736">
        <f>IF(ISERROR(C526/C530),"",C526/C530)</f>
        <v>0.1074877315181257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1028</v>
      </c>
      <c r="D527" s="644"/>
      <c r="E527" s="736">
        <f>IF(ISERROR(C527/C530),"",C527/C530)</f>
        <v>0.16273547570049074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559</v>
      </c>
      <c r="D528" s="644"/>
      <c r="E528" s="736">
        <f>IF(ISERROR(C528/C530),"",C528/C530)</f>
        <v>8.8491372486940001E-2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287</v>
      </c>
      <c r="D529" s="644"/>
      <c r="E529" s="736">
        <f>IF(ISERROR(C529/C530),"",C529/C530)</f>
        <v>4.5432958682919106E-2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6317</v>
      </c>
      <c r="D530" s="644"/>
      <c r="E530" s="736">
        <f>SUM(E524:F529)</f>
        <v>1.0000000000000002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79" t="s">
        <v>309</v>
      </c>
      <c r="D532" s="579" t="s">
        <v>310</v>
      </c>
      <c r="E532" s="590" t="s">
        <v>311</v>
      </c>
      <c r="F532" s="59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8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89" t="s">
        <v>322</v>
      </c>
      <c r="Q532" s="128" t="s">
        <v>323</v>
      </c>
      <c r="R532" s="108" t="s">
        <v>324</v>
      </c>
      <c r="S532" s="579" t="s">
        <v>325</v>
      </c>
      <c r="T532" s="57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90">
        <f>D533+E533+F533-G533-O533-P533</f>
        <v>29</v>
      </c>
      <c r="D533" s="590">
        <v>29</v>
      </c>
      <c r="E533" s="590"/>
      <c r="F533" s="590"/>
      <c r="G533" s="106"/>
      <c r="H533" s="590"/>
      <c r="I533" s="590"/>
      <c r="J533" s="590">
        <f>C533-H533-I533</f>
        <v>29</v>
      </c>
      <c r="K533" s="590"/>
      <c r="L533" s="590"/>
      <c r="M533" s="590"/>
      <c r="N533" s="590"/>
      <c r="O533" s="590"/>
      <c r="P533" s="591"/>
      <c r="Q533" s="590">
        <f>J533-K533-L533</f>
        <v>29</v>
      </c>
      <c r="R533" s="108">
        <f>Q533*11-M533-N533</f>
        <v>319</v>
      </c>
      <c r="S533" s="582">
        <f t="array" ref="S533">IF(ISERROR(Q533/J533),"",Q533/J533)</f>
        <v>1</v>
      </c>
      <c r="T533" s="58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90">
        <f>D534+E534+F534-G534-O534-P534</f>
        <v>34</v>
      </c>
      <c r="D534" s="109">
        <v>34</v>
      </c>
      <c r="E534" s="109"/>
      <c r="F534" s="109"/>
      <c r="G534" s="106"/>
      <c r="H534" s="590"/>
      <c r="I534" s="590"/>
      <c r="J534" s="590">
        <f>C534-H534-I534</f>
        <v>34</v>
      </c>
      <c r="K534" s="590"/>
      <c r="L534" s="590"/>
      <c r="M534" s="590"/>
      <c r="N534" s="590"/>
      <c r="O534" s="109"/>
      <c r="P534" s="110"/>
      <c r="Q534" s="590">
        <f>J534-K534-L534</f>
        <v>34</v>
      </c>
      <c r="R534" s="108">
        <f>Q534*11-M534-N534</f>
        <v>374</v>
      </c>
      <c r="S534" s="582">
        <f t="array" ref="S534">IF(ISERROR(Q534/J534),"",Q534/J534)</f>
        <v>1</v>
      </c>
      <c r="T534" s="58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90">
        <f>D535+E535+F535-G535-O535-P535</f>
        <v>8</v>
      </c>
      <c r="D535" s="109">
        <v>8</v>
      </c>
      <c r="E535" s="109"/>
      <c r="F535" s="109"/>
      <c r="G535" s="106"/>
      <c r="H535" s="590"/>
      <c r="I535" s="590"/>
      <c r="J535" s="590">
        <f>C535-H535-I535</f>
        <v>8</v>
      </c>
      <c r="K535" s="590"/>
      <c r="L535" s="590"/>
      <c r="M535" s="590"/>
      <c r="N535" s="590"/>
      <c r="O535" s="109"/>
      <c r="P535" s="110"/>
      <c r="Q535" s="590">
        <f>J535-K535-L535</f>
        <v>8</v>
      </c>
      <c r="R535" s="108">
        <f>Q535*11-M535-N535</f>
        <v>88</v>
      </c>
      <c r="S535" s="582">
        <f t="array" ref="S535">IF(ISERROR(Q535/J535),"",Q535/J535)</f>
        <v>1</v>
      </c>
      <c r="T535" s="58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57" activePane="bottomRight" state="frozen"/>
      <selection activeCell="E487" sqref="E487"/>
      <selection pane="topRight" activeCell="E487" sqref="E487"/>
      <selection pane="bottomLeft" activeCell="E487" sqref="E487"/>
      <selection pane="bottomRight" activeCell="J314" sqref="J31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603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592" t="s">
        <v>178</v>
      </c>
      <c r="C7" s="125" t="s">
        <v>179</v>
      </c>
      <c r="D7" s="605">
        <v>5.03</v>
      </c>
      <c r="E7" s="605"/>
      <c r="F7" s="605"/>
      <c r="G7" s="127"/>
      <c r="H7" s="59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01"/>
      <c r="P7" s="601"/>
      <c r="Q7" s="601"/>
      <c r="R7" s="601"/>
      <c r="S7" s="601"/>
      <c r="T7" s="601"/>
      <c r="U7" s="60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05">
        <v>5.03</v>
      </c>
      <c r="E8" s="605"/>
      <c r="F8" s="605"/>
      <c r="G8" s="127"/>
      <c r="H8" s="59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01"/>
      <c r="Q8" s="601"/>
      <c r="R8" s="601"/>
      <c r="S8" s="601"/>
      <c r="T8" s="601"/>
      <c r="U8" s="60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05">
        <v>5.03</v>
      </c>
      <c r="E9" s="605"/>
      <c r="F9" s="605"/>
      <c r="G9" s="127"/>
      <c r="H9" s="59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01"/>
      <c r="P9" s="601"/>
      <c r="Q9" s="601"/>
      <c r="R9" s="601"/>
      <c r="S9" s="601"/>
      <c r="T9" s="601"/>
      <c r="U9" s="60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05">
        <v>5.03</v>
      </c>
      <c r="E10" s="605"/>
      <c r="F10" s="605"/>
      <c r="G10" s="127"/>
      <c r="H10" s="59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01"/>
      <c r="P10" s="601"/>
      <c r="Q10" s="601"/>
      <c r="R10" s="601"/>
      <c r="S10" s="601"/>
      <c r="T10" s="601"/>
      <c r="U10" s="60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05">
        <v>5.03</v>
      </c>
      <c r="E11" s="605"/>
      <c r="F11" s="605"/>
      <c r="G11" s="127"/>
      <c r="H11" s="59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01"/>
      <c r="P11" s="601"/>
      <c r="Q11" s="601"/>
      <c r="R11" s="601"/>
      <c r="S11" s="601"/>
      <c r="T11" s="601"/>
      <c r="U11" s="60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s="305" customFormat="1" ht="20.100000000000001" customHeight="1">
      <c r="A12" s="253">
        <v>30100052</v>
      </c>
      <c r="B12" s="133" t="s">
        <v>184</v>
      </c>
      <c r="C12" s="125" t="s">
        <v>179</v>
      </c>
      <c r="D12" s="605">
        <v>5.04</v>
      </c>
      <c r="E12" s="605"/>
      <c r="F12" s="373">
        <v>20170314</v>
      </c>
      <c r="G12" s="134">
        <f>100*5+99</f>
        <v>599</v>
      </c>
      <c r="H12" s="593">
        <f t="shared" si="0"/>
        <v>3018.96</v>
      </c>
      <c r="I12" s="135">
        <v>30</v>
      </c>
      <c r="J12" s="128">
        <f t="array" ref="J12">IF(ISERROR(G12/I12),"",G12/I12)</f>
        <v>19.966666666666665</v>
      </c>
      <c r="K12" s="130">
        <f t="array" ref="K12">IF(ISERROR(G12/L12),"",G12/L12)</f>
        <v>31.526315789473685</v>
      </c>
      <c r="L12" s="128">
        <v>19</v>
      </c>
      <c r="M12" s="108">
        <f t="shared" si="1"/>
        <v>-1.526315789473685</v>
      </c>
      <c r="N12" s="128">
        <f t="shared" si="4"/>
        <v>0</v>
      </c>
      <c r="O12" s="601"/>
      <c r="P12" s="601"/>
      <c r="Q12" s="601"/>
      <c r="R12" s="601"/>
      <c r="S12" s="601"/>
      <c r="T12" s="601"/>
      <c r="U12" s="601"/>
      <c r="V12" s="131">
        <f t="shared" si="2"/>
        <v>0</v>
      </c>
      <c r="W12" s="594">
        <f t="shared" si="3"/>
        <v>0</v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05">
        <v>5.03</v>
      </c>
      <c r="E13" s="605"/>
      <c r="F13" s="605"/>
      <c r="G13" s="127"/>
      <c r="H13" s="59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01"/>
      <c r="P13" s="601"/>
      <c r="Q13" s="601"/>
      <c r="R13" s="601"/>
      <c r="S13" s="601"/>
      <c r="T13" s="601"/>
      <c r="U13" s="60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05">
        <v>5.03</v>
      </c>
      <c r="E14" s="605"/>
      <c r="F14" s="605"/>
      <c r="G14" s="127"/>
      <c r="H14" s="59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01"/>
      <c r="P14" s="601"/>
      <c r="Q14" s="601"/>
      <c r="R14" s="601"/>
      <c r="S14" s="601"/>
      <c r="T14" s="601"/>
      <c r="U14" s="60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05">
        <v>5.04</v>
      </c>
      <c r="E15" s="605"/>
      <c r="F15" s="374"/>
      <c r="G15" s="127"/>
      <c r="H15" s="593">
        <f t="shared" si="0"/>
        <v>0</v>
      </c>
      <c r="I15" s="59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01"/>
      <c r="P15" s="601"/>
      <c r="Q15" s="601"/>
      <c r="R15" s="601"/>
      <c r="S15" s="601"/>
      <c r="T15" s="601"/>
      <c r="U15" s="60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05">
        <v>5.04</v>
      </c>
      <c r="E16" s="605"/>
      <c r="F16" s="374"/>
      <c r="G16" s="127"/>
      <c r="H16" s="593">
        <f t="shared" si="0"/>
        <v>0</v>
      </c>
      <c r="I16" s="59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01"/>
      <c r="P16" s="601"/>
      <c r="Q16" s="601"/>
      <c r="R16" s="601"/>
      <c r="S16" s="601"/>
      <c r="T16" s="601"/>
      <c r="U16" s="60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05">
        <v>5.03</v>
      </c>
      <c r="E17" s="605"/>
      <c r="F17" s="605"/>
      <c r="G17" s="127"/>
      <c r="H17" s="59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01"/>
      <c r="P17" s="601"/>
      <c r="Q17" s="601"/>
      <c r="R17" s="601"/>
      <c r="S17" s="601"/>
      <c r="T17" s="601"/>
      <c r="U17" s="60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05">
        <v>5.03</v>
      </c>
      <c r="E18" s="605"/>
      <c r="F18" s="605"/>
      <c r="G18" s="127"/>
      <c r="H18" s="59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01"/>
      <c r="P18" s="601"/>
      <c r="Q18" s="601"/>
      <c r="R18" s="601"/>
      <c r="S18" s="601"/>
      <c r="T18" s="601"/>
      <c r="U18" s="601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05">
        <v>5.0599999999999996</v>
      </c>
      <c r="E19" s="605"/>
      <c r="F19" s="605"/>
      <c r="G19" s="127"/>
      <c r="H19" s="59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01"/>
      <c r="P19" s="601"/>
      <c r="Q19" s="601"/>
      <c r="R19" s="601"/>
      <c r="S19" s="601"/>
      <c r="T19" s="601"/>
      <c r="U19" s="601"/>
      <c r="V19" s="131">
        <f>SUM(X19:AA19)</f>
        <v>0</v>
      </c>
      <c r="W19" s="59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05">
        <v>5.09</v>
      </c>
      <c r="E20" s="605"/>
      <c r="F20" s="605"/>
      <c r="G20" s="127"/>
      <c r="H20" s="59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01"/>
      <c r="P20" s="601"/>
      <c r="Q20" s="601"/>
      <c r="R20" s="601"/>
      <c r="S20" s="601"/>
      <c r="T20" s="601"/>
      <c r="U20" s="60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05">
        <v>5.09</v>
      </c>
      <c r="E21" s="605"/>
      <c r="F21" s="605"/>
      <c r="G21" s="127"/>
      <c r="H21" s="59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601"/>
      <c r="P21" s="601"/>
      <c r="Q21" s="601"/>
      <c r="R21" s="601"/>
      <c r="S21" s="601"/>
      <c r="T21" s="601"/>
      <c r="U21" s="601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99" t="s">
        <v>190</v>
      </c>
      <c r="D22" s="605">
        <v>4.8</v>
      </c>
      <c r="E22" s="605"/>
      <c r="F22" s="605"/>
      <c r="G22" s="127"/>
      <c r="H22" s="59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01"/>
      <c r="P22" s="601"/>
      <c r="Q22" s="601"/>
      <c r="R22" s="601"/>
      <c r="S22" s="601"/>
      <c r="T22" s="601"/>
      <c r="U22" s="60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99" t="s">
        <v>187</v>
      </c>
      <c r="D23" s="605">
        <v>4.8</v>
      </c>
      <c r="E23" s="605"/>
      <c r="F23" s="605"/>
      <c r="G23" s="127"/>
      <c r="H23" s="59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01"/>
      <c r="P23" s="601"/>
      <c r="Q23" s="601"/>
      <c r="R23" s="601"/>
      <c r="S23" s="601"/>
      <c r="T23" s="601"/>
      <c r="U23" s="60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99" t="s">
        <v>179</v>
      </c>
      <c r="D24" s="605">
        <v>4.8</v>
      </c>
      <c r="E24" s="605"/>
      <c r="F24" s="605"/>
      <c r="G24" s="127"/>
      <c r="H24" s="59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01"/>
      <c r="P24" s="601"/>
      <c r="Q24" s="601"/>
      <c r="R24" s="601"/>
      <c r="S24" s="601"/>
      <c r="T24" s="601"/>
      <c r="U24" s="60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99" t="s">
        <v>199</v>
      </c>
      <c r="D25" s="605">
        <v>4.8</v>
      </c>
      <c r="E25" s="605"/>
      <c r="F25" s="605"/>
      <c r="G25" s="127"/>
      <c r="H25" s="59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01"/>
      <c r="P25" s="601"/>
      <c r="Q25" s="601"/>
      <c r="R25" s="601"/>
      <c r="S25" s="601"/>
      <c r="T25" s="601"/>
      <c r="U25" s="601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05">
        <v>4.99</v>
      </c>
      <c r="E26" s="605"/>
      <c r="F26" s="605"/>
      <c r="G26" s="127"/>
      <c r="H26" s="59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01"/>
      <c r="P26" s="601"/>
      <c r="Q26" s="601"/>
      <c r="R26" s="601"/>
      <c r="S26" s="601"/>
      <c r="T26" s="601"/>
      <c r="U26" s="601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05">
        <v>4.99</v>
      </c>
      <c r="E27" s="605"/>
      <c r="F27" s="605"/>
      <c r="G27" s="127"/>
      <c r="H27" s="59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01"/>
      <c r="P27" s="601"/>
      <c r="Q27" s="601"/>
      <c r="R27" s="601"/>
      <c r="S27" s="601"/>
      <c r="T27" s="601"/>
      <c r="U27" s="601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602" t="s">
        <v>202</v>
      </c>
      <c r="D28" s="138"/>
      <c r="E28" s="138"/>
      <c r="F28" s="138"/>
      <c r="G28" s="139">
        <f>SUM(G7:G27)</f>
        <v>599</v>
      </c>
      <c r="H28" s="140">
        <f>SUM(H7:H27)</f>
        <v>3018.96</v>
      </c>
      <c r="I28" s="140">
        <f>SUM(I7:I27)</f>
        <v>30</v>
      </c>
      <c r="J28" s="129">
        <f t="array" ref="J28">IF(ISERROR(G28/I28),"",G28/I28)</f>
        <v>19.966666666666665</v>
      </c>
      <c r="K28" s="140">
        <f>SUM(K7:K27)</f>
        <v>31.526315789473685</v>
      </c>
      <c r="L28" s="141"/>
      <c r="M28" s="140">
        <f t="shared" ref="M28:V28" si="5">SUM(M7:M27)</f>
        <v>-1.526315789473685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92" t="s">
        <v>206</v>
      </c>
      <c r="C29" s="125" t="s">
        <v>199</v>
      </c>
      <c r="D29" s="605">
        <v>5.03</v>
      </c>
      <c r="E29" s="605"/>
      <c r="F29" s="605">
        <v>20170309</v>
      </c>
      <c r="G29" s="127">
        <v>3</v>
      </c>
      <c r="H29" s="593">
        <f t="shared" ref="H29:H85" si="7">D29*G29</f>
        <v>15.09</v>
      </c>
      <c r="I29" s="128">
        <v>0.03</v>
      </c>
      <c r="J29" s="128">
        <f t="array" ref="J29">IF(ISERROR(G29/I29),"",G29/I29)</f>
        <v>100</v>
      </c>
      <c r="K29" s="130">
        <f t="array" ref="K29">IF(ISERROR(G29/L29),"",G29/L29)</f>
        <v>5.7692307692307696E-2</v>
      </c>
      <c r="L29" s="128">
        <v>52</v>
      </c>
      <c r="M29" s="108">
        <f>IF(ISERROR(I29-K29),"",I29-K29)</f>
        <v>-2.7692307692307697E-2</v>
      </c>
      <c r="N29" s="128">
        <f>SUM(O29:U29)</f>
        <v>0</v>
      </c>
      <c r="O29" s="597"/>
      <c r="P29" s="597"/>
      <c r="Q29" s="597"/>
      <c r="R29" s="597"/>
      <c r="S29" s="597"/>
      <c r="T29" s="597"/>
      <c r="U29" s="597"/>
      <c r="V29" s="131">
        <f>SUM(X29:AA29)</f>
        <v>0</v>
      </c>
      <c r="W29" s="594">
        <f t="shared" si="6"/>
        <v>0</v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592" t="s">
        <v>425</v>
      </c>
      <c r="C30" s="177" t="s">
        <v>427</v>
      </c>
      <c r="D30" s="605">
        <v>5.03</v>
      </c>
      <c r="E30" s="605"/>
      <c r="F30" s="605"/>
      <c r="G30" s="127"/>
      <c r="H30" s="593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597"/>
      <c r="P30" s="597"/>
      <c r="Q30" s="597"/>
      <c r="R30" s="597"/>
      <c r="S30" s="597"/>
      <c r="T30" s="597"/>
      <c r="U30" s="597"/>
      <c r="V30" s="131"/>
      <c r="W30" s="594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592" t="s">
        <v>206</v>
      </c>
      <c r="C31" s="125" t="s">
        <v>186</v>
      </c>
      <c r="D31" s="605">
        <v>5.03</v>
      </c>
      <c r="E31" s="605"/>
      <c r="F31" s="605">
        <v>20170314</v>
      </c>
      <c r="G31" s="127">
        <f>108*7+38</f>
        <v>794</v>
      </c>
      <c r="H31" s="593">
        <f t="shared" si="7"/>
        <v>3993.82</v>
      </c>
      <c r="I31" s="128">
        <v>10</v>
      </c>
      <c r="J31" s="128">
        <f t="array" ref="J31">IF(ISERROR(G31/I31),"",G31/I31)</f>
        <v>79.400000000000006</v>
      </c>
      <c r="K31" s="130">
        <f t="array" ref="K31">IF(ISERROR(G31/L31),"",G31/L31)</f>
        <v>15.26923076923077</v>
      </c>
      <c r="L31" s="128">
        <v>52</v>
      </c>
      <c r="M31" s="108">
        <f>IF(ISERROR(I31-K31),"",I31-K31)</f>
        <v>-5.2692307692307701</v>
      </c>
      <c r="N31" s="128">
        <f>SUM(O31:U31)</f>
        <v>0</v>
      </c>
      <c r="O31" s="597"/>
      <c r="P31" s="597"/>
      <c r="Q31" s="597"/>
      <c r="R31" s="597"/>
      <c r="S31" s="597"/>
      <c r="T31" s="597"/>
      <c r="U31" s="597"/>
      <c r="V31" s="131">
        <f>SUM(X31:AA31)</f>
        <v>0</v>
      </c>
      <c r="W31" s="59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592" t="s">
        <v>206</v>
      </c>
      <c r="C32" s="125" t="s">
        <v>203</v>
      </c>
      <c r="D32" s="605">
        <v>5.03</v>
      </c>
      <c r="E32" s="605"/>
      <c r="F32" s="605">
        <v>20170310</v>
      </c>
      <c r="G32" s="127">
        <v>1</v>
      </c>
      <c r="H32" s="593">
        <f t="shared" si="7"/>
        <v>5.03</v>
      </c>
      <c r="I32" s="128">
        <v>0.02</v>
      </c>
      <c r="J32" s="128">
        <f t="array" ref="J32">IF(ISERROR(G32/I32),"",G32/I32)</f>
        <v>50</v>
      </c>
      <c r="K32" s="130">
        <f t="array" ref="K32">IF(ISERROR(G32/L32),"",G32/L32)</f>
        <v>1.9230769230769232E-2</v>
      </c>
      <c r="L32" s="128">
        <v>52</v>
      </c>
      <c r="M32" s="108">
        <f>IF(ISERROR(I32-K32),"",I32-K32)</f>
        <v>7.6923076923076858E-4</v>
      </c>
      <c r="N32" s="128">
        <f>SUM(O32:U32)</f>
        <v>0</v>
      </c>
      <c r="O32" s="597"/>
      <c r="P32" s="597"/>
      <c r="Q32" s="597"/>
      <c r="R32" s="597"/>
      <c r="S32" s="597"/>
      <c r="T32" s="597"/>
      <c r="U32" s="597"/>
      <c r="V32" s="131">
        <f>SUM(X32:AA32)</f>
        <v>0</v>
      </c>
      <c r="W32" s="594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592" t="s">
        <v>206</v>
      </c>
      <c r="C33" s="125" t="s">
        <v>207</v>
      </c>
      <c r="D33" s="605">
        <v>5.03</v>
      </c>
      <c r="E33" s="605"/>
      <c r="F33" s="605">
        <v>20170314</v>
      </c>
      <c r="G33" s="127">
        <f>108+86</f>
        <v>194</v>
      </c>
      <c r="H33" s="593">
        <f t="shared" si="7"/>
        <v>975.82</v>
      </c>
      <c r="I33" s="128">
        <v>3</v>
      </c>
      <c r="J33" s="128">
        <f t="array" ref="J33">IF(ISERROR(G33/I33),"",G33/I33)</f>
        <v>64.666666666666671</v>
      </c>
      <c r="K33" s="130">
        <f t="array" ref="K33">IF(ISERROR(G33/L33),"",G33/L33)</f>
        <v>3.7307692307692308</v>
      </c>
      <c r="L33" s="128">
        <v>52</v>
      </c>
      <c r="M33" s="108">
        <f>IF(ISERROR(I33-K33),"",I33-K33)</f>
        <v>-0.73076923076923084</v>
      </c>
      <c r="N33" s="128">
        <f>SUM(O33:U33)</f>
        <v>0</v>
      </c>
      <c r="O33" s="597"/>
      <c r="P33" s="597"/>
      <c r="Q33" s="597"/>
      <c r="R33" s="597"/>
      <c r="S33" s="597"/>
      <c r="T33" s="597"/>
      <c r="U33" s="597"/>
      <c r="V33" s="131">
        <f>SUM(X33:AA33)</f>
        <v>0</v>
      </c>
      <c r="W33" s="594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92" t="s">
        <v>414</v>
      </c>
      <c r="C34" s="177" t="s">
        <v>415</v>
      </c>
      <c r="D34" s="605">
        <v>5.03</v>
      </c>
      <c r="E34" s="605"/>
      <c r="F34" s="605"/>
      <c r="G34" s="127"/>
      <c r="H34" s="593">
        <f t="shared" si="7"/>
        <v>0</v>
      </c>
      <c r="I34" s="128"/>
      <c r="J34" s="129"/>
      <c r="K34" s="130"/>
      <c r="L34" s="128">
        <v>52</v>
      </c>
      <c r="M34" s="108"/>
      <c r="N34" s="129"/>
      <c r="O34" s="597"/>
      <c r="P34" s="597"/>
      <c r="Q34" s="597"/>
      <c r="R34" s="597"/>
      <c r="S34" s="597"/>
      <c r="T34" s="597"/>
      <c r="U34" s="5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92" t="s">
        <v>414</v>
      </c>
      <c r="C35" s="177" t="s">
        <v>416</v>
      </c>
      <c r="D35" s="605">
        <v>5.03</v>
      </c>
      <c r="E35" s="605"/>
      <c r="F35" s="605"/>
      <c r="G35" s="127"/>
      <c r="H35" s="593">
        <f t="shared" si="7"/>
        <v>0</v>
      </c>
      <c r="I35" s="128"/>
      <c r="J35" s="129"/>
      <c r="K35" s="130"/>
      <c r="L35" s="128">
        <v>52</v>
      </c>
      <c r="M35" s="108"/>
      <c r="N35" s="129"/>
      <c r="O35" s="597"/>
      <c r="P35" s="597"/>
      <c r="Q35" s="597"/>
      <c r="R35" s="597"/>
      <c r="S35" s="597"/>
      <c r="T35" s="597"/>
      <c r="U35" s="597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92" t="s">
        <v>414</v>
      </c>
      <c r="C36" s="177" t="s">
        <v>61</v>
      </c>
      <c r="D36" s="605">
        <v>5.03</v>
      </c>
      <c r="E36" s="605"/>
      <c r="F36" s="605"/>
      <c r="G36" s="127"/>
      <c r="H36" s="593">
        <f t="shared" si="7"/>
        <v>0</v>
      </c>
      <c r="I36" s="128"/>
      <c r="J36" s="129"/>
      <c r="K36" s="130"/>
      <c r="L36" s="128">
        <v>52</v>
      </c>
      <c r="M36" s="108"/>
      <c r="N36" s="129"/>
      <c r="O36" s="597"/>
      <c r="P36" s="597"/>
      <c r="Q36" s="597"/>
      <c r="R36" s="597"/>
      <c r="S36" s="597"/>
      <c r="T36" s="597"/>
      <c r="U36" s="597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92" t="s">
        <v>208</v>
      </c>
      <c r="C37" s="125" t="s">
        <v>179</v>
      </c>
      <c r="D37" s="605">
        <v>5.08</v>
      </c>
      <c r="E37" s="605"/>
      <c r="F37" s="605"/>
      <c r="G37" s="127"/>
      <c r="H37" s="59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97"/>
      <c r="P37" s="597"/>
      <c r="Q37" s="597"/>
      <c r="R37" s="597"/>
      <c r="S37" s="597"/>
      <c r="T37" s="597"/>
      <c r="U37" s="5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92" t="s">
        <v>208</v>
      </c>
      <c r="C38" s="125" t="s">
        <v>204</v>
      </c>
      <c r="D38" s="605">
        <v>5.08</v>
      </c>
      <c r="E38" s="605"/>
      <c r="F38" s="605"/>
      <c r="G38" s="127"/>
      <c r="H38" s="59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97"/>
      <c r="P38" s="597"/>
      <c r="Q38" s="597"/>
      <c r="R38" s="597"/>
      <c r="S38" s="597"/>
      <c r="T38" s="597"/>
      <c r="U38" s="5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92" t="s">
        <v>208</v>
      </c>
      <c r="C39" s="125" t="s">
        <v>205</v>
      </c>
      <c r="D39" s="605">
        <v>5.08</v>
      </c>
      <c r="E39" s="605"/>
      <c r="F39" s="605"/>
      <c r="G39" s="127"/>
      <c r="H39" s="59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97"/>
      <c r="P39" s="597"/>
      <c r="Q39" s="597"/>
      <c r="R39" s="597"/>
      <c r="S39" s="597"/>
      <c r="T39" s="597"/>
      <c r="U39" s="5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92" t="s">
        <v>208</v>
      </c>
      <c r="C40" s="125" t="s">
        <v>186</v>
      </c>
      <c r="D40" s="605">
        <v>5.08</v>
      </c>
      <c r="E40" s="605"/>
      <c r="F40" s="605">
        <v>20170314</v>
      </c>
      <c r="G40" s="127">
        <f>108*6+36</f>
        <v>684</v>
      </c>
      <c r="H40" s="593">
        <f t="shared" si="7"/>
        <v>3474.7200000000003</v>
      </c>
      <c r="I40" s="128">
        <v>30</v>
      </c>
      <c r="J40" s="128">
        <f t="array" ref="J40">IF(ISERROR(G40/I40),"",G40/I40)</f>
        <v>22.8</v>
      </c>
      <c r="K40" s="130">
        <f t="array" ref="K40">IF(ISERROR(G40/L40),"",G40/L40)</f>
        <v>32.571428571428569</v>
      </c>
      <c r="L40" s="128">
        <v>21</v>
      </c>
      <c r="M40" s="108">
        <f t="shared" si="9"/>
        <v>-2.5714285714285694</v>
      </c>
      <c r="N40" s="128">
        <f t="shared" si="10"/>
        <v>0</v>
      </c>
      <c r="O40" s="597"/>
      <c r="P40" s="597"/>
      <c r="Q40" s="597"/>
      <c r="R40" s="597"/>
      <c r="S40" s="597"/>
      <c r="T40" s="597"/>
      <c r="U40" s="597"/>
      <c r="V40" s="131">
        <f t="shared" si="11"/>
        <v>0</v>
      </c>
      <c r="W40" s="594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92" t="s">
        <v>208</v>
      </c>
      <c r="C41" s="125" t="s">
        <v>203</v>
      </c>
      <c r="D41" s="605">
        <v>5.08</v>
      </c>
      <c r="E41" s="605"/>
      <c r="F41" s="605"/>
      <c r="G41" s="127"/>
      <c r="H41" s="59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97"/>
      <c r="P41" s="597"/>
      <c r="Q41" s="597"/>
      <c r="R41" s="597"/>
      <c r="S41" s="597"/>
      <c r="T41" s="597"/>
      <c r="U41" s="597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92" t="s">
        <v>208</v>
      </c>
      <c r="C42" s="125" t="s">
        <v>199</v>
      </c>
      <c r="D42" s="605">
        <v>5.08</v>
      </c>
      <c r="E42" s="605"/>
      <c r="F42" s="605"/>
      <c r="G42" s="127"/>
      <c r="H42" s="59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601"/>
      <c r="P42" s="601"/>
      <c r="Q42" s="601"/>
      <c r="R42" s="601"/>
      <c r="S42" s="601"/>
      <c r="T42" s="601"/>
      <c r="U42" s="601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92" t="s">
        <v>208</v>
      </c>
      <c r="C43" s="125" t="s">
        <v>187</v>
      </c>
      <c r="D43" s="605">
        <v>5.08</v>
      </c>
      <c r="E43" s="605"/>
      <c r="F43" s="605"/>
      <c r="G43" s="127"/>
      <c r="H43" s="59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97"/>
      <c r="P43" s="597"/>
      <c r="Q43" s="597"/>
      <c r="R43" s="597"/>
      <c r="S43" s="597"/>
      <c r="T43" s="597"/>
      <c r="U43" s="5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92" t="s">
        <v>208</v>
      </c>
      <c r="C44" s="125" t="s">
        <v>207</v>
      </c>
      <c r="D44" s="605">
        <v>5.08</v>
      </c>
      <c r="E44" s="605"/>
      <c r="F44" s="605"/>
      <c r="G44" s="127"/>
      <c r="H44" s="59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601"/>
      <c r="P44" s="601"/>
      <c r="Q44" s="601"/>
      <c r="R44" s="601"/>
      <c r="S44" s="601"/>
      <c r="T44" s="601"/>
      <c r="U44" s="60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92" t="s">
        <v>209</v>
      </c>
      <c r="C45" s="125" t="s">
        <v>194</v>
      </c>
      <c r="D45" s="605">
        <v>5.03</v>
      </c>
      <c r="E45" s="605"/>
      <c r="F45" s="605"/>
      <c r="G45" s="127"/>
      <c r="H45" s="59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97"/>
      <c r="P45" s="597"/>
      <c r="Q45" s="597"/>
      <c r="R45" s="597"/>
      <c r="S45" s="597"/>
      <c r="T45" s="597"/>
      <c r="U45" s="5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92" t="s">
        <v>209</v>
      </c>
      <c r="C46" s="125" t="s">
        <v>179</v>
      </c>
      <c r="D46" s="605">
        <v>5.03</v>
      </c>
      <c r="E46" s="605"/>
      <c r="F46" s="605"/>
      <c r="G46" s="127"/>
      <c r="H46" s="59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97"/>
      <c r="P46" s="597"/>
      <c r="Q46" s="597"/>
      <c r="R46" s="597"/>
      <c r="S46" s="597"/>
      <c r="T46" s="597"/>
      <c r="U46" s="5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92" t="s">
        <v>209</v>
      </c>
      <c r="C47" s="125" t="s">
        <v>195</v>
      </c>
      <c r="D47" s="605">
        <v>5.03</v>
      </c>
      <c r="E47" s="605"/>
      <c r="F47" s="605"/>
      <c r="G47" s="127"/>
      <c r="H47" s="59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97"/>
      <c r="P47" s="597"/>
      <c r="Q47" s="597"/>
      <c r="R47" s="597"/>
      <c r="S47" s="597"/>
      <c r="T47" s="597"/>
      <c r="U47" s="5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92" t="s">
        <v>209</v>
      </c>
      <c r="C48" s="125" t="s">
        <v>204</v>
      </c>
      <c r="D48" s="605">
        <v>5.03</v>
      </c>
      <c r="E48" s="605"/>
      <c r="F48" s="605"/>
      <c r="G48" s="127"/>
      <c r="H48" s="59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97"/>
      <c r="P48" s="597"/>
      <c r="Q48" s="597"/>
      <c r="R48" s="597"/>
      <c r="S48" s="597"/>
      <c r="T48" s="597"/>
      <c r="U48" s="5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92" t="s">
        <v>382</v>
      </c>
      <c r="C49" s="177" t="s">
        <v>383</v>
      </c>
      <c r="D49" s="605">
        <v>5.03</v>
      </c>
      <c r="E49" s="605"/>
      <c r="F49" s="605"/>
      <c r="G49" s="127"/>
      <c r="H49" s="59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97"/>
      <c r="P49" s="597"/>
      <c r="Q49" s="597"/>
      <c r="R49" s="597"/>
      <c r="S49" s="597"/>
      <c r="T49" s="597"/>
      <c r="U49" s="597"/>
      <c r="V49" s="131"/>
      <c r="W49" s="132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592" t="s">
        <v>382</v>
      </c>
      <c r="C50" s="177" t="s">
        <v>384</v>
      </c>
      <c r="D50" s="605">
        <v>5.03</v>
      </c>
      <c r="E50" s="605"/>
      <c r="F50" s="605">
        <v>20170314</v>
      </c>
      <c r="G50" s="127">
        <f>90*5+42</f>
        <v>492</v>
      </c>
      <c r="H50" s="593">
        <f t="shared" si="7"/>
        <v>2474.7600000000002</v>
      </c>
      <c r="I50" s="128">
        <v>9</v>
      </c>
      <c r="J50" s="128"/>
      <c r="K50" s="130">
        <f t="array" ref="K50">IF(ISERROR(G50/L50),"",G50/L50)</f>
        <v>9.1111111111111107</v>
      </c>
      <c r="L50" s="128">
        <v>54</v>
      </c>
      <c r="M50" s="108">
        <f t="shared" si="9"/>
        <v>-0.11111111111111072</v>
      </c>
      <c r="N50" s="128">
        <f t="shared" si="10"/>
        <v>0</v>
      </c>
      <c r="O50" s="597"/>
      <c r="P50" s="597"/>
      <c r="Q50" s="597"/>
      <c r="R50" s="597"/>
      <c r="S50" s="597"/>
      <c r="T50" s="597"/>
      <c r="U50" s="597"/>
      <c r="V50" s="131"/>
      <c r="W50" s="594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92" t="s">
        <v>382</v>
      </c>
      <c r="C51" s="177" t="s">
        <v>389</v>
      </c>
      <c r="D51" s="605">
        <v>5.03</v>
      </c>
      <c r="E51" s="605"/>
      <c r="F51" s="605"/>
      <c r="G51" s="127"/>
      <c r="H51" s="59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97"/>
      <c r="P51" s="597"/>
      <c r="Q51" s="597"/>
      <c r="R51" s="597"/>
      <c r="S51" s="597"/>
      <c r="T51" s="597"/>
      <c r="U51" s="5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92" t="s">
        <v>382</v>
      </c>
      <c r="C52" s="177" t="s">
        <v>391</v>
      </c>
      <c r="D52" s="605">
        <v>5.03</v>
      </c>
      <c r="E52" s="605"/>
      <c r="F52" s="605"/>
      <c r="G52" s="127"/>
      <c r="H52" s="59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97"/>
      <c r="P52" s="597"/>
      <c r="Q52" s="597"/>
      <c r="R52" s="597"/>
      <c r="S52" s="597"/>
      <c r="T52" s="597"/>
      <c r="U52" s="5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92" t="s">
        <v>418</v>
      </c>
      <c r="C53" s="177" t="s">
        <v>364</v>
      </c>
      <c r="D53" s="605">
        <v>5.03</v>
      </c>
      <c r="E53" s="605"/>
      <c r="F53" s="605"/>
      <c r="G53" s="127"/>
      <c r="H53" s="59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97"/>
      <c r="P53" s="597"/>
      <c r="Q53" s="597"/>
      <c r="R53" s="597"/>
      <c r="S53" s="597"/>
      <c r="T53" s="597"/>
      <c r="U53" s="5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92" t="s">
        <v>418</v>
      </c>
      <c r="C54" s="177" t="s">
        <v>365</v>
      </c>
      <c r="D54" s="605">
        <v>5.03</v>
      </c>
      <c r="E54" s="605"/>
      <c r="F54" s="605"/>
      <c r="G54" s="127"/>
      <c r="H54" s="59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97"/>
      <c r="P54" s="597"/>
      <c r="Q54" s="597"/>
      <c r="R54" s="597"/>
      <c r="S54" s="597"/>
      <c r="T54" s="597"/>
      <c r="U54" s="5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92" t="s">
        <v>418</v>
      </c>
      <c r="C55" s="177" t="s">
        <v>366</v>
      </c>
      <c r="D55" s="605">
        <v>5.03</v>
      </c>
      <c r="E55" s="605"/>
      <c r="F55" s="605"/>
      <c r="G55" s="127"/>
      <c r="H55" s="59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97"/>
      <c r="P55" s="597"/>
      <c r="Q55" s="597"/>
      <c r="R55" s="597"/>
      <c r="S55" s="597"/>
      <c r="T55" s="597"/>
      <c r="U55" s="5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92" t="s">
        <v>418</v>
      </c>
      <c r="C56" s="177" t="s">
        <v>367</v>
      </c>
      <c r="D56" s="605">
        <v>5.03</v>
      </c>
      <c r="E56" s="605"/>
      <c r="F56" s="605"/>
      <c r="G56" s="127"/>
      <c r="H56" s="59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97"/>
      <c r="P56" s="597"/>
      <c r="Q56" s="597"/>
      <c r="R56" s="597"/>
      <c r="S56" s="597"/>
      <c r="T56" s="597"/>
      <c r="U56" s="5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05">
        <v>5.03</v>
      </c>
      <c r="E57" s="605"/>
      <c r="F57" s="605"/>
      <c r="G57" s="127"/>
      <c r="H57" s="59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01"/>
      <c r="P57" s="601"/>
      <c r="Q57" s="601"/>
      <c r="R57" s="601"/>
      <c r="S57" s="601"/>
      <c r="T57" s="601"/>
      <c r="U57" s="60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05">
        <v>5.03</v>
      </c>
      <c r="E58" s="605"/>
      <c r="F58" s="605"/>
      <c r="G58" s="127"/>
      <c r="H58" s="59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01"/>
      <c r="P58" s="601"/>
      <c r="Q58" s="601"/>
      <c r="R58" s="601"/>
      <c r="S58" s="601"/>
      <c r="T58" s="601"/>
      <c r="U58" s="60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05">
        <v>5.03</v>
      </c>
      <c r="E59" s="605"/>
      <c r="F59" s="605"/>
      <c r="G59" s="127"/>
      <c r="H59" s="59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601"/>
      <c r="P59" s="601"/>
      <c r="Q59" s="601"/>
      <c r="R59" s="601"/>
      <c r="S59" s="601"/>
      <c r="T59" s="601"/>
      <c r="U59" s="60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605">
        <v>5.03</v>
      </c>
      <c r="E60" s="605"/>
      <c r="F60" s="605"/>
      <c r="G60" s="127"/>
      <c r="H60" s="59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601"/>
      <c r="P60" s="601"/>
      <c r="Q60" s="601"/>
      <c r="R60" s="601"/>
      <c r="S60" s="601"/>
      <c r="T60" s="601"/>
      <c r="U60" s="60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605">
        <v>5.03</v>
      </c>
      <c r="E61" s="605"/>
      <c r="F61" s="605"/>
      <c r="G61" s="127"/>
      <c r="H61" s="59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601"/>
      <c r="P61" s="601"/>
      <c r="Q61" s="601"/>
      <c r="R61" s="601"/>
      <c r="S61" s="601"/>
      <c r="T61" s="601"/>
      <c r="U61" s="60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605">
        <v>5.03</v>
      </c>
      <c r="E62" s="605"/>
      <c r="F62" s="605"/>
      <c r="G62" s="127"/>
      <c r="H62" s="59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01"/>
      <c r="P62" s="601"/>
      <c r="Q62" s="601"/>
      <c r="R62" s="601"/>
      <c r="S62" s="601"/>
      <c r="T62" s="601"/>
      <c r="U62" s="60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605">
        <v>5.03</v>
      </c>
      <c r="E63" s="605"/>
      <c r="F63" s="605"/>
      <c r="G63" s="127"/>
      <c r="H63" s="59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01"/>
      <c r="P63" s="601"/>
      <c r="Q63" s="601"/>
      <c r="R63" s="601"/>
      <c r="S63" s="601"/>
      <c r="T63" s="601"/>
      <c r="U63" s="60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05">
        <v>5.03</v>
      </c>
      <c r="E64" s="605"/>
      <c r="F64" s="605"/>
      <c r="G64" s="127"/>
      <c r="H64" s="59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01"/>
      <c r="P64" s="601"/>
      <c r="Q64" s="601"/>
      <c r="R64" s="601"/>
      <c r="S64" s="601"/>
      <c r="T64" s="601"/>
      <c r="U64" s="60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05">
        <v>5.03</v>
      </c>
      <c r="E65" s="605"/>
      <c r="F65" s="605"/>
      <c r="G65" s="127"/>
      <c r="H65" s="59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01"/>
      <c r="P65" s="601"/>
      <c r="Q65" s="601"/>
      <c r="R65" s="601"/>
      <c r="S65" s="601"/>
      <c r="T65" s="601"/>
      <c r="U65" s="60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05">
        <v>5.03</v>
      </c>
      <c r="E66" s="605"/>
      <c r="F66" s="605"/>
      <c r="G66" s="127"/>
      <c r="H66" s="59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01"/>
      <c r="P66" s="601"/>
      <c r="Q66" s="601"/>
      <c r="R66" s="601"/>
      <c r="S66" s="601"/>
      <c r="T66" s="601"/>
      <c r="U66" s="60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05">
        <v>5.03</v>
      </c>
      <c r="E67" s="605"/>
      <c r="F67" s="605"/>
      <c r="G67" s="127"/>
      <c r="H67" s="59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01"/>
      <c r="P67" s="601"/>
      <c r="Q67" s="601"/>
      <c r="R67" s="601"/>
      <c r="S67" s="601"/>
      <c r="T67" s="601"/>
      <c r="U67" s="60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05">
        <v>5</v>
      </c>
      <c r="E68" s="605"/>
      <c r="F68" s="605"/>
      <c r="G68" s="127"/>
      <c r="H68" s="59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01"/>
      <c r="P68" s="601"/>
      <c r="Q68" s="601"/>
      <c r="R68" s="601"/>
      <c r="S68" s="601"/>
      <c r="T68" s="601"/>
      <c r="U68" s="60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05">
        <v>5.03</v>
      </c>
      <c r="E69" s="605"/>
      <c r="F69" s="605"/>
      <c r="G69" s="127"/>
      <c r="H69" s="59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01"/>
      <c r="P69" s="601"/>
      <c r="Q69" s="601"/>
      <c r="R69" s="601"/>
      <c r="S69" s="601"/>
      <c r="T69" s="601"/>
      <c r="U69" s="60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05">
        <v>5.03</v>
      </c>
      <c r="E70" s="605"/>
      <c r="F70" s="605"/>
      <c r="G70" s="127"/>
      <c r="H70" s="59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01"/>
      <c r="P70" s="601"/>
      <c r="Q70" s="601"/>
      <c r="R70" s="601"/>
      <c r="S70" s="601"/>
      <c r="T70" s="601"/>
      <c r="U70" s="60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05">
        <v>5.03</v>
      </c>
      <c r="E71" s="605"/>
      <c r="F71" s="605"/>
      <c r="G71" s="127"/>
      <c r="H71" s="593">
        <f t="shared" si="7"/>
        <v>0</v>
      </c>
      <c r="I71" s="128"/>
      <c r="J71" s="129"/>
      <c r="K71" s="130"/>
      <c r="L71" s="128"/>
      <c r="M71" s="108"/>
      <c r="N71" s="129"/>
      <c r="O71" s="601"/>
      <c r="P71" s="601"/>
      <c r="Q71" s="601"/>
      <c r="R71" s="601"/>
      <c r="S71" s="601"/>
      <c r="T71" s="601"/>
      <c r="U71" s="601"/>
      <c r="V71" s="131"/>
      <c r="W71" s="132"/>
      <c r="X71" s="131"/>
      <c r="Y71" s="131"/>
      <c r="Z71" s="131"/>
      <c r="AA71" s="131"/>
    </row>
    <row r="72" spans="1:27" s="305" customFormat="1" ht="20.100000000000001" customHeight="1">
      <c r="A72" s="254">
        <v>30100055</v>
      </c>
      <c r="B72" s="136" t="s">
        <v>215</v>
      </c>
      <c r="C72" s="125" t="s">
        <v>186</v>
      </c>
      <c r="D72" s="605">
        <v>5.0599999999999996</v>
      </c>
      <c r="E72" s="605"/>
      <c r="F72" s="605">
        <v>20170308</v>
      </c>
      <c r="G72" s="127">
        <f>90+90+62</f>
        <v>242</v>
      </c>
      <c r="H72" s="593">
        <f t="shared" si="7"/>
        <v>1224.52</v>
      </c>
      <c r="I72" s="128">
        <v>8</v>
      </c>
      <c r="J72" s="128">
        <f t="array" ref="J72">IF(ISERROR(G72/I72),"",G72/I72)</f>
        <v>30.25</v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8">
        <f>SUM(O72:U72)</f>
        <v>0</v>
      </c>
      <c r="O72" s="601"/>
      <c r="P72" s="601"/>
      <c r="Q72" s="601"/>
      <c r="R72" s="601"/>
      <c r="S72" s="601"/>
      <c r="T72" s="601"/>
      <c r="U72" s="601"/>
      <c r="V72" s="131">
        <f>SUM(X72:AA72)</f>
        <v>0</v>
      </c>
      <c r="W72" s="594">
        <f>IF(ISERROR(V72/G72),"",V72/G72)</f>
        <v>0</v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05">
        <v>5.0599999999999996</v>
      </c>
      <c r="E73" s="605"/>
      <c r="F73" s="605"/>
      <c r="G73" s="127"/>
      <c r="H73" s="59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01"/>
      <c r="P73" s="601"/>
      <c r="Q73" s="601"/>
      <c r="R73" s="601"/>
      <c r="S73" s="601"/>
      <c r="T73" s="601"/>
      <c r="U73" s="60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05">
        <v>5.0599999999999996</v>
      </c>
      <c r="E74" s="605"/>
      <c r="F74" s="605"/>
      <c r="G74" s="127"/>
      <c r="H74" s="59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01"/>
      <c r="P74" s="601"/>
      <c r="Q74" s="601"/>
      <c r="R74" s="601"/>
      <c r="S74" s="601"/>
      <c r="T74" s="601"/>
      <c r="U74" s="60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05">
        <v>5.0599999999999996</v>
      </c>
      <c r="E75" s="605"/>
      <c r="F75" s="605"/>
      <c r="G75" s="127"/>
      <c r="H75" s="59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01"/>
      <c r="P75" s="601"/>
      <c r="Q75" s="601"/>
      <c r="R75" s="601"/>
      <c r="S75" s="601"/>
      <c r="T75" s="601"/>
      <c r="U75" s="60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05">
        <v>5.5</v>
      </c>
      <c r="E76" s="605"/>
      <c r="F76" s="605"/>
      <c r="G76" s="127"/>
      <c r="H76" s="59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01"/>
      <c r="P76" s="601"/>
      <c r="Q76" s="601"/>
      <c r="R76" s="601"/>
      <c r="S76" s="601"/>
      <c r="T76" s="601"/>
      <c r="U76" s="60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05">
        <v>5.5</v>
      </c>
      <c r="E77" s="605"/>
      <c r="F77" s="605"/>
      <c r="G77" s="127"/>
      <c r="H77" s="59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01"/>
      <c r="P77" s="601"/>
      <c r="Q77" s="601"/>
      <c r="R77" s="601"/>
      <c r="S77" s="601"/>
      <c r="T77" s="601"/>
      <c r="U77" s="60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05">
        <v>5.5</v>
      </c>
      <c r="E78" s="605"/>
      <c r="F78" s="605"/>
      <c r="G78" s="127"/>
      <c r="H78" s="59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01"/>
      <c r="P78" s="601"/>
      <c r="Q78" s="601"/>
      <c r="R78" s="601"/>
      <c r="S78" s="601"/>
      <c r="T78" s="601"/>
      <c r="U78" s="60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05">
        <v>5.5</v>
      </c>
      <c r="E79" s="605"/>
      <c r="F79" s="605"/>
      <c r="G79" s="127"/>
      <c r="H79" s="59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01"/>
      <c r="P79" s="601"/>
      <c r="Q79" s="601"/>
      <c r="R79" s="601"/>
      <c r="S79" s="601"/>
      <c r="T79" s="601"/>
      <c r="U79" s="60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05">
        <v>5.03</v>
      </c>
      <c r="E80" s="605"/>
      <c r="F80" s="605"/>
      <c r="G80" s="127"/>
      <c r="H80" s="59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01"/>
      <c r="P80" s="601"/>
      <c r="Q80" s="601"/>
      <c r="R80" s="601"/>
      <c r="S80" s="601"/>
      <c r="T80" s="601"/>
      <c r="U80" s="60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05">
        <v>5.03</v>
      </c>
      <c r="E81" s="605"/>
      <c r="F81" s="605"/>
      <c r="G81" s="127"/>
      <c r="H81" s="59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01"/>
      <c r="P81" s="601"/>
      <c r="Q81" s="601"/>
      <c r="R81" s="601"/>
      <c r="S81" s="601"/>
      <c r="T81" s="601"/>
      <c r="U81" s="60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05">
        <v>5.03</v>
      </c>
      <c r="E82" s="605"/>
      <c r="F82" s="605"/>
      <c r="G82" s="127"/>
      <c r="H82" s="59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01"/>
      <c r="P82" s="601"/>
      <c r="Q82" s="601"/>
      <c r="R82" s="601"/>
      <c r="S82" s="601"/>
      <c r="T82" s="601"/>
      <c r="U82" s="60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05">
        <v>5.03</v>
      </c>
      <c r="E83" s="605"/>
      <c r="F83" s="605"/>
      <c r="G83" s="127"/>
      <c r="H83" s="59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01"/>
      <c r="P83" s="601"/>
      <c r="Q83" s="601"/>
      <c r="R83" s="601"/>
      <c r="S83" s="601"/>
      <c r="T83" s="601"/>
      <c r="U83" s="60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05">
        <v>5.03</v>
      </c>
      <c r="E84" s="605"/>
      <c r="F84" s="605"/>
      <c r="G84" s="127"/>
      <c r="H84" s="59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01"/>
      <c r="P84" s="601"/>
      <c r="Q84" s="601"/>
      <c r="R84" s="601"/>
      <c r="S84" s="601"/>
      <c r="T84" s="601"/>
      <c r="U84" s="60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05">
        <v>5.03</v>
      </c>
      <c r="E85" s="605"/>
      <c r="F85" s="605"/>
      <c r="G85" s="127"/>
      <c r="H85" s="59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01"/>
      <c r="P85" s="601"/>
      <c r="Q85" s="601"/>
      <c r="R85" s="601"/>
      <c r="S85" s="601"/>
      <c r="T85" s="601"/>
      <c r="U85" s="601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602" t="s">
        <v>202</v>
      </c>
      <c r="D86" s="138"/>
      <c r="E86" s="138"/>
      <c r="F86" s="138"/>
      <c r="G86" s="139">
        <f>SUM(G29:G85)</f>
        <v>2410</v>
      </c>
      <c r="H86" s="140">
        <f>SUM(H29:H85)</f>
        <v>12163.76</v>
      </c>
      <c r="I86" s="140">
        <f>SUM(I29:I85)</f>
        <v>60.05</v>
      </c>
      <c r="J86" s="129">
        <f t="array" ref="J86">IF(ISERROR(G86/I86),"",G86/I86)</f>
        <v>40.133222314737722</v>
      </c>
      <c r="K86" s="140">
        <f>SUM(K29:K85)</f>
        <v>60.759462759462764</v>
      </c>
      <c r="L86" s="141"/>
      <c r="M86" s="144">
        <f t="shared" ref="M86:V86" si="17">SUM(M29:M85)</f>
        <v>-8.7094627594627596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92" t="s">
        <v>217</v>
      </c>
      <c r="C87" s="125" t="s">
        <v>179</v>
      </c>
      <c r="D87" s="605">
        <v>5.03</v>
      </c>
      <c r="E87" s="605"/>
      <c r="F87" s="605"/>
      <c r="G87" s="127"/>
      <c r="H87" s="59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01"/>
      <c r="P87" s="601"/>
      <c r="Q87" s="601"/>
      <c r="R87" s="601"/>
      <c r="S87" s="601"/>
      <c r="T87" s="601"/>
      <c r="U87" s="60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92" t="s">
        <v>217</v>
      </c>
      <c r="C88" s="125" t="s">
        <v>186</v>
      </c>
      <c r="D88" s="605">
        <v>5.03</v>
      </c>
      <c r="E88" s="605"/>
      <c r="F88" s="605"/>
      <c r="G88" s="127"/>
      <c r="H88" s="59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01"/>
      <c r="P88" s="601"/>
      <c r="Q88" s="601"/>
      <c r="R88" s="601"/>
      <c r="S88" s="601"/>
      <c r="T88" s="601"/>
      <c r="U88" s="60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92" t="s">
        <v>217</v>
      </c>
      <c r="C89" s="125" t="s">
        <v>204</v>
      </c>
      <c r="D89" s="605">
        <v>5.03</v>
      </c>
      <c r="E89" s="605"/>
      <c r="F89" s="605"/>
      <c r="G89" s="127"/>
      <c r="H89" s="59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01"/>
      <c r="P89" s="601"/>
      <c r="Q89" s="601"/>
      <c r="R89" s="601"/>
      <c r="S89" s="601"/>
      <c r="T89" s="601"/>
      <c r="U89" s="60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05">
        <v>5.03</v>
      </c>
      <c r="E90" s="605"/>
      <c r="F90" s="605"/>
      <c r="G90" s="127"/>
      <c r="H90" s="59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01"/>
      <c r="P90" s="601"/>
      <c r="Q90" s="601"/>
      <c r="R90" s="601"/>
      <c r="S90" s="601"/>
      <c r="T90" s="601"/>
      <c r="U90" s="601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05">
        <v>5.03</v>
      </c>
      <c r="E91" s="605"/>
      <c r="F91" s="605"/>
      <c r="G91" s="127"/>
      <c r="H91" s="59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01"/>
      <c r="P91" s="601"/>
      <c r="Q91" s="601"/>
      <c r="R91" s="601"/>
      <c r="S91" s="601"/>
      <c r="T91" s="601"/>
      <c r="U91" s="601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05">
        <v>5.03</v>
      </c>
      <c r="E92" s="605"/>
      <c r="F92" s="605"/>
      <c r="G92" s="127"/>
      <c r="H92" s="59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01"/>
      <c r="P92" s="601"/>
      <c r="Q92" s="601"/>
      <c r="R92" s="601"/>
      <c r="S92" s="601"/>
      <c r="T92" s="601"/>
      <c r="U92" s="601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05">
        <v>5.03</v>
      </c>
      <c r="E93" s="605"/>
      <c r="F93" s="605"/>
      <c r="G93" s="127"/>
      <c r="H93" s="59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01"/>
      <c r="P93" s="601"/>
      <c r="Q93" s="601"/>
      <c r="R93" s="601"/>
      <c r="S93" s="601"/>
      <c r="T93" s="601"/>
      <c r="U93" s="60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05"/>
      <c r="F94" s="605"/>
      <c r="G94" s="127"/>
      <c r="H94" s="59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01"/>
      <c r="P94" s="601"/>
      <c r="Q94" s="601"/>
      <c r="R94" s="601"/>
      <c r="S94" s="601"/>
      <c r="T94" s="601"/>
      <c r="U94" s="601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05">
        <v>5.03</v>
      </c>
      <c r="E95" s="605"/>
      <c r="F95" s="605"/>
      <c r="G95" s="146"/>
      <c r="H95" s="59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01"/>
      <c r="P95" s="601"/>
      <c r="Q95" s="601"/>
      <c r="R95" s="601"/>
      <c r="S95" s="601"/>
      <c r="T95" s="601"/>
      <c r="U95" s="60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05">
        <v>5.03</v>
      </c>
      <c r="E96" s="605"/>
      <c r="F96" s="605"/>
      <c r="G96" s="127"/>
      <c r="H96" s="59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01"/>
      <c r="P96" s="601"/>
      <c r="Q96" s="601"/>
      <c r="R96" s="601"/>
      <c r="S96" s="601"/>
      <c r="T96" s="601"/>
      <c r="U96" s="60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05">
        <v>5.03</v>
      </c>
      <c r="E97" s="605"/>
      <c r="F97" s="605"/>
      <c r="G97" s="127"/>
      <c r="H97" s="59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01"/>
      <c r="P97" s="601"/>
      <c r="Q97" s="601"/>
      <c r="R97" s="601"/>
      <c r="S97" s="601"/>
      <c r="T97" s="601"/>
      <c r="U97" s="60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05">
        <v>5.03</v>
      </c>
      <c r="E98" s="605"/>
      <c r="F98" s="605"/>
      <c r="G98" s="127"/>
      <c r="H98" s="59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01"/>
      <c r="P98" s="601"/>
      <c r="Q98" s="601"/>
      <c r="R98" s="601"/>
      <c r="S98" s="601"/>
      <c r="T98" s="601"/>
      <c r="U98" s="60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05">
        <v>5.03</v>
      </c>
      <c r="E99" s="605"/>
      <c r="F99" s="605"/>
      <c r="G99" s="127"/>
      <c r="H99" s="59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01"/>
      <c r="P99" s="601"/>
      <c r="Q99" s="601"/>
      <c r="R99" s="601"/>
      <c r="S99" s="601"/>
      <c r="T99" s="601"/>
      <c r="U99" s="60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05">
        <v>5.03</v>
      </c>
      <c r="E100" s="605"/>
      <c r="F100" s="605"/>
      <c r="G100" s="127"/>
      <c r="H100" s="59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01"/>
      <c r="P100" s="601"/>
      <c r="Q100" s="601"/>
      <c r="R100" s="601"/>
      <c r="S100" s="601"/>
      <c r="T100" s="601"/>
      <c r="U100" s="60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05">
        <v>5.03</v>
      </c>
      <c r="E101" s="605"/>
      <c r="F101" s="605"/>
      <c r="G101" s="127"/>
      <c r="H101" s="59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01"/>
      <c r="P101" s="601"/>
      <c r="Q101" s="601"/>
      <c r="R101" s="601"/>
      <c r="S101" s="601"/>
      <c r="T101" s="601"/>
      <c r="U101" s="60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05">
        <v>5.03</v>
      </c>
      <c r="E102" s="605"/>
      <c r="F102" s="605"/>
      <c r="G102" s="127"/>
      <c r="H102" s="59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01"/>
      <c r="P102" s="601"/>
      <c r="Q102" s="601"/>
      <c r="R102" s="601"/>
      <c r="S102" s="601"/>
      <c r="T102" s="601"/>
      <c r="U102" s="60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92" t="s">
        <v>222</v>
      </c>
      <c r="C103" s="125" t="s">
        <v>181</v>
      </c>
      <c r="D103" s="605">
        <v>10.199999999999999</v>
      </c>
      <c r="E103" s="605"/>
      <c r="F103" s="605"/>
      <c r="G103" s="127"/>
      <c r="H103" s="59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01"/>
      <c r="P103" s="601"/>
      <c r="Q103" s="601"/>
      <c r="R103" s="601"/>
      <c r="S103" s="601"/>
      <c r="T103" s="601"/>
      <c r="U103" s="60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92" t="s">
        <v>222</v>
      </c>
      <c r="C104" s="125" t="s">
        <v>179</v>
      </c>
      <c r="D104" s="605">
        <v>10.199999999999999</v>
      </c>
      <c r="E104" s="605"/>
      <c r="F104" s="605"/>
      <c r="G104" s="127"/>
      <c r="H104" s="59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01"/>
      <c r="P104" s="601"/>
      <c r="Q104" s="601"/>
      <c r="R104" s="601"/>
      <c r="S104" s="601"/>
      <c r="T104" s="601"/>
      <c r="U104" s="60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92" t="s">
        <v>222</v>
      </c>
      <c r="C105" s="125" t="s">
        <v>221</v>
      </c>
      <c r="D105" s="605">
        <v>10.199999999999999</v>
      </c>
      <c r="E105" s="605"/>
      <c r="F105" s="605"/>
      <c r="G105" s="127"/>
      <c r="H105" s="59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01"/>
      <c r="P105" s="601"/>
      <c r="Q105" s="601"/>
      <c r="R105" s="601"/>
      <c r="S105" s="601"/>
      <c r="T105" s="601"/>
      <c r="U105" s="60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92" t="s">
        <v>222</v>
      </c>
      <c r="C106" s="125" t="s">
        <v>186</v>
      </c>
      <c r="D106" s="605">
        <v>10.199999999999999</v>
      </c>
      <c r="E106" s="605"/>
      <c r="F106" s="605"/>
      <c r="G106" s="127"/>
      <c r="H106" s="59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01"/>
      <c r="P106" s="601"/>
      <c r="Q106" s="601"/>
      <c r="R106" s="601"/>
      <c r="S106" s="601"/>
      <c r="T106" s="601"/>
      <c r="U106" s="60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92" t="s">
        <v>393</v>
      </c>
      <c r="C107" s="177" t="s">
        <v>395</v>
      </c>
      <c r="D107" s="605">
        <v>5</v>
      </c>
      <c r="E107" s="605"/>
      <c r="F107" s="605"/>
      <c r="G107" s="127"/>
      <c r="H107" s="59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01"/>
      <c r="P107" s="601"/>
      <c r="Q107" s="601"/>
      <c r="R107" s="601"/>
      <c r="S107" s="601"/>
      <c r="T107" s="601"/>
      <c r="U107" s="601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92" t="s">
        <v>393</v>
      </c>
      <c r="C108" s="177" t="s">
        <v>402</v>
      </c>
      <c r="D108" s="605">
        <v>5</v>
      </c>
      <c r="E108" s="605"/>
      <c r="F108" s="605"/>
      <c r="G108" s="127"/>
      <c r="H108" s="59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01"/>
      <c r="P108" s="601"/>
      <c r="Q108" s="601"/>
      <c r="R108" s="601"/>
      <c r="S108" s="601"/>
      <c r="T108" s="601"/>
      <c r="U108" s="601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92" t="s">
        <v>404</v>
      </c>
      <c r="C109" s="177" t="s">
        <v>405</v>
      </c>
      <c r="D109" s="605">
        <v>5</v>
      </c>
      <c r="E109" s="605"/>
      <c r="F109" s="605"/>
      <c r="G109" s="127"/>
      <c r="H109" s="59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01"/>
      <c r="P109" s="601"/>
      <c r="Q109" s="601"/>
      <c r="R109" s="601"/>
      <c r="S109" s="601"/>
      <c r="T109" s="601"/>
      <c r="U109" s="60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92" t="s">
        <v>486</v>
      </c>
      <c r="C110" s="177" t="s">
        <v>372</v>
      </c>
      <c r="D110" s="605">
        <v>5</v>
      </c>
      <c r="E110" s="605"/>
      <c r="F110" s="605"/>
      <c r="G110" s="127"/>
      <c r="H110" s="59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01"/>
      <c r="P110" s="601"/>
      <c r="Q110" s="601"/>
      <c r="R110" s="601"/>
      <c r="S110" s="601"/>
      <c r="T110" s="601"/>
      <c r="U110" s="60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92" t="s">
        <v>343</v>
      </c>
      <c r="C111" s="125" t="s">
        <v>345</v>
      </c>
      <c r="D111" s="605">
        <v>5</v>
      </c>
      <c r="E111" s="605"/>
      <c r="F111" s="605"/>
      <c r="G111" s="127"/>
      <c r="H111" s="59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01"/>
      <c r="P111" s="601"/>
      <c r="Q111" s="601"/>
      <c r="R111" s="601"/>
      <c r="S111" s="601"/>
      <c r="T111" s="601"/>
      <c r="U111" s="60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92" t="s">
        <v>343</v>
      </c>
      <c r="C112" s="125" t="s">
        <v>347</v>
      </c>
      <c r="D112" s="605">
        <v>5</v>
      </c>
      <c r="E112" s="605"/>
      <c r="F112" s="605"/>
      <c r="G112" s="127"/>
      <c r="H112" s="59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01"/>
      <c r="P112" s="601"/>
      <c r="Q112" s="601"/>
      <c r="R112" s="601"/>
      <c r="S112" s="601"/>
      <c r="T112" s="601"/>
      <c r="U112" s="601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05">
        <v>5.0599999999999996</v>
      </c>
      <c r="E113" s="605"/>
      <c r="F113" s="605"/>
      <c r="G113" s="127"/>
      <c r="H113" s="59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01"/>
      <c r="P113" s="601"/>
      <c r="Q113" s="601"/>
      <c r="R113" s="601"/>
      <c r="S113" s="601"/>
      <c r="T113" s="601"/>
      <c r="U113" s="601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05">
        <v>5.0599999999999996</v>
      </c>
      <c r="E114" s="605"/>
      <c r="F114" s="605"/>
      <c r="G114" s="127"/>
      <c r="H114" s="59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01"/>
      <c r="P114" s="601"/>
      <c r="Q114" s="601"/>
      <c r="R114" s="601"/>
      <c r="S114" s="601"/>
      <c r="T114" s="601"/>
      <c r="U114" s="60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05">
        <v>5</v>
      </c>
      <c r="E115" s="605"/>
      <c r="F115" s="605"/>
      <c r="G115" s="127"/>
      <c r="H115" s="59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01"/>
      <c r="P115" s="601"/>
      <c r="Q115" s="601"/>
      <c r="R115" s="601"/>
      <c r="S115" s="601"/>
      <c r="T115" s="601"/>
      <c r="U115" s="60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05">
        <v>5</v>
      </c>
      <c r="E116" s="605"/>
      <c r="F116" s="605"/>
      <c r="G116" s="127"/>
      <c r="H116" s="59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01"/>
      <c r="P116" s="601"/>
      <c r="Q116" s="601"/>
      <c r="R116" s="601"/>
      <c r="S116" s="601"/>
      <c r="T116" s="601"/>
      <c r="U116" s="60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05">
        <v>5</v>
      </c>
      <c r="E117" s="605"/>
      <c r="F117" s="605"/>
      <c r="G117" s="127"/>
      <c r="H117" s="59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01"/>
      <c r="P117" s="601"/>
      <c r="Q117" s="601"/>
      <c r="R117" s="601"/>
      <c r="S117" s="601"/>
      <c r="T117" s="601"/>
      <c r="U117" s="601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605">
        <v>5.07</v>
      </c>
      <c r="E118" s="605"/>
      <c r="F118" s="605">
        <v>20170310</v>
      </c>
      <c r="G118" s="127">
        <f>83+80+7</f>
        <v>170</v>
      </c>
      <c r="H118" s="593">
        <f t="shared" si="19"/>
        <v>861.90000000000009</v>
      </c>
      <c r="I118" s="128">
        <v>15</v>
      </c>
      <c r="J118" s="128">
        <f t="array" ref="J118">IF(ISERROR(G118/I118),"",G118/I118)</f>
        <v>11.333333333333334</v>
      </c>
      <c r="K118" s="130">
        <f t="array" ref="K118">IF(ISERROR(G118/L118),"",G118/L118)</f>
        <v>18.888888888888889</v>
      </c>
      <c r="L118" s="128">
        <v>9</v>
      </c>
      <c r="M118" s="108">
        <f>IF(ISERROR(I118-K118),"",I118-K118)</f>
        <v>-3.8888888888888893</v>
      </c>
      <c r="N118" s="128">
        <f>SUM(O118:U118)</f>
        <v>0</v>
      </c>
      <c r="O118" s="601"/>
      <c r="P118" s="601"/>
      <c r="Q118" s="601"/>
      <c r="R118" s="601"/>
      <c r="S118" s="601"/>
      <c r="T118" s="601"/>
      <c r="U118" s="601"/>
      <c r="V118" s="131">
        <f>SUM(X118:AA118)</f>
        <v>0</v>
      </c>
      <c r="W118" s="594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05">
        <v>5.07</v>
      </c>
      <c r="E119" s="605"/>
      <c r="F119" s="605"/>
      <c r="G119" s="127"/>
      <c r="H119" s="59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01"/>
      <c r="P119" s="601"/>
      <c r="Q119" s="601"/>
      <c r="R119" s="601"/>
      <c r="S119" s="601"/>
      <c r="T119" s="601"/>
      <c r="U119" s="60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05">
        <v>5.0599999999999996</v>
      </c>
      <c r="E120" s="605"/>
      <c r="F120" s="604"/>
      <c r="G120" s="127"/>
      <c r="H120" s="593">
        <f t="shared" si="19"/>
        <v>0</v>
      </c>
      <c r="I120" s="128"/>
      <c r="J120" s="129" t="str">
        <f t="array" ref="J120">IF(ISERROR(G120/I120),"",G120/I120)</f>
        <v/>
      </c>
      <c r="K120" s="59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01"/>
      <c r="P120" s="601"/>
      <c r="Q120" s="601"/>
      <c r="R120" s="601"/>
      <c r="S120" s="601"/>
      <c r="T120" s="601"/>
      <c r="U120" s="60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602" t="s">
        <v>202</v>
      </c>
      <c r="D121" s="138"/>
      <c r="E121" s="138"/>
      <c r="F121" s="138"/>
      <c r="G121" s="139">
        <f>SUM(G87:G120)</f>
        <v>170</v>
      </c>
      <c r="H121" s="140">
        <f>SUM(H87:H120)</f>
        <v>861.90000000000009</v>
      </c>
      <c r="I121" s="140">
        <f>SUM(I87:I120)</f>
        <v>15</v>
      </c>
      <c r="J121" s="129">
        <f t="array" ref="J121">IF(ISERROR(G121/I121),"",G121/I121)</f>
        <v>11.333333333333334</v>
      </c>
      <c r="K121" s="140">
        <f>SUM(K87:K120)</f>
        <v>18.888888888888889</v>
      </c>
      <c r="L121" s="141"/>
      <c r="M121" s="144">
        <f t="shared" ref="M121:V121" si="27">SUM(M87:M120)</f>
        <v>-3.8888888888888893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05">
        <v>5.03</v>
      </c>
      <c r="E122" s="605"/>
      <c r="F122" s="605"/>
      <c r="G122" s="127"/>
      <c r="H122" s="59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601"/>
      <c r="P122" s="601"/>
      <c r="Q122" s="601"/>
      <c r="R122" s="601"/>
      <c r="S122" s="601"/>
      <c r="T122" s="601"/>
      <c r="U122" s="60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605">
        <v>5.03</v>
      </c>
      <c r="E123" s="605"/>
      <c r="F123" s="605"/>
      <c r="G123" s="127"/>
      <c r="H123" s="59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601"/>
      <c r="P123" s="601"/>
      <c r="Q123" s="601"/>
      <c r="R123" s="601"/>
      <c r="S123" s="601"/>
      <c r="T123" s="601"/>
      <c r="U123" s="60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05">
        <v>5.04</v>
      </c>
      <c r="E124" s="605"/>
      <c r="F124" s="605"/>
      <c r="G124" s="127"/>
      <c r="H124" s="59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01"/>
      <c r="P124" s="601"/>
      <c r="Q124" s="601"/>
      <c r="R124" s="601"/>
      <c r="S124" s="601"/>
      <c r="T124" s="601"/>
      <c r="U124" s="60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05">
        <v>5.03</v>
      </c>
      <c r="E125" s="605"/>
      <c r="F125" s="605"/>
      <c r="G125" s="127"/>
      <c r="H125" s="59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01"/>
      <c r="P125" s="601"/>
      <c r="Q125" s="601"/>
      <c r="R125" s="601"/>
      <c r="S125" s="601"/>
      <c r="T125" s="601"/>
      <c r="U125" s="60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98" t="s">
        <v>203</v>
      </c>
      <c r="D126" s="605">
        <v>5.03</v>
      </c>
      <c r="E126" s="605"/>
      <c r="F126" s="605"/>
      <c r="G126" s="127"/>
      <c r="H126" s="59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01"/>
      <c r="P126" s="601"/>
      <c r="Q126" s="601"/>
      <c r="R126" s="601"/>
      <c r="S126" s="601"/>
      <c r="T126" s="601"/>
      <c r="U126" s="60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05">
        <v>5.03</v>
      </c>
      <c r="E127" s="605"/>
      <c r="F127" s="605"/>
      <c r="G127" s="127"/>
      <c r="H127" s="59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01"/>
      <c r="P127" s="601"/>
      <c r="Q127" s="601"/>
      <c r="R127" s="601"/>
      <c r="S127" s="601"/>
      <c r="T127" s="601"/>
      <c r="U127" s="60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05">
        <v>5.03</v>
      </c>
      <c r="E128" s="605"/>
      <c r="F128" s="605"/>
      <c r="G128" s="127"/>
      <c r="H128" s="59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01"/>
      <c r="P128" s="601"/>
      <c r="Q128" s="601"/>
      <c r="R128" s="601"/>
      <c r="S128" s="601"/>
      <c r="T128" s="601"/>
      <c r="U128" s="60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98" t="s">
        <v>228</v>
      </c>
      <c r="D129" s="605">
        <v>5.03</v>
      </c>
      <c r="E129" s="605"/>
      <c r="F129" s="605"/>
      <c r="G129" s="127"/>
      <c r="H129" s="59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01"/>
      <c r="P129" s="601"/>
      <c r="Q129" s="601"/>
      <c r="R129" s="601"/>
      <c r="S129" s="601"/>
      <c r="T129" s="601"/>
      <c r="U129" s="60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98" t="s">
        <v>212</v>
      </c>
      <c r="D130" s="605">
        <v>5.03</v>
      </c>
      <c r="E130" s="605"/>
      <c r="F130" s="605"/>
      <c r="G130" s="127"/>
      <c r="H130" s="59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01"/>
      <c r="P130" s="601"/>
      <c r="Q130" s="601"/>
      <c r="R130" s="601"/>
      <c r="S130" s="601"/>
      <c r="T130" s="601"/>
      <c r="U130" s="60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98" t="s">
        <v>203</v>
      </c>
      <c r="D131" s="605">
        <v>5.03</v>
      </c>
      <c r="E131" s="605"/>
      <c r="F131" s="605"/>
      <c r="G131" s="127"/>
      <c r="H131" s="59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01"/>
      <c r="P131" s="601"/>
      <c r="Q131" s="601"/>
      <c r="R131" s="601"/>
      <c r="S131" s="601"/>
      <c r="T131" s="601"/>
      <c r="U131" s="60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98" t="s">
        <v>186</v>
      </c>
      <c r="D132" s="605">
        <v>5.03</v>
      </c>
      <c r="E132" s="605"/>
      <c r="F132" s="605"/>
      <c r="G132" s="127"/>
      <c r="H132" s="59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01"/>
      <c r="P132" s="601"/>
      <c r="Q132" s="601"/>
      <c r="R132" s="601"/>
      <c r="S132" s="601"/>
      <c r="T132" s="601"/>
      <c r="U132" s="60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98" t="s">
        <v>228</v>
      </c>
      <c r="D133" s="605">
        <v>5.03</v>
      </c>
      <c r="E133" s="605"/>
      <c r="F133" s="605"/>
      <c r="G133" s="127"/>
      <c r="H133" s="59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01"/>
      <c r="P133" s="601"/>
      <c r="Q133" s="601"/>
      <c r="R133" s="601"/>
      <c r="S133" s="601"/>
      <c r="T133" s="601"/>
      <c r="U133" s="60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98" t="s">
        <v>199</v>
      </c>
      <c r="D134" s="605">
        <v>5.03</v>
      </c>
      <c r="E134" s="605"/>
      <c r="F134" s="605"/>
      <c r="G134" s="127"/>
      <c r="H134" s="59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01"/>
      <c r="P134" s="601"/>
      <c r="Q134" s="601"/>
      <c r="R134" s="601"/>
      <c r="S134" s="601"/>
      <c r="T134" s="601"/>
      <c r="U134" s="60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05">
        <v>5.0599999999999996</v>
      </c>
      <c r="E135" s="605"/>
      <c r="F135" s="605"/>
      <c r="G135" s="127"/>
      <c r="H135" s="59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01"/>
      <c r="P135" s="601"/>
      <c r="Q135" s="601"/>
      <c r="R135" s="601"/>
      <c r="S135" s="601"/>
      <c r="T135" s="601"/>
      <c r="U135" s="60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05">
        <v>5.0599999999999996</v>
      </c>
      <c r="E136" s="605"/>
      <c r="F136" s="605"/>
      <c r="G136" s="127"/>
      <c r="H136" s="59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01"/>
      <c r="P136" s="601"/>
      <c r="Q136" s="601"/>
      <c r="R136" s="601"/>
      <c r="S136" s="601"/>
      <c r="T136" s="601"/>
      <c r="U136" s="60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602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05">
        <v>5.04</v>
      </c>
      <c r="E138" s="605"/>
      <c r="F138" s="605"/>
      <c r="G138" s="127"/>
      <c r="H138" s="59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01"/>
      <c r="P138" s="601"/>
      <c r="Q138" s="601"/>
      <c r="R138" s="601"/>
      <c r="S138" s="601"/>
      <c r="T138" s="601"/>
      <c r="U138" s="60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05">
        <v>5.04</v>
      </c>
      <c r="E139" s="605"/>
      <c r="F139" s="605"/>
      <c r="G139" s="127"/>
      <c r="H139" s="59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01"/>
      <c r="P139" s="601"/>
      <c r="Q139" s="601"/>
      <c r="R139" s="601"/>
      <c r="S139" s="601"/>
      <c r="T139" s="601"/>
      <c r="U139" s="60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05">
        <v>5.04</v>
      </c>
      <c r="E140" s="605"/>
      <c r="F140" s="605"/>
      <c r="G140" s="127"/>
      <c r="H140" s="59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01"/>
      <c r="P140" s="601"/>
      <c r="Q140" s="601"/>
      <c r="R140" s="601"/>
      <c r="S140" s="601"/>
      <c r="T140" s="601"/>
      <c r="U140" s="60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05">
        <v>5.04</v>
      </c>
      <c r="E141" s="605"/>
      <c r="F141" s="605"/>
      <c r="G141" s="127"/>
      <c r="H141" s="59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01"/>
      <c r="P141" s="601"/>
      <c r="Q141" s="601"/>
      <c r="R141" s="601"/>
      <c r="S141" s="601"/>
      <c r="T141" s="601"/>
      <c r="U141" s="60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05">
        <v>5.04</v>
      </c>
      <c r="E142" s="605"/>
      <c r="F142" s="605"/>
      <c r="G142" s="127"/>
      <c r="H142" s="59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01"/>
      <c r="P142" s="601"/>
      <c r="Q142" s="601"/>
      <c r="R142" s="601"/>
      <c r="S142" s="601"/>
      <c r="T142" s="601"/>
      <c r="U142" s="60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05">
        <v>5.04</v>
      </c>
      <c r="E143" s="605"/>
      <c r="F143" s="605"/>
      <c r="G143" s="127"/>
      <c r="H143" s="59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01"/>
      <c r="P143" s="601"/>
      <c r="Q143" s="601"/>
      <c r="R143" s="601"/>
      <c r="S143" s="601"/>
      <c r="T143" s="601"/>
      <c r="U143" s="601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05">
        <v>5.04</v>
      </c>
      <c r="E144" s="605"/>
      <c r="F144" s="605"/>
      <c r="G144" s="127"/>
      <c r="H144" s="59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601"/>
      <c r="P144" s="601"/>
      <c r="Q144" s="601"/>
      <c r="R144" s="601"/>
      <c r="S144" s="601"/>
      <c r="T144" s="601"/>
      <c r="U144" s="601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605">
        <v>5.04</v>
      </c>
      <c r="E145" s="605"/>
      <c r="F145" s="605"/>
      <c r="G145" s="127"/>
      <c r="H145" s="59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601"/>
      <c r="P145" s="601"/>
      <c r="Q145" s="601"/>
      <c r="R145" s="601"/>
      <c r="S145" s="601"/>
      <c r="T145" s="601"/>
      <c r="U145" s="601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05">
        <v>5.04</v>
      </c>
      <c r="E146" s="605"/>
      <c r="F146" s="605"/>
      <c r="G146" s="127"/>
      <c r="H146" s="59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601"/>
      <c r="P146" s="601"/>
      <c r="Q146" s="601"/>
      <c r="R146" s="601"/>
      <c r="S146" s="601"/>
      <c r="T146" s="601"/>
      <c r="U146" s="601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05">
        <v>5.04</v>
      </c>
      <c r="E147" s="605"/>
      <c r="F147" s="605"/>
      <c r="G147" s="127"/>
      <c r="H147" s="59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01"/>
      <c r="P147" s="601"/>
      <c r="Q147" s="601"/>
      <c r="R147" s="601"/>
      <c r="S147" s="601"/>
      <c r="T147" s="601"/>
      <c r="U147" s="60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602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99"/>
      <c r="D149" s="605">
        <v>3.65</v>
      </c>
      <c r="E149" s="605"/>
      <c r="F149" s="604"/>
      <c r="G149" s="127"/>
      <c r="H149" s="593">
        <f t="shared" ref="H149:H162" si="40">D149*G149</f>
        <v>0</v>
      </c>
      <c r="I149" s="128"/>
      <c r="J149" s="129" t="str">
        <f t="array" ref="J149">IF(ISERROR(G149/I149),"",G149/I149)</f>
        <v/>
      </c>
      <c r="K149" s="59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01"/>
      <c r="P149" s="601"/>
      <c r="Q149" s="601"/>
      <c r="R149" s="601"/>
      <c r="S149" s="601"/>
      <c r="T149" s="601"/>
      <c r="U149" s="601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99"/>
      <c r="D150" s="605">
        <v>6.58</v>
      </c>
      <c r="E150" s="605"/>
      <c r="F150" s="605"/>
      <c r="G150" s="127"/>
      <c r="H150" s="59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01"/>
      <c r="P150" s="601"/>
      <c r="Q150" s="601"/>
      <c r="R150" s="601"/>
      <c r="S150" s="601"/>
      <c r="T150" s="601"/>
      <c r="U150" s="601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99"/>
      <c r="D151" s="605">
        <v>7.8</v>
      </c>
      <c r="E151" s="605"/>
      <c r="F151" s="605"/>
      <c r="G151" s="127"/>
      <c r="H151" s="59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01"/>
      <c r="P151" s="601"/>
      <c r="Q151" s="601"/>
      <c r="R151" s="601"/>
      <c r="S151" s="601"/>
      <c r="T151" s="601"/>
      <c r="U151" s="60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99"/>
      <c r="D152" s="605">
        <v>4.4000000000000004</v>
      </c>
      <c r="E152" s="605"/>
      <c r="F152" s="605"/>
      <c r="G152" s="127"/>
      <c r="H152" s="59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01"/>
      <c r="P152" s="601"/>
      <c r="Q152" s="601"/>
      <c r="R152" s="601"/>
      <c r="S152" s="601"/>
      <c r="T152" s="601"/>
      <c r="U152" s="601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05"/>
      <c r="E153" s="605"/>
      <c r="F153" s="605"/>
      <c r="G153" s="127"/>
      <c r="H153" s="59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01"/>
      <c r="P153" s="601"/>
      <c r="Q153" s="601"/>
      <c r="R153" s="601"/>
      <c r="S153" s="601"/>
      <c r="T153" s="601"/>
      <c r="U153" s="60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99" t="s">
        <v>239</v>
      </c>
      <c r="C154" s="599" t="s">
        <v>179</v>
      </c>
      <c r="D154" s="605">
        <v>6.04</v>
      </c>
      <c r="E154" s="605"/>
      <c r="F154" s="605"/>
      <c r="G154" s="127"/>
      <c r="H154" s="59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01"/>
      <c r="P154" s="601"/>
      <c r="Q154" s="601"/>
      <c r="R154" s="601"/>
      <c r="S154" s="601"/>
      <c r="T154" s="601"/>
      <c r="U154" s="60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99" t="s">
        <v>239</v>
      </c>
      <c r="C155" s="599" t="s">
        <v>186</v>
      </c>
      <c r="D155" s="605">
        <v>6.04</v>
      </c>
      <c r="E155" s="605"/>
      <c r="F155" s="605"/>
      <c r="G155" s="127"/>
      <c r="H155" s="59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01"/>
      <c r="P155" s="601"/>
      <c r="Q155" s="601"/>
      <c r="R155" s="601"/>
      <c r="S155" s="601"/>
      <c r="T155" s="601"/>
      <c r="U155" s="60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99" t="s">
        <v>440</v>
      </c>
      <c r="C156" s="599" t="s">
        <v>179</v>
      </c>
      <c r="D156" s="605">
        <v>6</v>
      </c>
      <c r="E156" s="605"/>
      <c r="F156" s="605"/>
      <c r="G156" s="127"/>
      <c r="H156" s="593">
        <f t="shared" si="40"/>
        <v>0</v>
      </c>
      <c r="I156" s="128"/>
      <c r="J156" s="129"/>
      <c r="K156" s="130"/>
      <c r="L156" s="128"/>
      <c r="M156" s="108"/>
      <c r="N156" s="129"/>
      <c r="O156" s="601"/>
      <c r="P156" s="601"/>
      <c r="Q156" s="601"/>
      <c r="R156" s="601"/>
      <c r="S156" s="601"/>
      <c r="T156" s="601"/>
      <c r="U156" s="60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99" t="s">
        <v>440</v>
      </c>
      <c r="C157" s="599" t="s">
        <v>60</v>
      </c>
      <c r="D157" s="605">
        <v>6</v>
      </c>
      <c r="E157" s="605"/>
      <c r="F157" s="605"/>
      <c r="G157" s="127"/>
      <c r="H157" s="59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01"/>
      <c r="P157" s="601"/>
      <c r="Q157" s="601"/>
      <c r="R157" s="601"/>
      <c r="S157" s="601"/>
      <c r="T157" s="601"/>
      <c r="U157" s="60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92" t="s">
        <v>240</v>
      </c>
      <c r="C158" s="125"/>
      <c r="D158" s="605">
        <v>7.3</v>
      </c>
      <c r="E158" s="605"/>
      <c r="F158" s="605"/>
      <c r="G158" s="127"/>
      <c r="H158" s="59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01"/>
      <c r="P158" s="601"/>
      <c r="Q158" s="601"/>
      <c r="R158" s="601"/>
      <c r="S158" s="601"/>
      <c r="T158" s="601"/>
      <c r="U158" s="60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92" t="s">
        <v>241</v>
      </c>
      <c r="C159" s="125"/>
      <c r="D159" s="605">
        <f>78*120/1000</f>
        <v>9.36</v>
      </c>
      <c r="E159" s="605"/>
      <c r="F159" s="605"/>
      <c r="G159" s="127"/>
      <c r="H159" s="59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01"/>
      <c r="P159" s="601"/>
      <c r="Q159" s="601"/>
      <c r="R159" s="601"/>
      <c r="S159" s="601"/>
      <c r="T159" s="601"/>
      <c r="U159" s="601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92" t="s">
        <v>242</v>
      </c>
      <c r="C160" s="125"/>
      <c r="D160" s="605">
        <v>4.5</v>
      </c>
      <c r="E160" s="605"/>
      <c r="F160" s="605"/>
      <c r="G160" s="127"/>
      <c r="H160" s="593">
        <f t="shared" si="40"/>
        <v>0</v>
      </c>
      <c r="I160" s="128"/>
      <c r="J160" s="129"/>
      <c r="K160" s="130"/>
      <c r="L160" s="128"/>
      <c r="M160" s="108"/>
      <c r="N160" s="129"/>
      <c r="O160" s="601"/>
      <c r="P160" s="601"/>
      <c r="Q160" s="601"/>
      <c r="R160" s="601"/>
      <c r="S160" s="601"/>
      <c r="T160" s="601"/>
      <c r="U160" s="60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92" t="s">
        <v>243</v>
      </c>
      <c r="C161" s="125"/>
      <c r="D161" s="605">
        <v>4.5</v>
      </c>
      <c r="E161" s="605"/>
      <c r="F161" s="605"/>
      <c r="G161" s="127"/>
      <c r="H161" s="593">
        <f t="shared" si="40"/>
        <v>0</v>
      </c>
      <c r="I161" s="128"/>
      <c r="J161" s="129"/>
      <c r="K161" s="130"/>
      <c r="L161" s="128"/>
      <c r="M161" s="108"/>
      <c r="N161" s="129"/>
      <c r="O161" s="601"/>
      <c r="P161" s="601"/>
      <c r="Q161" s="601"/>
      <c r="R161" s="601"/>
      <c r="S161" s="601"/>
      <c r="T161" s="601"/>
      <c r="U161" s="60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05">
        <v>5.03</v>
      </c>
      <c r="E162" s="605"/>
      <c r="F162" s="605"/>
      <c r="G162" s="127"/>
      <c r="H162" s="593">
        <f t="shared" si="40"/>
        <v>0</v>
      </c>
      <c r="I162" s="128"/>
      <c r="J162" s="129"/>
      <c r="K162" s="130"/>
      <c r="L162" s="128"/>
      <c r="M162" s="108"/>
      <c r="N162" s="129"/>
      <c r="O162" s="601"/>
      <c r="P162" s="601"/>
      <c r="Q162" s="601"/>
      <c r="R162" s="601"/>
      <c r="S162" s="601"/>
      <c r="T162" s="601"/>
      <c r="U162" s="601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602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3179</v>
      </c>
      <c r="H164" s="147">
        <f>SUM(H28,H86,H121,H137,H148,H163)</f>
        <v>16044.62</v>
      </c>
      <c r="I164" s="147">
        <f>SUM(I28,I86,I121,I137,I148,I163)</f>
        <v>105.05</v>
      </c>
      <c r="J164" s="148">
        <f t="array" ref="J164">IF(ISERROR(G164/I164),"",G164/I164)</f>
        <v>30.261780104712042</v>
      </c>
      <c r="K164" s="147">
        <f>SUM(K28,K86,K121,K137,K148,K163)</f>
        <v>111.17466743782533</v>
      </c>
      <c r="L164" s="148">
        <f>IF(ISERROR(G164/K164),"",G164/K164)</f>
        <v>28.594643665364345</v>
      </c>
      <c r="M164" s="147">
        <f t="shared" ref="M164:AA164" si="42">SUM(M28,M86,M121,M137,M148,M163)</f>
        <v>-14.124667437825334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595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595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595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595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595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595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595">
        <f>G164</f>
        <v>3179</v>
      </c>
      <c r="C171" s="646" t="s">
        <v>269</v>
      </c>
      <c r="D171" s="645"/>
      <c r="E171" s="738">
        <f>H164</f>
        <v>16044.62</v>
      </c>
      <c r="F171" s="738"/>
      <c r="G171" s="636" t="s">
        <v>270</v>
      </c>
      <c r="H171" s="636"/>
      <c r="I171" s="664">
        <f>L164</f>
        <v>28.594643665364345</v>
      </c>
      <c r="J171" s="664"/>
      <c r="K171" s="666" t="s">
        <v>271</v>
      </c>
      <c r="L171" s="666"/>
      <c r="M171" s="664">
        <f>J164</f>
        <v>30.261780104712042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595">
        <f>I164+C170</f>
        <v>109.05</v>
      </c>
      <c r="C172" s="643" t="s">
        <v>251</v>
      </c>
      <c r="D172" s="644"/>
      <c r="E172" s="738">
        <f>K164+I170</f>
        <v>152.17466743782535</v>
      </c>
      <c r="F172" s="738"/>
      <c r="G172" s="636" t="s">
        <v>274</v>
      </c>
      <c r="H172" s="636"/>
      <c r="I172" s="664">
        <f>B172-E172</f>
        <v>-43.124667437825352</v>
      </c>
      <c r="J172" s="664"/>
      <c r="K172" s="666" t="s">
        <v>275</v>
      </c>
      <c r="L172" s="666"/>
      <c r="M172" s="667">
        <f>IF(ISERROR(I172/E172),"",I172/E172)</f>
        <v>-0.28338926684656618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595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599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592" t="s">
        <v>178</v>
      </c>
      <c r="C178" s="125" t="s">
        <v>179</v>
      </c>
      <c r="D178" s="605">
        <v>5.03</v>
      </c>
      <c r="E178" s="605"/>
      <c r="F178" s="605"/>
      <c r="G178" s="146"/>
      <c r="H178" s="59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01"/>
      <c r="P178" s="601"/>
      <c r="Q178" s="601"/>
      <c r="R178" s="601"/>
      <c r="S178" s="601"/>
      <c r="T178" s="601"/>
      <c r="U178" s="60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05">
        <v>5.03</v>
      </c>
      <c r="E179" s="605"/>
      <c r="F179" s="605"/>
      <c r="G179" s="127"/>
      <c r="H179" s="59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01"/>
      <c r="P179" s="601"/>
      <c r="Q179" s="601"/>
      <c r="R179" s="601"/>
      <c r="S179" s="601"/>
      <c r="T179" s="601"/>
      <c r="U179" s="60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05">
        <v>5.03</v>
      </c>
      <c r="E180" s="605"/>
      <c r="F180" s="605"/>
      <c r="G180" s="127"/>
      <c r="H180" s="59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01"/>
      <c r="P180" s="601"/>
      <c r="Q180" s="601"/>
      <c r="R180" s="601"/>
      <c r="S180" s="601"/>
      <c r="T180" s="601"/>
      <c r="U180" s="60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05">
        <v>5.03</v>
      </c>
      <c r="E181" s="605"/>
      <c r="F181" s="605"/>
      <c r="G181" s="127"/>
      <c r="H181" s="59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01"/>
      <c r="P181" s="601"/>
      <c r="Q181" s="601"/>
      <c r="R181" s="601"/>
      <c r="S181" s="601"/>
      <c r="T181" s="601"/>
      <c r="U181" s="60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05">
        <v>5.03</v>
      </c>
      <c r="E182" s="605"/>
      <c r="F182" s="605"/>
      <c r="G182" s="127"/>
      <c r="H182" s="59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01"/>
      <c r="P182" s="601"/>
      <c r="Q182" s="601"/>
      <c r="R182" s="601"/>
      <c r="S182" s="601"/>
      <c r="T182" s="601"/>
      <c r="U182" s="60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05">
        <v>5.04</v>
      </c>
      <c r="E183" s="605"/>
      <c r="F183" s="373"/>
      <c r="G183" s="134"/>
      <c r="H183" s="59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01"/>
      <c r="P183" s="601"/>
      <c r="Q183" s="601"/>
      <c r="R183" s="601"/>
      <c r="S183" s="601"/>
      <c r="T183" s="601"/>
      <c r="U183" s="60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05">
        <v>5.03</v>
      </c>
      <c r="E184" s="605"/>
      <c r="F184" s="605"/>
      <c r="G184" s="127"/>
      <c r="H184" s="59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01"/>
      <c r="P184" s="601"/>
      <c r="Q184" s="601"/>
      <c r="R184" s="601"/>
      <c r="S184" s="601"/>
      <c r="T184" s="601"/>
      <c r="U184" s="60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05">
        <v>5.03</v>
      </c>
      <c r="E185" s="605"/>
      <c r="F185" s="605"/>
      <c r="G185" s="127"/>
      <c r="H185" s="59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01"/>
      <c r="P185" s="601"/>
      <c r="Q185" s="601"/>
      <c r="R185" s="601"/>
      <c r="S185" s="601"/>
      <c r="T185" s="601"/>
      <c r="U185" s="60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05">
        <v>5.04</v>
      </c>
      <c r="E186" s="605"/>
      <c r="F186" s="374"/>
      <c r="G186" s="127"/>
      <c r="H186" s="593">
        <f t="shared" si="43"/>
        <v>0</v>
      </c>
      <c r="I186" s="59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01"/>
      <c r="P186" s="601"/>
      <c r="Q186" s="601"/>
      <c r="R186" s="601"/>
      <c r="S186" s="601"/>
      <c r="T186" s="601"/>
      <c r="U186" s="60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05">
        <v>5.04</v>
      </c>
      <c r="E187" s="605"/>
      <c r="F187" s="374"/>
      <c r="G187" s="127"/>
      <c r="H187" s="593">
        <f t="shared" si="43"/>
        <v>0</v>
      </c>
      <c r="I187" s="59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01"/>
      <c r="P187" s="601"/>
      <c r="Q187" s="601"/>
      <c r="R187" s="601"/>
      <c r="S187" s="601"/>
      <c r="T187" s="601"/>
      <c r="U187" s="60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05"/>
      <c r="E188" s="605"/>
      <c r="F188" s="605"/>
      <c r="G188" s="127"/>
      <c r="H188" s="59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01"/>
      <c r="P188" s="601"/>
      <c r="Q188" s="601"/>
      <c r="R188" s="601"/>
      <c r="S188" s="601"/>
      <c r="T188" s="601"/>
      <c r="U188" s="60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05"/>
      <c r="E189" s="605"/>
      <c r="F189" s="605"/>
      <c r="G189" s="127"/>
      <c r="H189" s="59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01"/>
      <c r="P189" s="601"/>
      <c r="Q189" s="601"/>
      <c r="R189" s="601"/>
      <c r="S189" s="601"/>
      <c r="T189" s="601"/>
      <c r="U189" s="60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05">
        <v>5.0599999999999996</v>
      </c>
      <c r="E190" s="605"/>
      <c r="F190" s="605"/>
      <c r="G190" s="127"/>
      <c r="H190" s="59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01"/>
      <c r="P190" s="601"/>
      <c r="Q190" s="601"/>
      <c r="R190" s="601"/>
      <c r="S190" s="601"/>
      <c r="T190" s="601"/>
      <c r="U190" s="60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05">
        <v>5.09</v>
      </c>
      <c r="E191" s="605"/>
      <c r="F191" s="605"/>
      <c r="G191" s="127"/>
      <c r="H191" s="59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01"/>
      <c r="P191" s="601"/>
      <c r="Q191" s="601"/>
      <c r="R191" s="601"/>
      <c r="S191" s="601"/>
      <c r="T191" s="601"/>
      <c r="U191" s="60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605">
        <v>5.09</v>
      </c>
      <c r="E192" s="605"/>
      <c r="F192" s="605">
        <v>20170311</v>
      </c>
      <c r="G192" s="127">
        <f>100*10+87</f>
        <v>1087</v>
      </c>
      <c r="H192" s="593">
        <f t="shared" si="48"/>
        <v>5532.83</v>
      </c>
      <c r="I192" s="128">
        <v>45</v>
      </c>
      <c r="J192" s="128">
        <f t="array" ref="J192">IF(ISERROR(G192/I192),"",G192/I192)</f>
        <v>24.155555555555555</v>
      </c>
      <c r="K192" s="130">
        <f t="array" ref="K192">IF(ISERROR(G192/L192),"",G192/L192)</f>
        <v>47.260869565217391</v>
      </c>
      <c r="L192" s="128">
        <v>23</v>
      </c>
      <c r="M192" s="108">
        <f t="shared" si="49"/>
        <v>-2.2608695652173907</v>
      </c>
      <c r="N192" s="128">
        <f>SUM(O192:U192)</f>
        <v>0</v>
      </c>
      <c r="O192" s="601"/>
      <c r="P192" s="601"/>
      <c r="Q192" s="601"/>
      <c r="R192" s="601"/>
      <c r="S192" s="601"/>
      <c r="T192" s="601"/>
      <c r="U192" s="601"/>
      <c r="V192" s="131">
        <f>SUM(X192:AA192)</f>
        <v>0</v>
      </c>
      <c r="W192" s="594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99" t="s">
        <v>190</v>
      </c>
      <c r="D193" s="605">
        <v>4.8</v>
      </c>
      <c r="E193" s="605"/>
      <c r="F193" s="605"/>
      <c r="G193" s="127"/>
      <c r="H193" s="59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01"/>
      <c r="P193" s="601"/>
      <c r="Q193" s="601"/>
      <c r="R193" s="601"/>
      <c r="S193" s="601"/>
      <c r="T193" s="601"/>
      <c r="U193" s="60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99" t="s">
        <v>187</v>
      </c>
      <c r="D194" s="605">
        <v>4.8</v>
      </c>
      <c r="E194" s="605"/>
      <c r="F194" s="605"/>
      <c r="G194" s="127"/>
      <c r="H194" s="59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01"/>
      <c r="P194" s="601"/>
      <c r="Q194" s="601"/>
      <c r="R194" s="601"/>
      <c r="S194" s="601"/>
      <c r="T194" s="601"/>
      <c r="U194" s="60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99" t="s">
        <v>179</v>
      </c>
      <c r="D195" s="605">
        <v>4.8</v>
      </c>
      <c r="E195" s="605"/>
      <c r="F195" s="605"/>
      <c r="G195" s="127"/>
      <c r="H195" s="59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01"/>
      <c r="P195" s="601"/>
      <c r="Q195" s="601"/>
      <c r="R195" s="601"/>
      <c r="S195" s="601"/>
      <c r="T195" s="601"/>
      <c r="U195" s="60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99" t="s">
        <v>199</v>
      </c>
      <c r="D196" s="605">
        <v>4.8</v>
      </c>
      <c r="E196" s="605"/>
      <c r="F196" s="605"/>
      <c r="G196" s="127"/>
      <c r="H196" s="59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01"/>
      <c r="P196" s="601"/>
      <c r="Q196" s="601"/>
      <c r="R196" s="601"/>
      <c r="S196" s="601"/>
      <c r="T196" s="601"/>
      <c r="U196" s="60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05">
        <v>4.99</v>
      </c>
      <c r="E197" s="605"/>
      <c r="F197" s="605"/>
      <c r="G197" s="127"/>
      <c r="H197" s="59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01"/>
      <c r="P197" s="601"/>
      <c r="Q197" s="601"/>
      <c r="R197" s="601"/>
      <c r="S197" s="601"/>
      <c r="T197" s="601"/>
      <c r="U197" s="60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05">
        <v>4.99</v>
      </c>
      <c r="E198" s="605"/>
      <c r="F198" s="605"/>
      <c r="G198" s="127"/>
      <c r="H198" s="59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01"/>
      <c r="P198" s="601"/>
      <c r="Q198" s="601"/>
      <c r="R198" s="601"/>
      <c r="S198" s="601"/>
      <c r="T198" s="601"/>
      <c r="U198" s="60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602" t="s">
        <v>202</v>
      </c>
      <c r="D199" s="138"/>
      <c r="E199" s="138"/>
      <c r="F199" s="138"/>
      <c r="G199" s="139">
        <f>SUM(G178:G198)</f>
        <v>1087</v>
      </c>
      <c r="H199" s="140">
        <f>SUM(H178:H198)</f>
        <v>5532.83</v>
      </c>
      <c r="I199" s="140">
        <f>SUM(I178:I198)</f>
        <v>45</v>
      </c>
      <c r="J199" s="129">
        <f t="array" ref="J199">IF(ISERROR(G199/I199),"",G199/I199)</f>
        <v>24.155555555555555</v>
      </c>
      <c r="K199" s="140">
        <f>SUM(K178:K198)</f>
        <v>47.260869565217391</v>
      </c>
      <c r="L199" s="141"/>
      <c r="M199" s="144">
        <f t="shared" ref="M199:AA199" si="50">SUM(M178:M198)</f>
        <v>-2.2608695652173907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92" t="s">
        <v>206</v>
      </c>
      <c r="C200" s="125" t="s">
        <v>199</v>
      </c>
      <c r="D200" s="605">
        <v>5.03</v>
      </c>
      <c r="E200" s="605"/>
      <c r="F200" s="605"/>
      <c r="G200" s="127"/>
      <c r="H200" s="59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97"/>
      <c r="P200" s="597"/>
      <c r="Q200" s="597"/>
      <c r="R200" s="597"/>
      <c r="S200" s="597"/>
      <c r="T200" s="597"/>
      <c r="U200" s="5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92" t="s">
        <v>425</v>
      </c>
      <c r="C201" s="177" t="s">
        <v>427</v>
      </c>
      <c r="D201" s="605">
        <v>5.03</v>
      </c>
      <c r="E201" s="605"/>
      <c r="F201" s="605"/>
      <c r="G201" s="127"/>
      <c r="H201" s="59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97"/>
      <c r="P201" s="597"/>
      <c r="Q201" s="597"/>
      <c r="R201" s="597"/>
      <c r="S201" s="597"/>
      <c r="T201" s="597"/>
      <c r="U201" s="5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92" t="s">
        <v>206</v>
      </c>
      <c r="C202" s="125" t="s">
        <v>186</v>
      </c>
      <c r="D202" s="605">
        <v>5.03</v>
      </c>
      <c r="E202" s="605"/>
      <c r="F202" s="605"/>
      <c r="G202" s="127"/>
      <c r="H202" s="59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97"/>
      <c r="P202" s="597"/>
      <c r="Q202" s="597"/>
      <c r="R202" s="597"/>
      <c r="S202" s="597"/>
      <c r="T202" s="597"/>
      <c r="U202" s="5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92" t="s">
        <v>206</v>
      </c>
      <c r="C203" s="125" t="s">
        <v>203</v>
      </c>
      <c r="D203" s="605">
        <v>5.03</v>
      </c>
      <c r="E203" s="605"/>
      <c r="F203" s="605"/>
      <c r="G203" s="127"/>
      <c r="H203" s="59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97"/>
      <c r="P203" s="597"/>
      <c r="Q203" s="597"/>
      <c r="R203" s="597"/>
      <c r="S203" s="597"/>
      <c r="T203" s="597"/>
      <c r="U203" s="5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92" t="s">
        <v>206</v>
      </c>
      <c r="C204" s="125" t="s">
        <v>207</v>
      </c>
      <c r="D204" s="605">
        <v>5.03</v>
      </c>
      <c r="E204" s="605"/>
      <c r="F204" s="605"/>
      <c r="G204" s="127"/>
      <c r="H204" s="59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97"/>
      <c r="P204" s="597"/>
      <c r="Q204" s="597"/>
      <c r="R204" s="597"/>
      <c r="S204" s="597"/>
      <c r="T204" s="597"/>
      <c r="U204" s="5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92" t="s">
        <v>414</v>
      </c>
      <c r="C205" s="177" t="s">
        <v>415</v>
      </c>
      <c r="D205" s="605">
        <v>5.03</v>
      </c>
      <c r="E205" s="605"/>
      <c r="F205" s="605"/>
      <c r="G205" s="127"/>
      <c r="H205" s="59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97"/>
      <c r="P205" s="597"/>
      <c r="Q205" s="597"/>
      <c r="R205" s="597"/>
      <c r="S205" s="597"/>
      <c r="T205" s="597"/>
      <c r="U205" s="5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92" t="s">
        <v>414</v>
      </c>
      <c r="C206" s="177" t="s">
        <v>416</v>
      </c>
      <c r="D206" s="605">
        <v>5.03</v>
      </c>
      <c r="E206" s="605"/>
      <c r="F206" s="605"/>
      <c r="G206" s="127"/>
      <c r="H206" s="59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97"/>
      <c r="P206" s="597"/>
      <c r="Q206" s="597"/>
      <c r="R206" s="597"/>
      <c r="S206" s="597"/>
      <c r="T206" s="597"/>
      <c r="U206" s="5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92" t="s">
        <v>414</v>
      </c>
      <c r="C207" s="177" t="s">
        <v>61</v>
      </c>
      <c r="D207" s="605">
        <v>5.03</v>
      </c>
      <c r="E207" s="605"/>
      <c r="F207" s="605"/>
      <c r="G207" s="127"/>
      <c r="H207" s="59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97"/>
      <c r="P207" s="597"/>
      <c r="Q207" s="597"/>
      <c r="R207" s="597"/>
      <c r="S207" s="597"/>
      <c r="T207" s="597"/>
      <c r="U207" s="5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92" t="s">
        <v>208</v>
      </c>
      <c r="C208" s="125" t="s">
        <v>179</v>
      </c>
      <c r="D208" s="605">
        <v>5.08</v>
      </c>
      <c r="E208" s="605"/>
      <c r="F208" s="605"/>
      <c r="G208" s="127"/>
      <c r="H208" s="59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97"/>
      <c r="P208" s="597"/>
      <c r="Q208" s="597"/>
      <c r="R208" s="597"/>
      <c r="S208" s="597"/>
      <c r="T208" s="597"/>
      <c r="U208" s="5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92" t="s">
        <v>208</v>
      </c>
      <c r="C209" s="125" t="s">
        <v>204</v>
      </c>
      <c r="D209" s="605">
        <v>5.08</v>
      </c>
      <c r="E209" s="605"/>
      <c r="F209" s="605"/>
      <c r="G209" s="127"/>
      <c r="H209" s="59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97"/>
      <c r="P209" s="597"/>
      <c r="Q209" s="597"/>
      <c r="R209" s="597"/>
      <c r="S209" s="597"/>
      <c r="T209" s="597"/>
      <c r="U209" s="5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92" t="s">
        <v>208</v>
      </c>
      <c r="C210" s="125" t="s">
        <v>205</v>
      </c>
      <c r="D210" s="605">
        <v>5.08</v>
      </c>
      <c r="E210" s="605"/>
      <c r="F210" s="605"/>
      <c r="G210" s="127"/>
      <c r="H210" s="59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97"/>
      <c r="P210" s="597"/>
      <c r="Q210" s="597"/>
      <c r="R210" s="597"/>
      <c r="S210" s="597"/>
      <c r="T210" s="597"/>
      <c r="U210" s="5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92" t="s">
        <v>208</v>
      </c>
      <c r="C211" s="125" t="s">
        <v>186</v>
      </c>
      <c r="D211" s="605">
        <v>5.08</v>
      </c>
      <c r="E211" s="605"/>
      <c r="F211" s="605"/>
      <c r="G211" s="127"/>
      <c r="H211" s="59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97"/>
      <c r="P211" s="597"/>
      <c r="Q211" s="597"/>
      <c r="R211" s="597"/>
      <c r="S211" s="597"/>
      <c r="T211" s="597"/>
      <c r="U211" s="5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92" t="s">
        <v>208</v>
      </c>
      <c r="C212" s="125" t="s">
        <v>203</v>
      </c>
      <c r="D212" s="605">
        <v>5.08</v>
      </c>
      <c r="E212" s="605"/>
      <c r="F212" s="605"/>
      <c r="G212" s="127"/>
      <c r="H212" s="59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97"/>
      <c r="P212" s="597"/>
      <c r="Q212" s="597"/>
      <c r="R212" s="597"/>
      <c r="S212" s="597"/>
      <c r="T212" s="597"/>
      <c r="U212" s="5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92" t="s">
        <v>208</v>
      </c>
      <c r="C213" s="125" t="s">
        <v>199</v>
      </c>
      <c r="D213" s="605">
        <v>5.08</v>
      </c>
      <c r="E213" s="605"/>
      <c r="F213" s="605"/>
      <c r="G213" s="127"/>
      <c r="H213" s="59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01"/>
      <c r="P213" s="601"/>
      <c r="Q213" s="601"/>
      <c r="R213" s="601"/>
      <c r="S213" s="601"/>
      <c r="T213" s="601"/>
      <c r="U213" s="60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92" t="s">
        <v>208</v>
      </c>
      <c r="C214" s="125" t="s">
        <v>187</v>
      </c>
      <c r="D214" s="605">
        <v>5.08</v>
      </c>
      <c r="E214" s="605"/>
      <c r="F214" s="605"/>
      <c r="G214" s="127"/>
      <c r="H214" s="59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97"/>
      <c r="P214" s="597"/>
      <c r="Q214" s="597"/>
      <c r="R214" s="597"/>
      <c r="S214" s="597"/>
      <c r="T214" s="597"/>
      <c r="U214" s="5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92" t="s">
        <v>208</v>
      </c>
      <c r="C215" s="125" t="s">
        <v>207</v>
      </c>
      <c r="D215" s="605">
        <v>5.08</v>
      </c>
      <c r="E215" s="605"/>
      <c r="F215" s="605"/>
      <c r="G215" s="127"/>
      <c r="H215" s="59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01"/>
      <c r="P215" s="601"/>
      <c r="Q215" s="601"/>
      <c r="R215" s="601"/>
      <c r="S215" s="601"/>
      <c r="T215" s="601"/>
      <c r="U215" s="60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92" t="s">
        <v>209</v>
      </c>
      <c r="C216" s="125" t="s">
        <v>194</v>
      </c>
      <c r="D216" s="605">
        <v>5.03</v>
      </c>
      <c r="E216" s="605"/>
      <c r="F216" s="605"/>
      <c r="G216" s="127"/>
      <c r="H216" s="59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97"/>
      <c r="P216" s="597"/>
      <c r="Q216" s="597"/>
      <c r="R216" s="597"/>
      <c r="S216" s="597"/>
      <c r="T216" s="597"/>
      <c r="U216" s="5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92" t="s">
        <v>209</v>
      </c>
      <c r="C217" s="125" t="s">
        <v>179</v>
      </c>
      <c r="D217" s="605">
        <v>5.03</v>
      </c>
      <c r="E217" s="605"/>
      <c r="F217" s="605"/>
      <c r="G217" s="127"/>
      <c r="H217" s="59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97"/>
      <c r="P217" s="597"/>
      <c r="Q217" s="597"/>
      <c r="R217" s="597"/>
      <c r="S217" s="597"/>
      <c r="T217" s="597"/>
      <c r="U217" s="59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92" t="s">
        <v>209</v>
      </c>
      <c r="C218" s="125" t="s">
        <v>195</v>
      </c>
      <c r="D218" s="605">
        <v>5.03</v>
      </c>
      <c r="E218" s="605"/>
      <c r="F218" s="605"/>
      <c r="G218" s="127"/>
      <c r="H218" s="59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97"/>
      <c r="P218" s="597"/>
      <c r="Q218" s="597"/>
      <c r="R218" s="597"/>
      <c r="S218" s="597"/>
      <c r="T218" s="597"/>
      <c r="U218" s="5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92" t="s">
        <v>209</v>
      </c>
      <c r="C219" s="125" t="s">
        <v>204</v>
      </c>
      <c r="D219" s="605">
        <v>5.03</v>
      </c>
      <c r="E219" s="605"/>
      <c r="F219" s="605"/>
      <c r="G219" s="127"/>
      <c r="H219" s="59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97"/>
      <c r="P219" s="597"/>
      <c r="Q219" s="597"/>
      <c r="R219" s="597"/>
      <c r="S219" s="597"/>
      <c r="T219" s="597"/>
      <c r="U219" s="5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92" t="s">
        <v>382</v>
      </c>
      <c r="C220" s="177" t="s">
        <v>383</v>
      </c>
      <c r="D220" s="605">
        <v>5.03</v>
      </c>
      <c r="E220" s="605"/>
      <c r="F220" s="605"/>
      <c r="G220" s="127"/>
      <c r="H220" s="59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97"/>
      <c r="P220" s="597"/>
      <c r="Q220" s="597"/>
      <c r="R220" s="597"/>
      <c r="S220" s="597"/>
      <c r="T220" s="597"/>
      <c r="U220" s="5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92" t="s">
        <v>382</v>
      </c>
      <c r="C221" s="177" t="s">
        <v>384</v>
      </c>
      <c r="D221" s="605">
        <v>5.03</v>
      </c>
      <c r="E221" s="605"/>
      <c r="F221" s="605"/>
      <c r="G221" s="127"/>
      <c r="H221" s="59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97"/>
      <c r="P221" s="597"/>
      <c r="Q221" s="597"/>
      <c r="R221" s="597"/>
      <c r="S221" s="597"/>
      <c r="T221" s="597"/>
      <c r="U221" s="5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92" t="s">
        <v>382</v>
      </c>
      <c r="C222" s="177" t="s">
        <v>389</v>
      </c>
      <c r="D222" s="605">
        <v>5.03</v>
      </c>
      <c r="E222" s="605"/>
      <c r="F222" s="605"/>
      <c r="G222" s="127"/>
      <c r="H222" s="59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97"/>
      <c r="P222" s="597"/>
      <c r="Q222" s="597"/>
      <c r="R222" s="597"/>
      <c r="S222" s="597"/>
      <c r="T222" s="597"/>
      <c r="U222" s="5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92" t="s">
        <v>382</v>
      </c>
      <c r="C223" s="177" t="s">
        <v>391</v>
      </c>
      <c r="D223" s="605">
        <v>5.03</v>
      </c>
      <c r="E223" s="605"/>
      <c r="F223" s="605"/>
      <c r="G223" s="127"/>
      <c r="H223" s="59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97"/>
      <c r="P223" s="597"/>
      <c r="Q223" s="597"/>
      <c r="R223" s="597"/>
      <c r="S223" s="597"/>
      <c r="T223" s="597"/>
      <c r="U223" s="5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92" t="s">
        <v>418</v>
      </c>
      <c r="C224" s="177" t="s">
        <v>364</v>
      </c>
      <c r="D224" s="605">
        <v>5.03</v>
      </c>
      <c r="E224" s="605"/>
      <c r="F224" s="605"/>
      <c r="G224" s="127"/>
      <c r="H224" s="59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97"/>
      <c r="P224" s="597"/>
      <c r="Q224" s="597"/>
      <c r="R224" s="597"/>
      <c r="S224" s="597"/>
      <c r="T224" s="597"/>
      <c r="U224" s="5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92" t="s">
        <v>418</v>
      </c>
      <c r="C225" s="177" t="s">
        <v>365</v>
      </c>
      <c r="D225" s="605">
        <v>5.03</v>
      </c>
      <c r="E225" s="605"/>
      <c r="F225" s="605"/>
      <c r="G225" s="127"/>
      <c r="H225" s="59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97"/>
      <c r="P225" s="597"/>
      <c r="Q225" s="597"/>
      <c r="R225" s="597"/>
      <c r="S225" s="597"/>
      <c r="T225" s="597"/>
      <c r="U225" s="5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92" t="s">
        <v>418</v>
      </c>
      <c r="C226" s="177" t="s">
        <v>366</v>
      </c>
      <c r="D226" s="605">
        <v>5.03</v>
      </c>
      <c r="E226" s="605"/>
      <c r="F226" s="605"/>
      <c r="G226" s="127"/>
      <c r="H226" s="59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97"/>
      <c r="P226" s="597"/>
      <c r="Q226" s="597"/>
      <c r="R226" s="597"/>
      <c r="S226" s="597"/>
      <c r="T226" s="597"/>
      <c r="U226" s="5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92" t="s">
        <v>418</v>
      </c>
      <c r="C227" s="177" t="s">
        <v>367</v>
      </c>
      <c r="D227" s="605">
        <v>5.03</v>
      </c>
      <c r="E227" s="605"/>
      <c r="F227" s="605"/>
      <c r="G227" s="127"/>
      <c r="H227" s="59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97"/>
      <c r="P227" s="597"/>
      <c r="Q227" s="597"/>
      <c r="R227" s="597"/>
      <c r="S227" s="597"/>
      <c r="T227" s="597"/>
      <c r="U227" s="5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05">
        <v>5.03</v>
      </c>
      <c r="E228" s="605"/>
      <c r="F228" s="605"/>
      <c r="G228" s="146"/>
      <c r="H228" s="59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01"/>
      <c r="P228" s="601"/>
      <c r="Q228" s="601"/>
      <c r="R228" s="601"/>
      <c r="S228" s="601"/>
      <c r="T228" s="601"/>
      <c r="U228" s="60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customHeight="1">
      <c r="A229" s="254">
        <v>30100034</v>
      </c>
      <c r="B229" s="133" t="s">
        <v>210</v>
      </c>
      <c r="C229" s="125" t="s">
        <v>186</v>
      </c>
      <c r="D229" s="605">
        <v>5.03</v>
      </c>
      <c r="E229" s="605"/>
      <c r="F229" s="605">
        <v>20170314</v>
      </c>
      <c r="G229" s="146">
        <f>108*3+72+66</f>
        <v>462</v>
      </c>
      <c r="H229" s="593">
        <f t="shared" si="51"/>
        <v>2323.86</v>
      </c>
      <c r="I229" s="128">
        <v>12</v>
      </c>
      <c r="J229" s="128">
        <f t="array" ref="J229">IF(ISERROR(G229/I229),"",G229/I229)</f>
        <v>38.5</v>
      </c>
      <c r="K229" s="130">
        <f t="array" ref="K229">IF(ISERROR(G229/L229),"",G229/L229)</f>
        <v>11.55</v>
      </c>
      <c r="L229" s="128">
        <v>40</v>
      </c>
      <c r="M229" s="108">
        <f t="shared" si="52"/>
        <v>0.44999999999999929</v>
      </c>
      <c r="N229" s="128">
        <f t="shared" si="53"/>
        <v>0</v>
      </c>
      <c r="O229" s="601"/>
      <c r="P229" s="601"/>
      <c r="Q229" s="601"/>
      <c r="R229" s="601"/>
      <c r="S229" s="601"/>
      <c r="T229" s="601"/>
      <c r="U229" s="601"/>
      <c r="V229" s="131">
        <f t="shared" si="56"/>
        <v>0</v>
      </c>
      <c r="W229" s="594">
        <f t="shared" si="57"/>
        <v>0</v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605">
        <v>5.03</v>
      </c>
      <c r="E230" s="605"/>
      <c r="F230" s="605"/>
      <c r="G230" s="146"/>
      <c r="H230" s="59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601"/>
      <c r="P230" s="601"/>
      <c r="Q230" s="601"/>
      <c r="R230" s="601"/>
      <c r="S230" s="601"/>
      <c r="T230" s="601"/>
      <c r="U230" s="60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05">
        <v>5.03</v>
      </c>
      <c r="E231" s="605"/>
      <c r="F231" s="605"/>
      <c r="G231" s="127"/>
      <c r="H231" s="59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01"/>
      <c r="P231" s="601"/>
      <c r="Q231" s="601"/>
      <c r="R231" s="601"/>
      <c r="S231" s="601"/>
      <c r="T231" s="601"/>
      <c r="U231" s="60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05">
        <v>5.03</v>
      </c>
      <c r="E232" s="605"/>
      <c r="F232" s="605"/>
      <c r="G232" s="127"/>
      <c r="H232" s="59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01"/>
      <c r="P232" s="601"/>
      <c r="Q232" s="601"/>
      <c r="R232" s="601"/>
      <c r="S232" s="601"/>
      <c r="T232" s="601"/>
      <c r="U232" s="60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05">
        <v>5.03</v>
      </c>
      <c r="E233" s="605"/>
      <c r="F233" s="605"/>
      <c r="G233" s="127"/>
      <c r="H233" s="59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01"/>
      <c r="P233" s="601"/>
      <c r="Q233" s="601"/>
      <c r="R233" s="601"/>
      <c r="S233" s="601"/>
      <c r="T233" s="601"/>
      <c r="U233" s="60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05">
        <v>5.03</v>
      </c>
      <c r="E234" s="605"/>
      <c r="F234" s="605"/>
      <c r="G234" s="127"/>
      <c r="H234" s="59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01"/>
      <c r="P234" s="601"/>
      <c r="Q234" s="601"/>
      <c r="R234" s="601"/>
      <c r="S234" s="601"/>
      <c r="T234" s="601"/>
      <c r="U234" s="60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605">
        <v>5.03</v>
      </c>
      <c r="E235" s="605"/>
      <c r="F235" s="605"/>
      <c r="G235" s="127"/>
      <c r="H235" s="59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601"/>
      <c r="P235" s="601"/>
      <c r="Q235" s="601"/>
      <c r="R235" s="601"/>
      <c r="S235" s="601"/>
      <c r="T235" s="601"/>
      <c r="U235" s="60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05">
        <v>5.03</v>
      </c>
      <c r="E236" s="605"/>
      <c r="F236" s="605"/>
      <c r="G236" s="127"/>
      <c r="H236" s="59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01"/>
      <c r="P236" s="601"/>
      <c r="Q236" s="601"/>
      <c r="R236" s="601"/>
      <c r="S236" s="601"/>
      <c r="T236" s="601"/>
      <c r="U236" s="60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05">
        <v>5.03</v>
      </c>
      <c r="E237" s="605"/>
      <c r="F237" s="605"/>
      <c r="G237" s="127"/>
      <c r="H237" s="59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01"/>
      <c r="P237" s="601"/>
      <c r="Q237" s="601"/>
      <c r="R237" s="601"/>
      <c r="S237" s="601"/>
      <c r="T237" s="601"/>
      <c r="U237" s="60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605">
        <v>5.03</v>
      </c>
      <c r="E238" s="605"/>
      <c r="F238" s="605"/>
      <c r="G238" s="127"/>
      <c r="H238" s="59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601"/>
      <c r="P238" s="601"/>
      <c r="Q238" s="601"/>
      <c r="R238" s="601"/>
      <c r="S238" s="601"/>
      <c r="T238" s="601"/>
      <c r="U238" s="60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05">
        <v>5</v>
      </c>
      <c r="E239" s="605"/>
      <c r="F239" s="605"/>
      <c r="G239" s="127"/>
      <c r="H239" s="59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01"/>
      <c r="P239" s="601"/>
      <c r="Q239" s="601"/>
      <c r="R239" s="601"/>
      <c r="S239" s="601"/>
      <c r="T239" s="601"/>
      <c r="U239" s="60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05">
        <v>5.03</v>
      </c>
      <c r="E240" s="605"/>
      <c r="F240" s="605"/>
      <c r="G240" s="127"/>
      <c r="H240" s="59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01"/>
      <c r="P240" s="601"/>
      <c r="Q240" s="601"/>
      <c r="R240" s="601"/>
      <c r="S240" s="601"/>
      <c r="T240" s="601"/>
      <c r="U240" s="60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05">
        <v>5.03</v>
      </c>
      <c r="E241" s="605"/>
      <c r="F241" s="605"/>
      <c r="G241" s="127"/>
      <c r="H241" s="59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01"/>
      <c r="P241" s="601"/>
      <c r="Q241" s="601"/>
      <c r="R241" s="601"/>
      <c r="S241" s="601"/>
      <c r="T241" s="601"/>
      <c r="U241" s="60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05"/>
      <c r="E242" s="605"/>
      <c r="F242" s="605"/>
      <c r="G242" s="127"/>
      <c r="H242" s="59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01"/>
      <c r="P242" s="601"/>
      <c r="Q242" s="601"/>
      <c r="R242" s="601"/>
      <c r="S242" s="601"/>
      <c r="T242" s="601"/>
      <c r="U242" s="60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05">
        <v>5.0599999999999996</v>
      </c>
      <c r="E243" s="605"/>
      <c r="F243" s="605"/>
      <c r="G243" s="127"/>
      <c r="H243" s="59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01"/>
      <c r="P243" s="601"/>
      <c r="Q243" s="601"/>
      <c r="R243" s="601"/>
      <c r="S243" s="601"/>
      <c r="T243" s="601"/>
      <c r="U243" s="60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05">
        <v>5.0599999999999996</v>
      </c>
      <c r="E244" s="605"/>
      <c r="F244" s="605"/>
      <c r="G244" s="127"/>
      <c r="H244" s="59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01"/>
      <c r="P244" s="601"/>
      <c r="Q244" s="601"/>
      <c r="R244" s="601"/>
      <c r="S244" s="601"/>
      <c r="T244" s="601"/>
      <c r="U244" s="60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05">
        <v>5.0599999999999996</v>
      </c>
      <c r="E245" s="605"/>
      <c r="F245" s="605"/>
      <c r="G245" s="127"/>
      <c r="H245" s="59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01"/>
      <c r="P245" s="601"/>
      <c r="Q245" s="601"/>
      <c r="R245" s="601"/>
      <c r="S245" s="601"/>
      <c r="T245" s="601"/>
      <c r="U245" s="60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05">
        <v>5.0599999999999996</v>
      </c>
      <c r="E246" s="605"/>
      <c r="F246" s="605"/>
      <c r="G246" s="127"/>
      <c r="H246" s="59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01"/>
      <c r="P246" s="601"/>
      <c r="Q246" s="601"/>
      <c r="R246" s="601"/>
      <c r="S246" s="601"/>
      <c r="T246" s="601"/>
      <c r="U246" s="60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05"/>
      <c r="E247" s="605"/>
      <c r="F247" s="605"/>
      <c r="G247" s="127"/>
      <c r="H247" s="59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01"/>
      <c r="P247" s="601"/>
      <c r="Q247" s="601"/>
      <c r="R247" s="601"/>
      <c r="S247" s="601"/>
      <c r="T247" s="601"/>
      <c r="U247" s="60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05"/>
      <c r="E248" s="605"/>
      <c r="F248" s="605"/>
      <c r="G248" s="127"/>
      <c r="H248" s="59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01"/>
      <c r="P248" s="601"/>
      <c r="Q248" s="601"/>
      <c r="R248" s="601"/>
      <c r="S248" s="601"/>
      <c r="T248" s="601"/>
      <c r="U248" s="60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05"/>
      <c r="E249" s="605"/>
      <c r="F249" s="605"/>
      <c r="G249" s="127"/>
      <c r="H249" s="59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01"/>
      <c r="P249" s="601"/>
      <c r="Q249" s="601"/>
      <c r="R249" s="601"/>
      <c r="S249" s="601"/>
      <c r="T249" s="601"/>
      <c r="U249" s="60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05"/>
      <c r="E250" s="605"/>
      <c r="F250" s="605"/>
      <c r="G250" s="127"/>
      <c r="H250" s="59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01"/>
      <c r="P250" s="601"/>
      <c r="Q250" s="601"/>
      <c r="R250" s="601"/>
      <c r="S250" s="601"/>
      <c r="T250" s="601"/>
      <c r="U250" s="60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05"/>
      <c r="E251" s="605"/>
      <c r="F251" s="605"/>
      <c r="G251" s="127"/>
      <c r="H251" s="59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01"/>
      <c r="P251" s="601"/>
      <c r="Q251" s="601"/>
      <c r="R251" s="601"/>
      <c r="S251" s="601"/>
      <c r="T251" s="601"/>
      <c r="U251" s="60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05"/>
      <c r="E252" s="605"/>
      <c r="F252" s="605"/>
      <c r="G252" s="127"/>
      <c r="H252" s="59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01"/>
      <c r="P252" s="601"/>
      <c r="Q252" s="601"/>
      <c r="R252" s="601"/>
      <c r="S252" s="601"/>
      <c r="T252" s="601"/>
      <c r="U252" s="60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05"/>
      <c r="E253" s="605"/>
      <c r="F253" s="605"/>
      <c r="G253" s="127"/>
      <c r="H253" s="59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01"/>
      <c r="P253" s="601"/>
      <c r="Q253" s="601"/>
      <c r="R253" s="601"/>
      <c r="S253" s="601"/>
      <c r="T253" s="601"/>
      <c r="U253" s="60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05"/>
      <c r="E254" s="605"/>
      <c r="F254" s="605"/>
      <c r="G254" s="127"/>
      <c r="H254" s="59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01"/>
      <c r="P254" s="601"/>
      <c r="Q254" s="601"/>
      <c r="R254" s="601"/>
      <c r="S254" s="601"/>
      <c r="T254" s="601"/>
      <c r="U254" s="60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05"/>
      <c r="E255" s="605"/>
      <c r="F255" s="605"/>
      <c r="G255" s="127"/>
      <c r="H255" s="59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01"/>
      <c r="P255" s="601"/>
      <c r="Q255" s="601"/>
      <c r="R255" s="601"/>
      <c r="S255" s="601"/>
      <c r="T255" s="601"/>
      <c r="U255" s="60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05"/>
      <c r="E256" s="605"/>
      <c r="F256" s="605"/>
      <c r="G256" s="127"/>
      <c r="H256" s="59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01"/>
      <c r="P256" s="601"/>
      <c r="Q256" s="601"/>
      <c r="R256" s="601"/>
      <c r="S256" s="601"/>
      <c r="T256" s="601"/>
      <c r="U256" s="601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602" t="s">
        <v>202</v>
      </c>
      <c r="D257" s="138"/>
      <c r="E257" s="138"/>
      <c r="F257" s="138"/>
      <c r="G257" s="139">
        <f>SUM(G200:G256)</f>
        <v>462</v>
      </c>
      <c r="H257" s="140">
        <f>SUM(H200:H256)</f>
        <v>2323.86</v>
      </c>
      <c r="I257" s="140">
        <f>SUM(I200:I256)</f>
        <v>12</v>
      </c>
      <c r="J257" s="129">
        <f t="array" ref="J257">IF(ISERROR(G257/I257),"",G257/I257)</f>
        <v>38.5</v>
      </c>
      <c r="K257" s="140">
        <f>SUM(K200:K256)</f>
        <v>11.55</v>
      </c>
      <c r="L257" s="141"/>
      <c r="M257" s="144">
        <f t="shared" ref="M257:V257" si="59">SUM(M200:M256)</f>
        <v>0.44999999999999929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92" t="s">
        <v>217</v>
      </c>
      <c r="C258" s="125" t="s">
        <v>179</v>
      </c>
      <c r="D258" s="605">
        <v>5.03</v>
      </c>
      <c r="E258" s="605"/>
      <c r="F258" s="605"/>
      <c r="G258" s="127"/>
      <c r="H258" s="59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01"/>
      <c r="P258" s="601"/>
      <c r="Q258" s="601"/>
      <c r="R258" s="601"/>
      <c r="S258" s="601"/>
      <c r="T258" s="601"/>
      <c r="U258" s="60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92" t="s">
        <v>217</v>
      </c>
      <c r="C259" s="125" t="s">
        <v>186</v>
      </c>
      <c r="D259" s="605">
        <v>5.03</v>
      </c>
      <c r="E259" s="605"/>
      <c r="F259" s="605"/>
      <c r="G259" s="127"/>
      <c r="H259" s="59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01"/>
      <c r="P259" s="601"/>
      <c r="Q259" s="601"/>
      <c r="R259" s="601"/>
      <c r="S259" s="601"/>
      <c r="T259" s="601"/>
      <c r="U259" s="60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92" t="s">
        <v>217</v>
      </c>
      <c r="C260" s="125" t="s">
        <v>204</v>
      </c>
      <c r="D260" s="605">
        <v>5.03</v>
      </c>
      <c r="E260" s="605"/>
      <c r="F260" s="605"/>
      <c r="G260" s="127"/>
      <c r="H260" s="59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01"/>
      <c r="P260" s="601"/>
      <c r="Q260" s="601"/>
      <c r="R260" s="601"/>
      <c r="S260" s="601"/>
      <c r="T260" s="601"/>
      <c r="U260" s="60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05">
        <v>5.03</v>
      </c>
      <c r="E261" s="605"/>
      <c r="F261" s="605"/>
      <c r="G261" s="127"/>
      <c r="H261" s="59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01"/>
      <c r="P261" s="601"/>
      <c r="Q261" s="601"/>
      <c r="R261" s="601"/>
      <c r="S261" s="601"/>
      <c r="T261" s="601"/>
      <c r="U261" s="60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05">
        <v>5.03</v>
      </c>
      <c r="E262" s="605"/>
      <c r="F262" s="605"/>
      <c r="G262" s="127"/>
      <c r="H262" s="59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01"/>
      <c r="P262" s="601"/>
      <c r="Q262" s="601"/>
      <c r="R262" s="601"/>
      <c r="S262" s="601"/>
      <c r="T262" s="601"/>
      <c r="U262" s="60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05">
        <v>5.03</v>
      </c>
      <c r="E263" s="605"/>
      <c r="F263" s="605"/>
      <c r="G263" s="127"/>
      <c r="H263" s="59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01"/>
      <c r="P263" s="601"/>
      <c r="Q263" s="601"/>
      <c r="R263" s="601"/>
      <c r="S263" s="601"/>
      <c r="T263" s="601"/>
      <c r="U263" s="60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05">
        <v>5.03</v>
      </c>
      <c r="E264" s="605"/>
      <c r="F264" s="605"/>
      <c r="G264" s="127"/>
      <c r="H264" s="59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01"/>
      <c r="P264" s="601"/>
      <c r="Q264" s="601"/>
      <c r="R264" s="601"/>
      <c r="S264" s="601"/>
      <c r="T264" s="601"/>
      <c r="U264" s="60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05">
        <v>5.03</v>
      </c>
      <c r="E265" s="605"/>
      <c r="F265" s="605"/>
      <c r="G265" s="127"/>
      <c r="H265" s="59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01"/>
      <c r="P265" s="601"/>
      <c r="Q265" s="601"/>
      <c r="R265" s="601"/>
      <c r="S265" s="601"/>
      <c r="T265" s="601"/>
      <c r="U265" s="60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05">
        <v>5.03</v>
      </c>
      <c r="E266" s="605"/>
      <c r="F266" s="605"/>
      <c r="G266" s="146"/>
      <c r="H266" s="59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01"/>
      <c r="P266" s="601"/>
      <c r="Q266" s="601"/>
      <c r="R266" s="601"/>
      <c r="S266" s="601"/>
      <c r="T266" s="601"/>
      <c r="U266" s="60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05">
        <v>5.03</v>
      </c>
      <c r="E267" s="605"/>
      <c r="F267" s="605"/>
      <c r="G267" s="127"/>
      <c r="H267" s="59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01"/>
      <c r="P267" s="601"/>
      <c r="Q267" s="601"/>
      <c r="R267" s="601"/>
      <c r="S267" s="601"/>
      <c r="T267" s="601"/>
      <c r="U267" s="60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05">
        <v>5.03</v>
      </c>
      <c r="E268" s="605"/>
      <c r="F268" s="605"/>
      <c r="G268" s="127"/>
      <c r="H268" s="59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01"/>
      <c r="P268" s="601"/>
      <c r="Q268" s="601"/>
      <c r="R268" s="601"/>
      <c r="S268" s="601"/>
      <c r="T268" s="601"/>
      <c r="U268" s="60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05">
        <v>5.03</v>
      </c>
      <c r="E269" s="605"/>
      <c r="F269" s="605"/>
      <c r="G269" s="127"/>
      <c r="H269" s="59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01"/>
      <c r="P269" s="601"/>
      <c r="Q269" s="601"/>
      <c r="R269" s="601"/>
      <c r="S269" s="601"/>
      <c r="T269" s="601"/>
      <c r="U269" s="60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05">
        <v>5.03</v>
      </c>
      <c r="E270" s="605"/>
      <c r="F270" s="605"/>
      <c r="G270" s="127"/>
      <c r="H270" s="59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01"/>
      <c r="P270" s="601"/>
      <c r="Q270" s="601"/>
      <c r="R270" s="601"/>
      <c r="S270" s="601"/>
      <c r="T270" s="601"/>
      <c r="U270" s="60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05">
        <v>5.03</v>
      </c>
      <c r="E271" s="605"/>
      <c r="F271" s="605"/>
      <c r="G271" s="127"/>
      <c r="H271" s="59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01"/>
      <c r="P271" s="601"/>
      <c r="Q271" s="601"/>
      <c r="R271" s="601"/>
      <c r="S271" s="601"/>
      <c r="T271" s="601"/>
      <c r="U271" s="60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05">
        <v>5.03</v>
      </c>
      <c r="E272" s="605"/>
      <c r="F272" s="605"/>
      <c r="G272" s="127"/>
      <c r="H272" s="59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01"/>
      <c r="P272" s="601"/>
      <c r="Q272" s="601"/>
      <c r="R272" s="601"/>
      <c r="S272" s="601"/>
      <c r="T272" s="601"/>
      <c r="U272" s="60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05">
        <v>5.03</v>
      </c>
      <c r="E273" s="605"/>
      <c r="F273" s="605"/>
      <c r="G273" s="127"/>
      <c r="H273" s="59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01"/>
      <c r="P273" s="601"/>
      <c r="Q273" s="601"/>
      <c r="R273" s="601"/>
      <c r="S273" s="601"/>
      <c r="T273" s="601"/>
      <c r="U273" s="60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92" t="s">
        <v>222</v>
      </c>
      <c r="C274" s="125" t="s">
        <v>181</v>
      </c>
      <c r="D274" s="605">
        <v>9.36</v>
      </c>
      <c r="E274" s="605"/>
      <c r="F274" s="605"/>
      <c r="G274" s="127"/>
      <c r="H274" s="59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601"/>
      <c r="P274" s="601"/>
      <c r="Q274" s="601"/>
      <c r="R274" s="601"/>
      <c r="S274" s="601"/>
      <c r="T274" s="601"/>
      <c r="U274" s="60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s="305" customFormat="1" ht="20.100000000000001" customHeight="1">
      <c r="A275" s="258">
        <v>30600008</v>
      </c>
      <c r="B275" s="592" t="s">
        <v>222</v>
      </c>
      <c r="C275" s="125" t="s">
        <v>179</v>
      </c>
      <c r="D275" s="605">
        <v>9.36</v>
      </c>
      <c r="E275" s="605"/>
      <c r="F275" s="605">
        <v>20170310</v>
      </c>
      <c r="G275" s="127">
        <v>27</v>
      </c>
      <c r="H275" s="593">
        <f t="shared" si="61"/>
        <v>252.71999999999997</v>
      </c>
      <c r="I275" s="128">
        <v>3</v>
      </c>
      <c r="J275" s="128">
        <f t="array" ref="J275">IF(ISERROR(G275/I275),"",G275/I275)</f>
        <v>9</v>
      </c>
      <c r="K275" s="130">
        <f t="array" ref="K275">IF(ISERROR(G275/L275),"",G275/L275)</f>
        <v>4.5</v>
      </c>
      <c r="L275" s="128">
        <v>6</v>
      </c>
      <c r="M275" s="108">
        <f t="shared" si="66"/>
        <v>-1.5</v>
      </c>
      <c r="N275" s="128">
        <f t="shared" si="67"/>
        <v>0</v>
      </c>
      <c r="O275" s="601"/>
      <c r="P275" s="601"/>
      <c r="Q275" s="601"/>
      <c r="R275" s="601"/>
      <c r="S275" s="601"/>
      <c r="T275" s="601"/>
      <c r="U275" s="601"/>
      <c r="V275" s="131">
        <f t="shared" si="65"/>
        <v>0</v>
      </c>
      <c r="W275" s="594">
        <f t="shared" si="68"/>
        <v>0</v>
      </c>
      <c r="X275" s="131"/>
      <c r="Y275" s="131"/>
      <c r="Z275" s="131"/>
      <c r="AA275" s="131"/>
    </row>
    <row r="276" spans="1:27" s="305" customFormat="1" ht="20.100000000000001" customHeight="1">
      <c r="A276" s="258">
        <v>30600007</v>
      </c>
      <c r="B276" s="592" t="s">
        <v>222</v>
      </c>
      <c r="C276" s="125" t="s">
        <v>221</v>
      </c>
      <c r="D276" s="605">
        <v>9.36</v>
      </c>
      <c r="E276" s="605"/>
      <c r="F276" s="605">
        <v>20170310</v>
      </c>
      <c r="G276" s="127">
        <f>54*3</f>
        <v>162</v>
      </c>
      <c r="H276" s="593">
        <f t="shared" si="61"/>
        <v>1516.32</v>
      </c>
      <c r="I276" s="128">
        <v>20</v>
      </c>
      <c r="J276" s="128">
        <f t="array" ref="J276">IF(ISERROR(G276/I276),"",G276/I276)</f>
        <v>8.1</v>
      </c>
      <c r="K276" s="130">
        <f t="array" ref="K276">IF(ISERROR(G276/L276),"",G276/L276)</f>
        <v>27</v>
      </c>
      <c r="L276" s="128">
        <v>6</v>
      </c>
      <c r="M276" s="108">
        <f t="shared" si="66"/>
        <v>-7</v>
      </c>
      <c r="N276" s="128">
        <f t="shared" si="67"/>
        <v>0</v>
      </c>
      <c r="O276" s="601"/>
      <c r="P276" s="601"/>
      <c r="Q276" s="601"/>
      <c r="R276" s="601"/>
      <c r="S276" s="601"/>
      <c r="T276" s="601"/>
      <c r="U276" s="601"/>
      <c r="V276" s="131">
        <f t="shared" si="65"/>
        <v>0</v>
      </c>
      <c r="W276" s="594">
        <f t="shared" si="68"/>
        <v>0</v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92" t="s">
        <v>222</v>
      </c>
      <c r="C277" s="125" t="s">
        <v>186</v>
      </c>
      <c r="D277" s="605">
        <v>9.36</v>
      </c>
      <c r="E277" s="605"/>
      <c r="F277" s="605"/>
      <c r="G277" s="127"/>
      <c r="H277" s="59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601"/>
      <c r="P277" s="601"/>
      <c r="Q277" s="601"/>
      <c r="R277" s="601"/>
      <c r="S277" s="601"/>
      <c r="T277" s="601"/>
      <c r="U277" s="60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92" t="s">
        <v>393</v>
      </c>
      <c r="C278" s="177" t="s">
        <v>395</v>
      </c>
      <c r="D278" s="605">
        <v>5</v>
      </c>
      <c r="E278" s="605"/>
      <c r="F278" s="605"/>
      <c r="G278" s="127"/>
      <c r="H278" s="59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601"/>
      <c r="P278" s="601"/>
      <c r="Q278" s="601"/>
      <c r="R278" s="601"/>
      <c r="S278" s="601"/>
      <c r="T278" s="601"/>
      <c r="U278" s="60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92" t="s">
        <v>393</v>
      </c>
      <c r="C279" s="177" t="s">
        <v>402</v>
      </c>
      <c r="D279" s="605">
        <v>5</v>
      </c>
      <c r="E279" s="605"/>
      <c r="F279" s="605"/>
      <c r="G279" s="127"/>
      <c r="H279" s="59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601"/>
      <c r="P279" s="601"/>
      <c r="Q279" s="601"/>
      <c r="R279" s="601"/>
      <c r="S279" s="601"/>
      <c r="T279" s="601"/>
      <c r="U279" s="60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92" t="s">
        <v>404</v>
      </c>
      <c r="C280" s="177" t="s">
        <v>405</v>
      </c>
      <c r="D280" s="605">
        <v>5</v>
      </c>
      <c r="E280" s="605"/>
      <c r="F280" s="605"/>
      <c r="G280" s="127"/>
      <c r="H280" s="59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601"/>
      <c r="P280" s="601"/>
      <c r="Q280" s="601"/>
      <c r="R280" s="601"/>
      <c r="S280" s="601"/>
      <c r="T280" s="601"/>
      <c r="U280" s="60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92" t="s">
        <v>342</v>
      </c>
      <c r="C281" s="177" t="s">
        <v>372</v>
      </c>
      <c r="D281" s="605">
        <v>5</v>
      </c>
      <c r="E281" s="605"/>
      <c r="F281" s="605"/>
      <c r="G281" s="127"/>
      <c r="H281" s="59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601"/>
      <c r="P281" s="601"/>
      <c r="Q281" s="601"/>
      <c r="R281" s="601"/>
      <c r="S281" s="601"/>
      <c r="T281" s="601"/>
      <c r="U281" s="60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92" t="s">
        <v>343</v>
      </c>
      <c r="C282" s="125" t="s">
        <v>345</v>
      </c>
      <c r="D282" s="605">
        <v>5</v>
      </c>
      <c r="E282" s="605"/>
      <c r="F282" s="605"/>
      <c r="G282" s="127"/>
      <c r="H282" s="59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601"/>
      <c r="P282" s="601"/>
      <c r="Q282" s="601"/>
      <c r="R282" s="601"/>
      <c r="S282" s="601"/>
      <c r="T282" s="601"/>
      <c r="U282" s="60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92" t="s">
        <v>343</v>
      </c>
      <c r="C283" s="125" t="s">
        <v>347</v>
      </c>
      <c r="D283" s="605">
        <v>5</v>
      </c>
      <c r="E283" s="605"/>
      <c r="F283" s="605"/>
      <c r="G283" s="127"/>
      <c r="H283" s="59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601"/>
      <c r="P283" s="601"/>
      <c r="Q283" s="601"/>
      <c r="R283" s="601"/>
      <c r="S283" s="601"/>
      <c r="T283" s="601"/>
      <c r="U283" s="60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605">
        <v>5.0599999999999996</v>
      </c>
      <c r="E284" s="605"/>
      <c r="F284" s="605"/>
      <c r="G284" s="127"/>
      <c r="H284" s="59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601"/>
      <c r="P284" s="601"/>
      <c r="Q284" s="601"/>
      <c r="R284" s="601"/>
      <c r="S284" s="601"/>
      <c r="T284" s="601"/>
      <c r="U284" s="60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605">
        <v>5.0599999999999996</v>
      </c>
      <c r="E285" s="605"/>
      <c r="F285" s="605"/>
      <c r="G285" s="127"/>
      <c r="H285" s="59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601"/>
      <c r="P285" s="601"/>
      <c r="Q285" s="601"/>
      <c r="R285" s="601"/>
      <c r="S285" s="601"/>
      <c r="T285" s="601"/>
      <c r="U285" s="60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605">
        <v>5.03</v>
      </c>
      <c r="E286" s="605"/>
      <c r="F286" s="605"/>
      <c r="G286" s="127"/>
      <c r="H286" s="59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601"/>
      <c r="P286" s="601"/>
      <c r="Q286" s="601"/>
      <c r="R286" s="601"/>
      <c r="S286" s="601"/>
      <c r="T286" s="601"/>
      <c r="U286" s="60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605">
        <v>5.03</v>
      </c>
      <c r="E287" s="605"/>
      <c r="F287" s="605"/>
      <c r="G287" s="127"/>
      <c r="H287" s="59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601"/>
      <c r="P287" s="601"/>
      <c r="Q287" s="601"/>
      <c r="R287" s="601"/>
      <c r="S287" s="601"/>
      <c r="T287" s="601"/>
      <c r="U287" s="60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605">
        <v>5.03</v>
      </c>
      <c r="E288" s="605"/>
      <c r="F288" s="605"/>
      <c r="G288" s="127"/>
      <c r="H288" s="59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601"/>
      <c r="P288" s="601"/>
      <c r="Q288" s="601"/>
      <c r="R288" s="601"/>
      <c r="S288" s="601"/>
      <c r="T288" s="601"/>
      <c r="U288" s="60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605">
        <v>5.07</v>
      </c>
      <c r="E289" s="605"/>
      <c r="F289" s="605"/>
      <c r="G289" s="127"/>
      <c r="H289" s="59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601"/>
      <c r="P289" s="601"/>
      <c r="Q289" s="601"/>
      <c r="R289" s="601"/>
      <c r="S289" s="601"/>
      <c r="T289" s="601"/>
      <c r="U289" s="60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605">
        <v>5.07</v>
      </c>
      <c r="E290" s="605"/>
      <c r="F290" s="605"/>
      <c r="G290" s="127"/>
      <c r="H290" s="59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601"/>
      <c r="P290" s="601"/>
      <c r="Q290" s="601"/>
      <c r="R290" s="601"/>
      <c r="S290" s="601"/>
      <c r="T290" s="601"/>
      <c r="U290" s="60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605">
        <v>5.0599999999999996</v>
      </c>
      <c r="E291" s="605"/>
      <c r="F291" s="604"/>
      <c r="G291" s="127"/>
      <c r="H291" s="593">
        <f>D291*G291</f>
        <v>0</v>
      </c>
      <c r="I291" s="128"/>
      <c r="J291" s="129" t="str">
        <f t="array" ref="J291">IF(ISERROR(G291/I291),"",G291/I291)</f>
        <v/>
      </c>
      <c r="K291" s="59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601"/>
      <c r="P291" s="601"/>
      <c r="Q291" s="601"/>
      <c r="R291" s="601"/>
      <c r="S291" s="601"/>
      <c r="T291" s="601"/>
      <c r="U291" s="60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602" t="s">
        <v>202</v>
      </c>
      <c r="D292" s="138"/>
      <c r="E292" s="138"/>
      <c r="F292" s="138"/>
      <c r="G292" s="139">
        <f>SUM(G258:G291)</f>
        <v>189</v>
      </c>
      <c r="H292" s="140">
        <f>SUM(H258:H291)</f>
        <v>1769.04</v>
      </c>
      <c r="I292" s="140">
        <f>SUM(I258:I291)</f>
        <v>23</v>
      </c>
      <c r="J292" s="129">
        <f t="array" ref="J292">IF(ISERROR(G292/I292),"",G292/I292)</f>
        <v>8.2173913043478262</v>
      </c>
      <c r="K292" s="140">
        <f>SUM(K258:K291)</f>
        <v>31.5</v>
      </c>
      <c r="L292" s="141"/>
      <c r="M292" s="144">
        <f t="shared" ref="M292:V292" si="70">SUM(M258:M291)</f>
        <v>-8.5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s="305" customFormat="1" ht="20.100000000000001" customHeight="1">
      <c r="A293" s="253">
        <v>30100038</v>
      </c>
      <c r="B293" s="133" t="s">
        <v>225</v>
      </c>
      <c r="C293" s="125" t="s">
        <v>226</v>
      </c>
      <c r="D293" s="605">
        <v>5.03</v>
      </c>
      <c r="E293" s="605"/>
      <c r="F293" s="605">
        <v>20170313</v>
      </c>
      <c r="G293" s="146">
        <v>522</v>
      </c>
      <c r="H293" s="593">
        <f t="shared" ref="H293:H305" si="71">D293*G293</f>
        <v>2625.6600000000003</v>
      </c>
      <c r="I293" s="128">
        <v>18</v>
      </c>
      <c r="J293" s="128">
        <f t="array" ref="J293">IF(ISERROR(G293/I293),"",G293/I293)</f>
        <v>29</v>
      </c>
      <c r="K293" s="130">
        <f t="array" ref="K293">IF(ISERROR(G293/L293),"",G293/L293)</f>
        <v>20.88</v>
      </c>
      <c r="L293" s="128">
        <v>25</v>
      </c>
      <c r="M293" s="108">
        <f t="shared" ref="M293:M305" si="72">IF(ISERROR(I293-K293),"",I293-K293)</f>
        <v>-2.879999999999999</v>
      </c>
      <c r="N293" s="128">
        <f t="shared" ref="N293:N305" si="73">SUM(O293:U293)</f>
        <v>0</v>
      </c>
      <c r="O293" s="601"/>
      <c r="P293" s="601"/>
      <c r="Q293" s="601"/>
      <c r="R293" s="601"/>
      <c r="S293" s="601"/>
      <c r="T293" s="601"/>
      <c r="U293" s="601"/>
      <c r="V293" s="131">
        <f t="shared" ref="V293:V305" si="74">SUM(X293:AA293)</f>
        <v>0</v>
      </c>
      <c r="W293" s="594">
        <f t="shared" si="69"/>
        <v>0</v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05">
        <v>5.03</v>
      </c>
      <c r="E294" s="605"/>
      <c r="F294" s="605"/>
      <c r="G294" s="127"/>
      <c r="H294" s="59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01"/>
      <c r="P294" s="601"/>
      <c r="Q294" s="601"/>
      <c r="R294" s="601"/>
      <c r="S294" s="601"/>
      <c r="T294" s="601"/>
      <c r="U294" s="60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05">
        <v>5.04</v>
      </c>
      <c r="E295" s="605"/>
      <c r="F295" s="605"/>
      <c r="G295" s="127"/>
      <c r="H295" s="59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01"/>
      <c r="P295" s="601"/>
      <c r="Q295" s="601"/>
      <c r="R295" s="601"/>
      <c r="S295" s="601"/>
      <c r="T295" s="601"/>
      <c r="U295" s="60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05">
        <v>5.03</v>
      </c>
      <c r="E296" s="605"/>
      <c r="F296" s="605"/>
      <c r="G296" s="127"/>
      <c r="H296" s="59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01"/>
      <c r="P296" s="601"/>
      <c r="Q296" s="601"/>
      <c r="R296" s="601"/>
      <c r="S296" s="601"/>
      <c r="T296" s="601"/>
      <c r="U296" s="60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98" t="s">
        <v>203</v>
      </c>
      <c r="D297" s="605">
        <v>5.03</v>
      </c>
      <c r="E297" s="605"/>
      <c r="F297" s="605"/>
      <c r="G297" s="146"/>
      <c r="H297" s="59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01"/>
      <c r="P297" s="601"/>
      <c r="Q297" s="601"/>
      <c r="R297" s="601"/>
      <c r="S297" s="601"/>
      <c r="T297" s="601"/>
      <c r="U297" s="60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05">
        <v>5.03</v>
      </c>
      <c r="E298" s="605"/>
      <c r="F298" s="605"/>
      <c r="G298" s="127"/>
      <c r="H298" s="59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01"/>
      <c r="P298" s="601"/>
      <c r="Q298" s="601"/>
      <c r="R298" s="601"/>
      <c r="S298" s="601"/>
      <c r="T298" s="601"/>
      <c r="U298" s="60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05">
        <v>5.03</v>
      </c>
      <c r="E299" s="605"/>
      <c r="F299" s="605"/>
      <c r="G299" s="127"/>
      <c r="H299" s="59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01"/>
      <c r="P299" s="601"/>
      <c r="Q299" s="601"/>
      <c r="R299" s="601"/>
      <c r="S299" s="601"/>
      <c r="T299" s="601"/>
      <c r="U299" s="60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98" t="s">
        <v>228</v>
      </c>
      <c r="D300" s="605">
        <v>5.03</v>
      </c>
      <c r="E300" s="605"/>
      <c r="F300" s="605"/>
      <c r="G300" s="127"/>
      <c r="H300" s="59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01"/>
      <c r="P300" s="601"/>
      <c r="Q300" s="601"/>
      <c r="R300" s="601"/>
      <c r="S300" s="601"/>
      <c r="T300" s="601"/>
      <c r="U300" s="60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98" t="s">
        <v>212</v>
      </c>
      <c r="D301" s="605">
        <v>5.03</v>
      </c>
      <c r="E301" s="605"/>
      <c r="F301" s="605"/>
      <c r="G301" s="127"/>
      <c r="H301" s="59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01"/>
      <c r="P301" s="601"/>
      <c r="Q301" s="601"/>
      <c r="R301" s="601"/>
      <c r="S301" s="601"/>
      <c r="T301" s="601"/>
      <c r="U301" s="60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98" t="s">
        <v>203</v>
      </c>
      <c r="D302" s="605">
        <v>5.03</v>
      </c>
      <c r="E302" s="605"/>
      <c r="F302" s="605"/>
      <c r="G302" s="127"/>
      <c r="H302" s="59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01"/>
      <c r="P302" s="601"/>
      <c r="Q302" s="601"/>
      <c r="R302" s="601"/>
      <c r="S302" s="601"/>
      <c r="T302" s="601"/>
      <c r="U302" s="60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98" t="s">
        <v>186</v>
      </c>
      <c r="D303" s="605">
        <v>5.03</v>
      </c>
      <c r="E303" s="605"/>
      <c r="F303" s="605"/>
      <c r="G303" s="127"/>
      <c r="H303" s="59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01"/>
      <c r="P303" s="601"/>
      <c r="Q303" s="601"/>
      <c r="R303" s="601"/>
      <c r="S303" s="601"/>
      <c r="T303" s="601"/>
      <c r="U303" s="60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98" t="s">
        <v>228</v>
      </c>
      <c r="D304" s="605">
        <v>5.03</v>
      </c>
      <c r="E304" s="605"/>
      <c r="F304" s="605"/>
      <c r="G304" s="127"/>
      <c r="H304" s="59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01"/>
      <c r="P304" s="601"/>
      <c r="Q304" s="601"/>
      <c r="R304" s="601"/>
      <c r="S304" s="601"/>
      <c r="T304" s="601"/>
      <c r="U304" s="60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98" t="s">
        <v>199</v>
      </c>
      <c r="D305" s="605">
        <v>5.03</v>
      </c>
      <c r="E305" s="605"/>
      <c r="F305" s="605"/>
      <c r="G305" s="127"/>
      <c r="H305" s="59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01"/>
      <c r="P305" s="601"/>
      <c r="Q305" s="601"/>
      <c r="R305" s="601"/>
      <c r="S305" s="601"/>
      <c r="T305" s="601"/>
      <c r="U305" s="60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05">
        <v>5.0599999999999996</v>
      </c>
      <c r="E306" s="605"/>
      <c r="F306" s="605"/>
      <c r="G306" s="127"/>
      <c r="H306" s="59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01"/>
      <c r="P306" s="601"/>
      <c r="Q306" s="601"/>
      <c r="R306" s="601"/>
      <c r="S306" s="601"/>
      <c r="T306" s="601"/>
      <c r="U306" s="60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05">
        <v>5.0599999999999996</v>
      </c>
      <c r="E307" s="605"/>
      <c r="F307" s="605"/>
      <c r="G307" s="127"/>
      <c r="H307" s="59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01"/>
      <c r="P307" s="601"/>
      <c r="Q307" s="601"/>
      <c r="R307" s="601"/>
      <c r="S307" s="601"/>
      <c r="T307" s="601"/>
      <c r="U307" s="60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602" t="s">
        <v>202</v>
      </c>
      <c r="D308" s="138"/>
      <c r="E308" s="138"/>
      <c r="F308" s="138"/>
      <c r="G308" s="139">
        <f>SUM(G293:G307)</f>
        <v>522</v>
      </c>
      <c r="H308" s="140">
        <f>SUM(H293:H307)</f>
        <v>2625.6600000000003</v>
      </c>
      <c r="I308" s="140">
        <f>SUM(I293:I307)</f>
        <v>18</v>
      </c>
      <c r="J308" s="129">
        <f t="array" ref="J308">IF(ISERROR(G308/I308),"",G308/I308)</f>
        <v>29</v>
      </c>
      <c r="K308" s="140">
        <f>SUM(K293:K307)</f>
        <v>20.88</v>
      </c>
      <c r="L308" s="140"/>
      <c r="M308" s="144">
        <f>SUM(M293:M307)</f>
        <v>-2.879999999999999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05">
        <v>5.04</v>
      </c>
      <c r="E309" s="605"/>
      <c r="F309" s="605"/>
      <c r="G309" s="127"/>
      <c r="H309" s="59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01"/>
      <c r="P309" s="601"/>
      <c r="Q309" s="601"/>
      <c r="R309" s="601"/>
      <c r="S309" s="601"/>
      <c r="T309" s="601"/>
      <c r="U309" s="60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05">
        <v>5.04</v>
      </c>
      <c r="E310" s="605"/>
      <c r="F310" s="605"/>
      <c r="G310" s="127"/>
      <c r="H310" s="59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01"/>
      <c r="P310" s="601"/>
      <c r="Q310" s="601"/>
      <c r="R310" s="601"/>
      <c r="S310" s="601"/>
      <c r="T310" s="601"/>
      <c r="U310" s="60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05">
        <v>5.04</v>
      </c>
      <c r="E311" s="605"/>
      <c r="F311" s="605"/>
      <c r="G311" s="127"/>
      <c r="H311" s="59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01"/>
      <c r="P311" s="601"/>
      <c r="Q311" s="601"/>
      <c r="R311" s="601"/>
      <c r="S311" s="601"/>
      <c r="T311" s="601"/>
      <c r="U311" s="60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05">
        <v>5.04</v>
      </c>
      <c r="E312" s="605"/>
      <c r="F312" s="605"/>
      <c r="G312" s="127"/>
      <c r="H312" s="59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01"/>
      <c r="P312" s="601"/>
      <c r="Q312" s="601"/>
      <c r="R312" s="601"/>
      <c r="S312" s="601"/>
      <c r="T312" s="601"/>
      <c r="U312" s="60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05">
        <v>5.04</v>
      </c>
      <c r="E313" s="605"/>
      <c r="F313" s="605"/>
      <c r="G313" s="127"/>
      <c r="H313" s="59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01"/>
      <c r="P313" s="601"/>
      <c r="Q313" s="601"/>
      <c r="R313" s="601"/>
      <c r="S313" s="601"/>
      <c r="T313" s="601"/>
      <c r="U313" s="60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605">
        <v>5.03</v>
      </c>
      <c r="E314" s="605"/>
      <c r="F314" s="605">
        <v>20170313</v>
      </c>
      <c r="G314" s="127">
        <f>90*6+24</f>
        <v>564</v>
      </c>
      <c r="H314" s="593">
        <f t="shared" si="75"/>
        <v>2836.92</v>
      </c>
      <c r="I314" s="128">
        <f>8*5</f>
        <v>40</v>
      </c>
      <c r="J314" s="128"/>
      <c r="K314" s="130"/>
      <c r="L314" s="128">
        <v>13.5</v>
      </c>
      <c r="M314" s="108"/>
      <c r="N314" s="128"/>
      <c r="O314" s="601"/>
      <c r="P314" s="601"/>
      <c r="Q314" s="601"/>
      <c r="R314" s="601"/>
      <c r="S314" s="601"/>
      <c r="T314" s="601"/>
      <c r="U314" s="601"/>
      <c r="V314" s="131"/>
      <c r="W314" s="59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05">
        <v>5.03</v>
      </c>
      <c r="E315" s="605"/>
      <c r="F315" s="605"/>
      <c r="G315" s="127"/>
      <c r="H315" s="59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01"/>
      <c r="P315" s="601"/>
      <c r="Q315" s="601"/>
      <c r="R315" s="601"/>
      <c r="S315" s="601"/>
      <c r="T315" s="601"/>
      <c r="U315" s="60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05">
        <v>5.03</v>
      </c>
      <c r="E316" s="605"/>
      <c r="F316" s="605"/>
      <c r="G316" s="127"/>
      <c r="H316" s="59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01"/>
      <c r="P316" s="601"/>
      <c r="Q316" s="601"/>
      <c r="R316" s="601"/>
      <c r="S316" s="601"/>
      <c r="T316" s="601"/>
      <c r="U316" s="60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05">
        <v>5.03</v>
      </c>
      <c r="E317" s="605"/>
      <c r="F317" s="605"/>
      <c r="G317" s="127"/>
      <c r="H317" s="593">
        <f t="shared" si="75"/>
        <v>0</v>
      </c>
      <c r="I317" s="128"/>
      <c r="J317" s="129"/>
      <c r="K317" s="130"/>
      <c r="L317" s="128"/>
      <c r="M317" s="108"/>
      <c r="N317" s="129"/>
      <c r="O317" s="601"/>
      <c r="P317" s="601"/>
      <c r="Q317" s="601"/>
      <c r="R317" s="601"/>
      <c r="S317" s="601"/>
      <c r="T317" s="601"/>
      <c r="U317" s="60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05">
        <v>5.04</v>
      </c>
      <c r="E318" s="605"/>
      <c r="F318" s="605"/>
      <c r="G318" s="127"/>
      <c r="H318" s="59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01"/>
      <c r="P318" s="601"/>
      <c r="Q318" s="601"/>
      <c r="R318" s="601"/>
      <c r="S318" s="601"/>
      <c r="T318" s="601"/>
      <c r="U318" s="60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602" t="s">
        <v>202</v>
      </c>
      <c r="D319" s="138"/>
      <c r="E319" s="138"/>
      <c r="F319" s="138"/>
      <c r="G319" s="139">
        <f>SUM(G309:G318)</f>
        <v>564</v>
      </c>
      <c r="H319" s="140">
        <f>SUM(H309:H318)</f>
        <v>2836.92</v>
      </c>
      <c r="I319" s="140">
        <f>SUM(I309:I318)</f>
        <v>40</v>
      </c>
      <c r="J319" s="129">
        <f t="array" ref="J319">IF(ISERROR(G319/I319),"",G319/I319)</f>
        <v>14.1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99"/>
      <c r="D320" s="605">
        <v>3.65</v>
      </c>
      <c r="E320" s="605"/>
      <c r="F320" s="604"/>
      <c r="G320" s="127"/>
      <c r="H320" s="593">
        <f t="shared" ref="H320:H329" si="83">D320*G320</f>
        <v>0</v>
      </c>
      <c r="I320" s="128"/>
      <c r="J320" s="129" t="str">
        <f t="array" ref="J320">IF(ISERROR(G320/I320),"",G320/I320)</f>
        <v/>
      </c>
      <c r="K320" s="59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01"/>
      <c r="P320" s="601"/>
      <c r="Q320" s="601"/>
      <c r="R320" s="601"/>
      <c r="S320" s="601"/>
      <c r="T320" s="601"/>
      <c r="U320" s="60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99"/>
      <c r="D321" s="605">
        <v>6.58</v>
      </c>
      <c r="E321" s="605"/>
      <c r="F321" s="605"/>
      <c r="G321" s="127"/>
      <c r="H321" s="59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01"/>
      <c r="P321" s="601"/>
      <c r="Q321" s="601"/>
      <c r="R321" s="601"/>
      <c r="S321" s="601"/>
      <c r="T321" s="601"/>
      <c r="U321" s="60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99"/>
      <c r="D322" s="605">
        <v>7.8</v>
      </c>
      <c r="E322" s="605"/>
      <c r="F322" s="605"/>
      <c r="G322" s="127"/>
      <c r="H322" s="59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01"/>
      <c r="P322" s="601"/>
      <c r="Q322" s="601"/>
      <c r="R322" s="601"/>
      <c r="S322" s="601"/>
      <c r="T322" s="601"/>
      <c r="U322" s="60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99"/>
      <c r="D323" s="605">
        <v>4.4000000000000004</v>
      </c>
      <c r="E323" s="605"/>
      <c r="F323" s="605"/>
      <c r="G323" s="127"/>
      <c r="H323" s="59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01"/>
      <c r="P323" s="601"/>
      <c r="Q323" s="601"/>
      <c r="R323" s="601"/>
      <c r="S323" s="601"/>
      <c r="T323" s="601"/>
      <c r="U323" s="60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99"/>
      <c r="D324" s="605"/>
      <c r="E324" s="605"/>
      <c r="F324" s="605"/>
      <c r="G324" s="127"/>
      <c r="H324" s="59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01"/>
      <c r="P324" s="601"/>
      <c r="Q324" s="601"/>
      <c r="R324" s="601"/>
      <c r="S324" s="601"/>
      <c r="T324" s="601"/>
      <c r="U324" s="60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99" t="s">
        <v>239</v>
      </c>
      <c r="C325" s="599" t="s">
        <v>179</v>
      </c>
      <c r="D325" s="605">
        <v>6.04</v>
      </c>
      <c r="E325" s="605"/>
      <c r="F325" s="605"/>
      <c r="G325" s="127"/>
      <c r="H325" s="59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01"/>
      <c r="P325" s="601"/>
      <c r="Q325" s="601"/>
      <c r="R325" s="601"/>
      <c r="S325" s="601"/>
      <c r="T325" s="601"/>
      <c r="U325" s="60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99" t="s">
        <v>239</v>
      </c>
      <c r="C326" s="599" t="s">
        <v>186</v>
      </c>
      <c r="D326" s="605">
        <v>6.04</v>
      </c>
      <c r="E326" s="605"/>
      <c r="F326" s="605"/>
      <c r="G326" s="127"/>
      <c r="H326" s="59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01"/>
      <c r="P326" s="601"/>
      <c r="Q326" s="601"/>
      <c r="R326" s="601"/>
      <c r="S326" s="601"/>
      <c r="T326" s="601"/>
      <c r="U326" s="60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99" t="s">
        <v>440</v>
      </c>
      <c r="C327" s="599" t="s">
        <v>179</v>
      </c>
      <c r="D327" s="605">
        <v>6</v>
      </c>
      <c r="E327" s="605"/>
      <c r="F327" s="605"/>
      <c r="G327" s="127"/>
      <c r="H327" s="593">
        <f t="shared" si="83"/>
        <v>0</v>
      </c>
      <c r="I327" s="128"/>
      <c r="J327" s="129"/>
      <c r="K327" s="130"/>
      <c r="L327" s="128"/>
      <c r="M327" s="108"/>
      <c r="N327" s="129"/>
      <c r="O327" s="601"/>
      <c r="P327" s="601"/>
      <c r="Q327" s="601"/>
      <c r="R327" s="601"/>
      <c r="S327" s="601"/>
      <c r="T327" s="601"/>
      <c r="U327" s="60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99" t="s">
        <v>440</v>
      </c>
      <c r="C328" s="599" t="s">
        <v>60</v>
      </c>
      <c r="D328" s="605">
        <v>6</v>
      </c>
      <c r="E328" s="605"/>
      <c r="F328" s="605"/>
      <c r="G328" s="127"/>
      <c r="H328" s="59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01"/>
      <c r="P328" s="601"/>
      <c r="Q328" s="601"/>
      <c r="R328" s="601"/>
      <c r="S328" s="601"/>
      <c r="T328" s="601"/>
      <c r="U328" s="60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92" t="s">
        <v>240</v>
      </c>
      <c r="C329" s="125"/>
      <c r="D329" s="605">
        <v>7.3</v>
      </c>
      <c r="E329" s="605"/>
      <c r="F329" s="605"/>
      <c r="G329" s="127"/>
      <c r="H329" s="593">
        <f t="shared" si="83"/>
        <v>0</v>
      </c>
      <c r="I329" s="128"/>
      <c r="J329" s="129"/>
      <c r="K329" s="130"/>
      <c r="L329" s="128"/>
      <c r="M329" s="108"/>
      <c r="N329" s="129"/>
      <c r="O329" s="601"/>
      <c r="P329" s="601"/>
      <c r="Q329" s="601"/>
      <c r="R329" s="601"/>
      <c r="S329" s="601"/>
      <c r="T329" s="601"/>
      <c r="U329" s="60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92" t="s">
        <v>241</v>
      </c>
      <c r="C330" s="125"/>
      <c r="D330" s="605">
        <f>78*120/1000</f>
        <v>9.36</v>
      </c>
      <c r="E330" s="605"/>
      <c r="F330" s="605"/>
      <c r="G330" s="127"/>
      <c r="H330" s="59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01"/>
      <c r="P330" s="601"/>
      <c r="Q330" s="601"/>
      <c r="R330" s="601"/>
      <c r="S330" s="601"/>
      <c r="T330" s="601"/>
      <c r="U330" s="60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92" t="s">
        <v>242</v>
      </c>
      <c r="C331" s="125"/>
      <c r="D331" s="605">
        <v>4.5</v>
      </c>
      <c r="E331" s="605"/>
      <c r="F331" s="605"/>
      <c r="G331" s="127"/>
      <c r="H331" s="59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01"/>
      <c r="P331" s="601"/>
      <c r="Q331" s="601"/>
      <c r="R331" s="601"/>
      <c r="S331" s="601"/>
      <c r="T331" s="601"/>
      <c r="U331" s="60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92" t="s">
        <v>243</v>
      </c>
      <c r="C332" s="125"/>
      <c r="D332" s="605">
        <v>4.5</v>
      </c>
      <c r="E332" s="605"/>
      <c r="F332" s="605"/>
      <c r="G332" s="127"/>
      <c r="H332" s="59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01"/>
      <c r="P332" s="601"/>
      <c r="Q332" s="601"/>
      <c r="R332" s="601"/>
      <c r="S332" s="601"/>
      <c r="T332" s="601"/>
      <c r="U332" s="60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05">
        <v>4.5</v>
      </c>
      <c r="E333" s="605"/>
      <c r="F333" s="605"/>
      <c r="G333" s="127"/>
      <c r="H333" s="59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01"/>
      <c r="P333" s="601"/>
      <c r="Q333" s="601"/>
      <c r="R333" s="601"/>
      <c r="S333" s="601"/>
      <c r="T333" s="601"/>
      <c r="U333" s="601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602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2824</v>
      </c>
      <c r="H335" s="147">
        <f>SUM(H199,H257,H292,H308,H319,H334)</f>
        <v>15088.31</v>
      </c>
      <c r="I335" s="147">
        <f>SUM(I199,I257,I292,I308,I319,I334)</f>
        <v>138</v>
      </c>
      <c r="J335" s="148">
        <f t="array" ref="J335">IF(ISERROR(G335/I335),"",G335/I335)</f>
        <v>20.463768115942027</v>
      </c>
      <c r="K335" s="147">
        <f>SUM(K199,K257,K292,K308,K319,K334)</f>
        <v>111.19086956521738</v>
      </c>
      <c r="L335" s="148">
        <f>IF(ISERROR(G335/K335),"",G335/K335)</f>
        <v>25.397768818991239</v>
      </c>
      <c r="M335" s="147">
        <f t="shared" ref="M335:AA335" si="85">SUM(M199,M257,M292,M308,M319,M334)</f>
        <v>-13.19086956521739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595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595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595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595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595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595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595">
        <f>G335</f>
        <v>2824</v>
      </c>
      <c r="C342" s="646" t="s">
        <v>269</v>
      </c>
      <c r="D342" s="645"/>
      <c r="E342" s="738">
        <f>H335</f>
        <v>15088.31</v>
      </c>
      <c r="F342" s="738"/>
      <c r="G342" s="636" t="s">
        <v>270</v>
      </c>
      <c r="H342" s="636"/>
      <c r="I342" s="664">
        <f>L335</f>
        <v>25.397768818991239</v>
      </c>
      <c r="J342" s="664"/>
      <c r="K342" s="666" t="s">
        <v>271</v>
      </c>
      <c r="L342" s="666"/>
      <c r="M342" s="664">
        <f>J335</f>
        <v>20.463768115942027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595">
        <f>I335+C341</f>
        <v>140</v>
      </c>
      <c r="C343" s="643" t="s">
        <v>251</v>
      </c>
      <c r="D343" s="644"/>
      <c r="E343" s="738">
        <f>K335+I341</f>
        <v>141.19086956521738</v>
      </c>
      <c r="F343" s="738"/>
      <c r="G343" s="636" t="s">
        <v>274</v>
      </c>
      <c r="H343" s="636"/>
      <c r="I343" s="664">
        <f>B343-E343</f>
        <v>-1.1908695652173833</v>
      </c>
      <c r="J343" s="664"/>
      <c r="K343" s="666" t="s">
        <v>275</v>
      </c>
      <c r="L343" s="666"/>
      <c r="M343" s="667">
        <f>IF(ISERROR(I343/E343),"",I343/E343)</f>
        <v>-8.4344658325608626E-3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595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599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592" t="s">
        <v>178</v>
      </c>
      <c r="C349" s="125" t="s">
        <v>179</v>
      </c>
      <c r="D349" s="605">
        <v>5.03</v>
      </c>
      <c r="E349" s="605"/>
      <c r="F349" s="605"/>
      <c r="G349" s="127"/>
      <c r="H349" s="59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01"/>
      <c r="P349" s="601"/>
      <c r="Q349" s="601"/>
      <c r="R349" s="601"/>
      <c r="S349" s="601"/>
      <c r="T349" s="601"/>
      <c r="U349" s="60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05">
        <v>5.03</v>
      </c>
      <c r="E350" s="605"/>
      <c r="F350" s="605"/>
      <c r="G350" s="127"/>
      <c r="H350" s="59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01"/>
      <c r="P350" s="601"/>
      <c r="Q350" s="601"/>
      <c r="R350" s="601"/>
      <c r="S350" s="601"/>
      <c r="T350" s="601"/>
      <c r="U350" s="60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05">
        <v>5.03</v>
      </c>
      <c r="E351" s="605"/>
      <c r="F351" s="605"/>
      <c r="G351" s="127"/>
      <c r="H351" s="59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01"/>
      <c r="P351" s="601"/>
      <c r="Q351" s="601"/>
      <c r="R351" s="601"/>
      <c r="S351" s="601"/>
      <c r="T351" s="601"/>
      <c r="U351" s="60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05">
        <v>5.03</v>
      </c>
      <c r="E352" s="605"/>
      <c r="F352" s="605"/>
      <c r="G352" s="127"/>
      <c r="H352" s="59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01"/>
      <c r="P352" s="601"/>
      <c r="Q352" s="601"/>
      <c r="R352" s="601"/>
      <c r="S352" s="601"/>
      <c r="T352" s="601"/>
      <c r="U352" s="60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05">
        <v>5.03</v>
      </c>
      <c r="E353" s="605"/>
      <c r="F353" s="605"/>
      <c r="G353" s="127"/>
      <c r="H353" s="59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01"/>
      <c r="P353" s="601"/>
      <c r="Q353" s="601"/>
      <c r="R353" s="601"/>
      <c r="S353" s="601"/>
      <c r="T353" s="601"/>
      <c r="U353" s="60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05">
        <v>5.04</v>
      </c>
      <c r="E354" s="605"/>
      <c r="F354" s="373"/>
      <c r="G354" s="134"/>
      <c r="H354" s="59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01"/>
      <c r="P354" s="601"/>
      <c r="Q354" s="601"/>
      <c r="R354" s="601"/>
      <c r="S354" s="601"/>
      <c r="T354" s="601"/>
      <c r="U354" s="60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05">
        <v>5.03</v>
      </c>
      <c r="E355" s="605"/>
      <c r="F355" s="605"/>
      <c r="G355" s="127"/>
      <c r="H355" s="59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01"/>
      <c r="P355" s="601"/>
      <c r="Q355" s="601"/>
      <c r="R355" s="601"/>
      <c r="S355" s="601"/>
      <c r="T355" s="601"/>
      <c r="U355" s="60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05">
        <v>5.03</v>
      </c>
      <c r="E356" s="605"/>
      <c r="F356" s="605"/>
      <c r="G356" s="127"/>
      <c r="H356" s="59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01"/>
      <c r="P356" s="601"/>
      <c r="Q356" s="601"/>
      <c r="R356" s="601"/>
      <c r="S356" s="601"/>
      <c r="T356" s="601"/>
      <c r="U356" s="60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05">
        <v>5.04</v>
      </c>
      <c r="E357" s="605"/>
      <c r="F357" s="374"/>
      <c r="G357" s="127"/>
      <c r="H357" s="593">
        <f t="shared" si="86"/>
        <v>0</v>
      </c>
      <c r="I357" s="59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01"/>
      <c r="P357" s="601"/>
      <c r="Q357" s="601"/>
      <c r="R357" s="601"/>
      <c r="S357" s="601"/>
      <c r="T357" s="601"/>
      <c r="U357" s="60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05">
        <v>5.04</v>
      </c>
      <c r="E358" s="605"/>
      <c r="F358" s="374"/>
      <c r="G358" s="127"/>
      <c r="H358" s="593">
        <f t="shared" si="86"/>
        <v>0</v>
      </c>
      <c r="I358" s="59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01"/>
      <c r="P358" s="601"/>
      <c r="Q358" s="601"/>
      <c r="R358" s="601"/>
      <c r="S358" s="601"/>
      <c r="T358" s="601"/>
      <c r="U358" s="60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05">
        <v>5.03</v>
      </c>
      <c r="E359" s="605"/>
      <c r="F359" s="374"/>
      <c r="G359" s="127"/>
      <c r="H359" s="593">
        <f t="shared" si="86"/>
        <v>0</v>
      </c>
      <c r="I359" s="593"/>
      <c r="J359" s="129"/>
      <c r="K359" s="130"/>
      <c r="L359" s="128"/>
      <c r="M359" s="108"/>
      <c r="N359" s="129"/>
      <c r="O359" s="601"/>
      <c r="P359" s="601"/>
      <c r="Q359" s="601"/>
      <c r="R359" s="601"/>
      <c r="S359" s="601"/>
      <c r="T359" s="601"/>
      <c r="U359" s="60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05">
        <v>5.03</v>
      </c>
      <c r="E360" s="605"/>
      <c r="F360" s="374"/>
      <c r="G360" s="127"/>
      <c r="H360" s="593">
        <f t="shared" si="86"/>
        <v>0</v>
      </c>
      <c r="I360" s="593"/>
      <c r="J360" s="129"/>
      <c r="K360" s="130"/>
      <c r="L360" s="128"/>
      <c r="M360" s="108"/>
      <c r="N360" s="129"/>
      <c r="O360" s="601"/>
      <c r="P360" s="601"/>
      <c r="Q360" s="601"/>
      <c r="R360" s="601"/>
      <c r="S360" s="601"/>
      <c r="T360" s="601"/>
      <c r="U360" s="60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05">
        <v>5.0599999999999996</v>
      </c>
      <c r="E361" s="605"/>
      <c r="F361" s="605"/>
      <c r="G361" s="127"/>
      <c r="H361" s="59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01"/>
      <c r="P361" s="601"/>
      <c r="Q361" s="601"/>
      <c r="R361" s="601"/>
      <c r="S361" s="601"/>
      <c r="T361" s="601"/>
      <c r="U361" s="60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05">
        <v>5.09</v>
      </c>
      <c r="E362" s="605"/>
      <c r="F362" s="605"/>
      <c r="G362" s="127"/>
      <c r="H362" s="59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01"/>
      <c r="P362" s="601"/>
      <c r="Q362" s="601"/>
      <c r="R362" s="601"/>
      <c r="S362" s="601"/>
      <c r="T362" s="601"/>
      <c r="U362" s="60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05">
        <v>5.09</v>
      </c>
      <c r="E363" s="605"/>
      <c r="F363" s="605"/>
      <c r="G363" s="127"/>
      <c r="H363" s="59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01"/>
      <c r="P363" s="601"/>
      <c r="Q363" s="601"/>
      <c r="R363" s="601"/>
      <c r="S363" s="601"/>
      <c r="T363" s="601"/>
      <c r="U363" s="60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99" t="s">
        <v>190</v>
      </c>
      <c r="D364" s="605">
        <v>4.8</v>
      </c>
      <c r="E364" s="605"/>
      <c r="F364" s="605"/>
      <c r="G364" s="127"/>
      <c r="H364" s="59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01"/>
      <c r="P364" s="601"/>
      <c r="Q364" s="601"/>
      <c r="R364" s="601"/>
      <c r="S364" s="601"/>
      <c r="T364" s="601"/>
      <c r="U364" s="60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99" t="s">
        <v>187</v>
      </c>
      <c r="D365" s="605">
        <v>4.8</v>
      </c>
      <c r="E365" s="605"/>
      <c r="F365" s="605"/>
      <c r="G365" s="127"/>
      <c r="H365" s="59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01"/>
      <c r="P365" s="601"/>
      <c r="Q365" s="601"/>
      <c r="R365" s="601"/>
      <c r="S365" s="601"/>
      <c r="T365" s="601"/>
      <c r="U365" s="60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99" t="s">
        <v>179</v>
      </c>
      <c r="D366" s="605">
        <v>4.8</v>
      </c>
      <c r="E366" s="605"/>
      <c r="F366" s="605"/>
      <c r="G366" s="127"/>
      <c r="H366" s="59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01"/>
      <c r="P366" s="601"/>
      <c r="Q366" s="601"/>
      <c r="R366" s="601"/>
      <c r="S366" s="601"/>
      <c r="T366" s="601"/>
      <c r="U366" s="60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99" t="s">
        <v>199</v>
      </c>
      <c r="D367" s="605">
        <v>4.8</v>
      </c>
      <c r="E367" s="605"/>
      <c r="F367" s="605"/>
      <c r="G367" s="127"/>
      <c r="H367" s="59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01"/>
      <c r="P367" s="601"/>
      <c r="Q367" s="601"/>
      <c r="R367" s="601"/>
      <c r="S367" s="601"/>
      <c r="T367" s="601"/>
      <c r="U367" s="60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05">
        <v>4.99</v>
      </c>
      <c r="E368" s="605"/>
      <c r="F368" s="605"/>
      <c r="G368" s="127"/>
      <c r="H368" s="59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01"/>
      <c r="P368" s="601"/>
      <c r="Q368" s="601"/>
      <c r="R368" s="601"/>
      <c r="S368" s="601"/>
      <c r="T368" s="601"/>
      <c r="U368" s="60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05">
        <v>4.99</v>
      </c>
      <c r="E369" s="605"/>
      <c r="F369" s="605"/>
      <c r="G369" s="127"/>
      <c r="H369" s="59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01"/>
      <c r="P369" s="601"/>
      <c r="Q369" s="601"/>
      <c r="R369" s="601"/>
      <c r="S369" s="601"/>
      <c r="T369" s="601"/>
      <c r="U369" s="60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602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92" t="s">
        <v>206</v>
      </c>
      <c r="C371" s="125" t="s">
        <v>199</v>
      </c>
      <c r="D371" s="605">
        <v>5.03</v>
      </c>
      <c r="E371" s="605"/>
      <c r="F371" s="605"/>
      <c r="G371" s="127"/>
      <c r="H371" s="59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97"/>
      <c r="P371" s="597"/>
      <c r="Q371" s="597"/>
      <c r="R371" s="597"/>
      <c r="S371" s="597"/>
      <c r="T371" s="597"/>
      <c r="U371" s="5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92" t="s">
        <v>425</v>
      </c>
      <c r="C372" s="177" t="s">
        <v>427</v>
      </c>
      <c r="D372" s="605">
        <v>5.03</v>
      </c>
      <c r="E372" s="605"/>
      <c r="F372" s="605"/>
      <c r="G372" s="127"/>
      <c r="H372" s="59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97"/>
      <c r="P372" s="597"/>
      <c r="Q372" s="597"/>
      <c r="R372" s="597"/>
      <c r="S372" s="597"/>
      <c r="T372" s="597"/>
      <c r="U372" s="5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92" t="s">
        <v>206</v>
      </c>
      <c r="C373" s="125" t="s">
        <v>186</v>
      </c>
      <c r="D373" s="605">
        <v>5.03</v>
      </c>
      <c r="E373" s="605"/>
      <c r="F373" s="605"/>
      <c r="G373" s="127"/>
      <c r="H373" s="59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97"/>
      <c r="P373" s="597"/>
      <c r="Q373" s="597"/>
      <c r="R373" s="597"/>
      <c r="S373" s="597"/>
      <c r="T373" s="597"/>
      <c r="U373" s="5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92" t="s">
        <v>206</v>
      </c>
      <c r="C374" s="125" t="s">
        <v>203</v>
      </c>
      <c r="D374" s="605">
        <v>5.03</v>
      </c>
      <c r="E374" s="605"/>
      <c r="F374" s="605"/>
      <c r="G374" s="127"/>
      <c r="H374" s="59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97"/>
      <c r="P374" s="597"/>
      <c r="Q374" s="597"/>
      <c r="R374" s="597"/>
      <c r="S374" s="597"/>
      <c r="T374" s="597"/>
      <c r="U374" s="5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92" t="s">
        <v>206</v>
      </c>
      <c r="C375" s="125" t="s">
        <v>207</v>
      </c>
      <c r="D375" s="605">
        <v>5.03</v>
      </c>
      <c r="E375" s="605"/>
      <c r="F375" s="605"/>
      <c r="G375" s="127"/>
      <c r="H375" s="59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97"/>
      <c r="P375" s="597"/>
      <c r="Q375" s="597"/>
      <c r="R375" s="597"/>
      <c r="S375" s="597"/>
      <c r="T375" s="597"/>
      <c r="U375" s="5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92" t="s">
        <v>414</v>
      </c>
      <c r="C376" s="177" t="s">
        <v>415</v>
      </c>
      <c r="D376" s="605"/>
      <c r="E376" s="605"/>
      <c r="F376" s="605"/>
      <c r="G376" s="127"/>
      <c r="H376" s="59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97"/>
      <c r="P376" s="597"/>
      <c r="Q376" s="597"/>
      <c r="R376" s="597"/>
      <c r="S376" s="597"/>
      <c r="T376" s="597"/>
      <c r="U376" s="5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92" t="s">
        <v>414</v>
      </c>
      <c r="C377" s="177" t="s">
        <v>416</v>
      </c>
      <c r="D377" s="605"/>
      <c r="E377" s="605"/>
      <c r="F377" s="605"/>
      <c r="G377" s="127"/>
      <c r="H377" s="59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97"/>
      <c r="P377" s="597"/>
      <c r="Q377" s="597"/>
      <c r="R377" s="597"/>
      <c r="S377" s="597"/>
      <c r="T377" s="597"/>
      <c r="U377" s="5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92" t="s">
        <v>414</v>
      </c>
      <c r="C378" s="177" t="s">
        <v>61</v>
      </c>
      <c r="D378" s="605"/>
      <c r="E378" s="605"/>
      <c r="F378" s="605"/>
      <c r="G378" s="127"/>
      <c r="H378" s="59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97"/>
      <c r="P378" s="597"/>
      <c r="Q378" s="597"/>
      <c r="R378" s="597"/>
      <c r="S378" s="597"/>
      <c r="T378" s="597"/>
      <c r="U378" s="5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92" t="s">
        <v>208</v>
      </c>
      <c r="C379" s="125" t="s">
        <v>179</v>
      </c>
      <c r="D379" s="605">
        <v>5.08</v>
      </c>
      <c r="E379" s="605"/>
      <c r="F379" s="605"/>
      <c r="G379" s="127"/>
      <c r="H379" s="59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97"/>
      <c r="P379" s="597"/>
      <c r="Q379" s="597"/>
      <c r="R379" s="597"/>
      <c r="S379" s="597"/>
      <c r="T379" s="597"/>
      <c r="U379" s="5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92" t="s">
        <v>208</v>
      </c>
      <c r="C380" s="125" t="s">
        <v>204</v>
      </c>
      <c r="D380" s="605">
        <v>5.08</v>
      </c>
      <c r="E380" s="605"/>
      <c r="F380" s="605"/>
      <c r="G380" s="127"/>
      <c r="H380" s="59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97"/>
      <c r="P380" s="597"/>
      <c r="Q380" s="597"/>
      <c r="R380" s="597"/>
      <c r="S380" s="597"/>
      <c r="T380" s="597"/>
      <c r="U380" s="5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92" t="s">
        <v>208</v>
      </c>
      <c r="C381" s="125" t="s">
        <v>205</v>
      </c>
      <c r="D381" s="605">
        <v>5.08</v>
      </c>
      <c r="E381" s="605"/>
      <c r="F381" s="605"/>
      <c r="G381" s="127"/>
      <c r="H381" s="59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97"/>
      <c r="P381" s="597"/>
      <c r="Q381" s="597"/>
      <c r="R381" s="597"/>
      <c r="S381" s="597"/>
      <c r="T381" s="597"/>
      <c r="U381" s="5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92" t="s">
        <v>208</v>
      </c>
      <c r="C382" s="125" t="s">
        <v>186</v>
      </c>
      <c r="D382" s="605">
        <v>5.08</v>
      </c>
      <c r="E382" s="605"/>
      <c r="F382" s="605"/>
      <c r="G382" s="127"/>
      <c r="H382" s="59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97"/>
      <c r="P382" s="597"/>
      <c r="Q382" s="597"/>
      <c r="R382" s="597"/>
      <c r="S382" s="597"/>
      <c r="T382" s="597"/>
      <c r="U382" s="5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92" t="s">
        <v>208</v>
      </c>
      <c r="C383" s="125" t="s">
        <v>203</v>
      </c>
      <c r="D383" s="605">
        <v>5.08</v>
      </c>
      <c r="E383" s="605"/>
      <c r="F383" s="605"/>
      <c r="G383" s="127"/>
      <c r="H383" s="59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97"/>
      <c r="P383" s="597"/>
      <c r="Q383" s="597"/>
      <c r="R383" s="597"/>
      <c r="S383" s="597"/>
      <c r="T383" s="597"/>
      <c r="U383" s="5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92" t="s">
        <v>208</v>
      </c>
      <c r="C384" s="125" t="s">
        <v>199</v>
      </c>
      <c r="D384" s="605">
        <v>5.08</v>
      </c>
      <c r="E384" s="605"/>
      <c r="F384" s="605"/>
      <c r="G384" s="127"/>
      <c r="H384" s="59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01"/>
      <c r="P384" s="601"/>
      <c r="Q384" s="601"/>
      <c r="R384" s="601"/>
      <c r="S384" s="601"/>
      <c r="T384" s="601"/>
      <c r="U384" s="60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92" t="s">
        <v>208</v>
      </c>
      <c r="C385" s="125" t="s">
        <v>187</v>
      </c>
      <c r="D385" s="605">
        <v>5.08</v>
      </c>
      <c r="E385" s="605"/>
      <c r="F385" s="605"/>
      <c r="G385" s="127"/>
      <c r="H385" s="59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97"/>
      <c r="P385" s="597"/>
      <c r="Q385" s="597"/>
      <c r="R385" s="597"/>
      <c r="S385" s="597"/>
      <c r="T385" s="597"/>
      <c r="U385" s="5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92" t="s">
        <v>208</v>
      </c>
      <c r="C386" s="125" t="s">
        <v>207</v>
      </c>
      <c r="D386" s="605">
        <v>5.08</v>
      </c>
      <c r="E386" s="605"/>
      <c r="F386" s="605"/>
      <c r="G386" s="127"/>
      <c r="H386" s="59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01"/>
      <c r="P386" s="601"/>
      <c r="Q386" s="601"/>
      <c r="R386" s="601"/>
      <c r="S386" s="601"/>
      <c r="T386" s="601"/>
      <c r="U386" s="60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92" t="s">
        <v>209</v>
      </c>
      <c r="C387" s="125" t="s">
        <v>194</v>
      </c>
      <c r="D387" s="605">
        <v>5.03</v>
      </c>
      <c r="E387" s="605"/>
      <c r="F387" s="605"/>
      <c r="G387" s="127"/>
      <c r="H387" s="59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97"/>
      <c r="P387" s="597"/>
      <c r="Q387" s="597"/>
      <c r="R387" s="597"/>
      <c r="S387" s="597"/>
      <c r="T387" s="597"/>
      <c r="U387" s="5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92" t="s">
        <v>209</v>
      </c>
      <c r="C388" s="125" t="s">
        <v>179</v>
      </c>
      <c r="D388" s="605">
        <v>5.03</v>
      </c>
      <c r="E388" s="605"/>
      <c r="F388" s="605"/>
      <c r="G388" s="127"/>
      <c r="H388" s="59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97"/>
      <c r="P388" s="597"/>
      <c r="Q388" s="597"/>
      <c r="R388" s="597"/>
      <c r="S388" s="597"/>
      <c r="T388" s="597"/>
      <c r="U388" s="5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92" t="s">
        <v>209</v>
      </c>
      <c r="C389" s="125" t="s">
        <v>195</v>
      </c>
      <c r="D389" s="605">
        <v>5.03</v>
      </c>
      <c r="E389" s="605"/>
      <c r="F389" s="605"/>
      <c r="G389" s="127"/>
      <c r="H389" s="59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97"/>
      <c r="P389" s="597"/>
      <c r="Q389" s="597"/>
      <c r="R389" s="597"/>
      <c r="S389" s="597"/>
      <c r="T389" s="597"/>
      <c r="U389" s="5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92" t="s">
        <v>209</v>
      </c>
      <c r="C390" s="125" t="s">
        <v>204</v>
      </c>
      <c r="D390" s="605">
        <v>5.03</v>
      </c>
      <c r="E390" s="605"/>
      <c r="F390" s="605"/>
      <c r="G390" s="127"/>
      <c r="H390" s="59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97"/>
      <c r="P390" s="597"/>
      <c r="Q390" s="597"/>
      <c r="R390" s="597"/>
      <c r="S390" s="597"/>
      <c r="T390" s="597"/>
      <c r="U390" s="5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92" t="s">
        <v>382</v>
      </c>
      <c r="C391" s="177" t="s">
        <v>383</v>
      </c>
      <c r="D391" s="605">
        <v>5.03</v>
      </c>
      <c r="E391" s="605"/>
      <c r="F391" s="605"/>
      <c r="G391" s="127"/>
      <c r="H391" s="59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97"/>
      <c r="P391" s="597"/>
      <c r="Q391" s="597"/>
      <c r="R391" s="597"/>
      <c r="S391" s="597"/>
      <c r="T391" s="597"/>
      <c r="U391" s="5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92" t="s">
        <v>382</v>
      </c>
      <c r="C392" s="177" t="s">
        <v>384</v>
      </c>
      <c r="D392" s="605">
        <v>5.03</v>
      </c>
      <c r="E392" s="605"/>
      <c r="F392" s="605"/>
      <c r="G392" s="127"/>
      <c r="H392" s="59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97"/>
      <c r="P392" s="597"/>
      <c r="Q392" s="597"/>
      <c r="R392" s="597"/>
      <c r="S392" s="597"/>
      <c r="T392" s="597"/>
      <c r="U392" s="5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92" t="s">
        <v>382</v>
      </c>
      <c r="C393" s="177" t="s">
        <v>389</v>
      </c>
      <c r="D393" s="605">
        <v>5.03</v>
      </c>
      <c r="E393" s="605"/>
      <c r="F393" s="605"/>
      <c r="G393" s="127"/>
      <c r="H393" s="59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97"/>
      <c r="P393" s="597"/>
      <c r="Q393" s="597"/>
      <c r="R393" s="597"/>
      <c r="S393" s="597"/>
      <c r="T393" s="597"/>
      <c r="U393" s="5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92" t="s">
        <v>382</v>
      </c>
      <c r="C394" s="177" t="s">
        <v>391</v>
      </c>
      <c r="D394" s="605">
        <v>5.03</v>
      </c>
      <c r="E394" s="605"/>
      <c r="F394" s="605"/>
      <c r="G394" s="127"/>
      <c r="H394" s="59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97"/>
      <c r="P394" s="597"/>
      <c r="Q394" s="597"/>
      <c r="R394" s="597"/>
      <c r="S394" s="597"/>
      <c r="T394" s="597"/>
      <c r="U394" s="5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92" t="s">
        <v>418</v>
      </c>
      <c r="C395" s="177" t="s">
        <v>364</v>
      </c>
      <c r="D395" s="605">
        <v>5.03</v>
      </c>
      <c r="E395" s="605"/>
      <c r="F395" s="605"/>
      <c r="G395" s="127"/>
      <c r="H395" s="59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97"/>
      <c r="P395" s="597"/>
      <c r="Q395" s="597"/>
      <c r="R395" s="597"/>
      <c r="S395" s="597"/>
      <c r="T395" s="597"/>
      <c r="U395" s="5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92" t="s">
        <v>418</v>
      </c>
      <c r="C396" s="177" t="s">
        <v>365</v>
      </c>
      <c r="D396" s="605">
        <v>5.03</v>
      </c>
      <c r="E396" s="605"/>
      <c r="F396" s="605"/>
      <c r="G396" s="127"/>
      <c r="H396" s="59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97"/>
      <c r="P396" s="597"/>
      <c r="Q396" s="597"/>
      <c r="R396" s="597"/>
      <c r="S396" s="597"/>
      <c r="T396" s="597"/>
      <c r="U396" s="5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92" t="s">
        <v>418</v>
      </c>
      <c r="C397" s="177" t="s">
        <v>366</v>
      </c>
      <c r="D397" s="605">
        <v>5.03</v>
      </c>
      <c r="E397" s="605"/>
      <c r="F397" s="605"/>
      <c r="G397" s="127"/>
      <c r="H397" s="59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97"/>
      <c r="P397" s="597"/>
      <c r="Q397" s="597"/>
      <c r="R397" s="597"/>
      <c r="S397" s="597"/>
      <c r="T397" s="597"/>
      <c r="U397" s="5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92" t="s">
        <v>418</v>
      </c>
      <c r="C398" s="177" t="s">
        <v>367</v>
      </c>
      <c r="D398" s="605">
        <v>5.03</v>
      </c>
      <c r="E398" s="605"/>
      <c r="F398" s="605"/>
      <c r="G398" s="127"/>
      <c r="H398" s="59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97"/>
      <c r="P398" s="597"/>
      <c r="Q398" s="597"/>
      <c r="R398" s="597"/>
      <c r="S398" s="597"/>
      <c r="T398" s="597"/>
      <c r="U398" s="5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05">
        <v>5.03</v>
      </c>
      <c r="E399" s="605"/>
      <c r="F399" s="605"/>
      <c r="G399" s="127"/>
      <c r="H399" s="59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01"/>
      <c r="P399" s="601"/>
      <c r="Q399" s="601"/>
      <c r="R399" s="601"/>
      <c r="S399" s="601"/>
      <c r="T399" s="601"/>
      <c r="U399" s="60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05">
        <v>5.03</v>
      </c>
      <c r="E400" s="605"/>
      <c r="F400" s="605"/>
      <c r="G400" s="127"/>
      <c r="H400" s="59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01"/>
      <c r="P400" s="601"/>
      <c r="Q400" s="601"/>
      <c r="R400" s="601"/>
      <c r="S400" s="601"/>
      <c r="T400" s="601"/>
      <c r="U400" s="60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05">
        <v>5.03</v>
      </c>
      <c r="E401" s="605"/>
      <c r="F401" s="605"/>
      <c r="G401" s="127"/>
      <c r="H401" s="59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01"/>
      <c r="P401" s="601"/>
      <c r="Q401" s="601"/>
      <c r="R401" s="601"/>
      <c r="S401" s="601"/>
      <c r="T401" s="601"/>
      <c r="U401" s="60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05">
        <v>5.03</v>
      </c>
      <c r="E402" s="605"/>
      <c r="F402" s="605"/>
      <c r="G402" s="127"/>
      <c r="H402" s="59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01"/>
      <c r="P402" s="601"/>
      <c r="Q402" s="601"/>
      <c r="R402" s="601"/>
      <c r="S402" s="601"/>
      <c r="T402" s="601"/>
      <c r="U402" s="60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05">
        <v>5.03</v>
      </c>
      <c r="E403" s="605"/>
      <c r="F403" s="605"/>
      <c r="G403" s="127"/>
      <c r="H403" s="59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01"/>
      <c r="P403" s="601"/>
      <c r="Q403" s="601"/>
      <c r="R403" s="601"/>
      <c r="S403" s="601"/>
      <c r="T403" s="601"/>
      <c r="U403" s="60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05">
        <v>5.03</v>
      </c>
      <c r="E404" s="605"/>
      <c r="F404" s="605"/>
      <c r="G404" s="127"/>
      <c r="H404" s="59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01"/>
      <c r="P404" s="601"/>
      <c r="Q404" s="601"/>
      <c r="R404" s="601"/>
      <c r="S404" s="601"/>
      <c r="T404" s="601"/>
      <c r="U404" s="60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05">
        <v>5.03</v>
      </c>
      <c r="E405" s="605"/>
      <c r="F405" s="605"/>
      <c r="G405" s="127"/>
      <c r="H405" s="59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01"/>
      <c r="P405" s="601"/>
      <c r="Q405" s="601"/>
      <c r="R405" s="601"/>
      <c r="S405" s="601"/>
      <c r="T405" s="601"/>
      <c r="U405" s="60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05">
        <v>5.03</v>
      </c>
      <c r="E406" s="605"/>
      <c r="F406" s="605"/>
      <c r="G406" s="127"/>
      <c r="H406" s="59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01"/>
      <c r="P406" s="601"/>
      <c r="Q406" s="601"/>
      <c r="R406" s="601"/>
      <c r="S406" s="601"/>
      <c r="T406" s="601"/>
      <c r="U406" s="60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05">
        <v>5.03</v>
      </c>
      <c r="E407" s="605"/>
      <c r="F407" s="605"/>
      <c r="G407" s="127"/>
      <c r="H407" s="59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01"/>
      <c r="P407" s="601"/>
      <c r="Q407" s="601"/>
      <c r="R407" s="601"/>
      <c r="S407" s="601"/>
      <c r="T407" s="601"/>
      <c r="U407" s="60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05">
        <v>5.03</v>
      </c>
      <c r="E408" s="605"/>
      <c r="F408" s="605"/>
      <c r="G408" s="127"/>
      <c r="H408" s="59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01"/>
      <c r="P408" s="601"/>
      <c r="Q408" s="601"/>
      <c r="R408" s="601"/>
      <c r="S408" s="601"/>
      <c r="T408" s="601"/>
      <c r="U408" s="60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05">
        <v>50.3</v>
      </c>
      <c r="E409" s="605"/>
      <c r="F409" s="605"/>
      <c r="G409" s="127"/>
      <c r="H409" s="59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01"/>
      <c r="P409" s="601"/>
      <c r="Q409" s="601"/>
      <c r="R409" s="601"/>
      <c r="S409" s="601"/>
      <c r="T409" s="601"/>
      <c r="U409" s="60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05">
        <v>5</v>
      </c>
      <c r="E410" s="605"/>
      <c r="F410" s="605"/>
      <c r="G410" s="127"/>
      <c r="H410" s="59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01"/>
      <c r="P410" s="601"/>
      <c r="Q410" s="601"/>
      <c r="R410" s="601"/>
      <c r="S410" s="601"/>
      <c r="T410" s="601"/>
      <c r="U410" s="60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05">
        <v>5.03</v>
      </c>
      <c r="E411" s="605"/>
      <c r="F411" s="605"/>
      <c r="G411" s="127"/>
      <c r="H411" s="59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01"/>
      <c r="P411" s="601"/>
      <c r="Q411" s="601"/>
      <c r="R411" s="601"/>
      <c r="S411" s="601"/>
      <c r="T411" s="601"/>
      <c r="U411" s="60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05">
        <v>5.03</v>
      </c>
      <c r="E412" s="605"/>
      <c r="F412" s="605"/>
      <c r="G412" s="127"/>
      <c r="H412" s="59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01"/>
      <c r="P412" s="601"/>
      <c r="Q412" s="601"/>
      <c r="R412" s="601"/>
      <c r="S412" s="601"/>
      <c r="T412" s="601"/>
      <c r="U412" s="60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05"/>
      <c r="E413" s="605"/>
      <c r="F413" s="605"/>
      <c r="G413" s="127"/>
      <c r="H413" s="593">
        <f t="shared" si="93"/>
        <v>0</v>
      </c>
      <c r="I413" s="128"/>
      <c r="J413" s="129"/>
      <c r="K413" s="130"/>
      <c r="L413" s="128"/>
      <c r="M413" s="108"/>
      <c r="N413" s="129"/>
      <c r="O413" s="601"/>
      <c r="P413" s="601"/>
      <c r="Q413" s="601"/>
      <c r="R413" s="601"/>
      <c r="S413" s="601"/>
      <c r="T413" s="601"/>
      <c r="U413" s="60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05">
        <v>5.0599999999999996</v>
      </c>
      <c r="E414" s="605"/>
      <c r="F414" s="605"/>
      <c r="G414" s="127"/>
      <c r="H414" s="59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01"/>
      <c r="P414" s="601"/>
      <c r="Q414" s="601"/>
      <c r="R414" s="601"/>
      <c r="S414" s="601"/>
      <c r="T414" s="601"/>
      <c r="U414" s="60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05">
        <v>5.0599999999999996</v>
      </c>
      <c r="E415" s="605"/>
      <c r="F415" s="605"/>
      <c r="G415" s="127"/>
      <c r="H415" s="59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01"/>
      <c r="P415" s="601"/>
      <c r="Q415" s="601"/>
      <c r="R415" s="601"/>
      <c r="S415" s="601"/>
      <c r="T415" s="601"/>
      <c r="U415" s="60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05">
        <v>5.0599999999999996</v>
      </c>
      <c r="E416" s="605"/>
      <c r="F416" s="605"/>
      <c r="G416" s="127"/>
      <c r="H416" s="59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01"/>
      <c r="P416" s="601"/>
      <c r="Q416" s="601"/>
      <c r="R416" s="601"/>
      <c r="S416" s="601"/>
      <c r="T416" s="601"/>
      <c r="U416" s="60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05">
        <v>5.0599999999999996</v>
      </c>
      <c r="E417" s="605"/>
      <c r="F417" s="605"/>
      <c r="G417" s="127"/>
      <c r="H417" s="59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01"/>
      <c r="P417" s="601"/>
      <c r="Q417" s="601"/>
      <c r="R417" s="601"/>
      <c r="S417" s="601"/>
      <c r="T417" s="601"/>
      <c r="U417" s="60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05"/>
      <c r="E418" s="605"/>
      <c r="F418" s="605"/>
      <c r="G418" s="127"/>
      <c r="H418" s="59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01"/>
      <c r="P418" s="601"/>
      <c r="Q418" s="601"/>
      <c r="R418" s="601"/>
      <c r="S418" s="601"/>
      <c r="T418" s="601"/>
      <c r="U418" s="60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05"/>
      <c r="E419" s="605"/>
      <c r="F419" s="605"/>
      <c r="G419" s="127"/>
      <c r="H419" s="59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01"/>
      <c r="P419" s="601"/>
      <c r="Q419" s="601"/>
      <c r="R419" s="601"/>
      <c r="S419" s="601"/>
      <c r="T419" s="601"/>
      <c r="U419" s="60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05"/>
      <c r="E420" s="605"/>
      <c r="F420" s="605"/>
      <c r="G420" s="127"/>
      <c r="H420" s="59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01"/>
      <c r="P420" s="601"/>
      <c r="Q420" s="601"/>
      <c r="R420" s="601"/>
      <c r="S420" s="601"/>
      <c r="T420" s="601"/>
      <c r="U420" s="60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05"/>
      <c r="E421" s="605"/>
      <c r="F421" s="605"/>
      <c r="G421" s="127"/>
      <c r="H421" s="59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01"/>
      <c r="P421" s="601"/>
      <c r="Q421" s="601"/>
      <c r="R421" s="601"/>
      <c r="S421" s="601"/>
      <c r="T421" s="601"/>
      <c r="U421" s="60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05"/>
      <c r="E422" s="605"/>
      <c r="F422" s="605"/>
      <c r="G422" s="127"/>
      <c r="H422" s="59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01"/>
      <c r="P422" s="601"/>
      <c r="Q422" s="601"/>
      <c r="R422" s="601"/>
      <c r="S422" s="601"/>
      <c r="T422" s="601"/>
      <c r="U422" s="60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05"/>
      <c r="E423" s="605"/>
      <c r="F423" s="605"/>
      <c r="G423" s="127"/>
      <c r="H423" s="59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01"/>
      <c r="P423" s="601"/>
      <c r="Q423" s="601"/>
      <c r="R423" s="601"/>
      <c r="S423" s="601"/>
      <c r="T423" s="601"/>
      <c r="U423" s="60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05"/>
      <c r="E424" s="605"/>
      <c r="F424" s="605"/>
      <c r="G424" s="127"/>
      <c r="H424" s="59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01"/>
      <c r="P424" s="601"/>
      <c r="Q424" s="601"/>
      <c r="R424" s="601"/>
      <c r="S424" s="601"/>
      <c r="T424" s="601"/>
      <c r="U424" s="60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05"/>
      <c r="E425" s="605"/>
      <c r="F425" s="605"/>
      <c r="G425" s="127"/>
      <c r="H425" s="59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01"/>
      <c r="P425" s="601"/>
      <c r="Q425" s="601"/>
      <c r="R425" s="601"/>
      <c r="S425" s="601"/>
      <c r="T425" s="601"/>
      <c r="U425" s="60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05"/>
      <c r="E426" s="605"/>
      <c r="F426" s="605"/>
      <c r="G426" s="127"/>
      <c r="H426" s="59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01"/>
      <c r="P426" s="601"/>
      <c r="Q426" s="601"/>
      <c r="R426" s="601"/>
      <c r="S426" s="601"/>
      <c r="T426" s="601"/>
      <c r="U426" s="60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05"/>
      <c r="E427" s="605"/>
      <c r="F427" s="605"/>
      <c r="G427" s="127"/>
      <c r="H427" s="59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01"/>
      <c r="P427" s="601"/>
      <c r="Q427" s="601"/>
      <c r="R427" s="601"/>
      <c r="S427" s="601"/>
      <c r="T427" s="601"/>
      <c r="U427" s="60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602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92" t="s">
        <v>217</v>
      </c>
      <c r="C429" s="125" t="s">
        <v>179</v>
      </c>
      <c r="D429" s="605">
        <v>5.03</v>
      </c>
      <c r="E429" s="605"/>
      <c r="F429" s="605"/>
      <c r="G429" s="127"/>
      <c r="H429" s="59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01"/>
      <c r="P429" s="601"/>
      <c r="Q429" s="601"/>
      <c r="R429" s="601"/>
      <c r="S429" s="601"/>
      <c r="T429" s="601"/>
      <c r="U429" s="60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92" t="s">
        <v>217</v>
      </c>
      <c r="C430" s="125" t="s">
        <v>186</v>
      </c>
      <c r="D430" s="605">
        <v>5.03</v>
      </c>
      <c r="E430" s="605"/>
      <c r="F430" s="605"/>
      <c r="G430" s="127"/>
      <c r="H430" s="59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01"/>
      <c r="P430" s="601"/>
      <c r="Q430" s="601"/>
      <c r="R430" s="601"/>
      <c r="S430" s="601"/>
      <c r="T430" s="601"/>
      <c r="U430" s="60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92" t="s">
        <v>217</v>
      </c>
      <c r="C431" s="125" t="s">
        <v>204</v>
      </c>
      <c r="D431" s="605">
        <v>5.03</v>
      </c>
      <c r="E431" s="605"/>
      <c r="F431" s="605"/>
      <c r="G431" s="127"/>
      <c r="H431" s="59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01"/>
      <c r="P431" s="601"/>
      <c r="Q431" s="601"/>
      <c r="R431" s="601"/>
      <c r="S431" s="601"/>
      <c r="T431" s="601"/>
      <c r="U431" s="60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05">
        <v>5.03</v>
      </c>
      <c r="E432" s="605"/>
      <c r="F432" s="605"/>
      <c r="G432" s="127"/>
      <c r="H432" s="59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01"/>
      <c r="P432" s="601"/>
      <c r="Q432" s="601"/>
      <c r="R432" s="601"/>
      <c r="S432" s="601"/>
      <c r="T432" s="601"/>
      <c r="U432" s="60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s="305" customFormat="1" ht="20.100000000000001" customHeight="1">
      <c r="A433" s="253">
        <v>30400013</v>
      </c>
      <c r="B433" s="145" t="s">
        <v>468</v>
      </c>
      <c r="C433" s="125" t="s">
        <v>203</v>
      </c>
      <c r="D433" s="605">
        <v>5.03</v>
      </c>
      <c r="E433" s="605"/>
      <c r="F433" s="605">
        <v>20170312</v>
      </c>
      <c r="G433" s="127">
        <f>108+60+83</f>
        <v>251</v>
      </c>
      <c r="H433" s="593">
        <f t="shared" si="105"/>
        <v>1262.53</v>
      </c>
      <c r="I433" s="128">
        <v>25</v>
      </c>
      <c r="J433" s="128">
        <f t="array" ref="J433">IF(ISERROR(G433/I433),"",G433/I433)</f>
        <v>10.039999999999999</v>
      </c>
      <c r="K433" s="130">
        <f t="array" ref="K433">IF(ISERROR(G433/L433),"",G433/L433)</f>
        <v>26.989247311827956</v>
      </c>
      <c r="L433" s="128">
        <v>9.3000000000000007</v>
      </c>
      <c r="M433" s="108">
        <f t="shared" si="106"/>
        <v>-1.9892473118279561</v>
      </c>
      <c r="N433" s="128">
        <f t="shared" si="107"/>
        <v>0</v>
      </c>
      <c r="O433" s="601"/>
      <c r="P433" s="601"/>
      <c r="Q433" s="601"/>
      <c r="R433" s="601"/>
      <c r="S433" s="601"/>
      <c r="T433" s="601"/>
      <c r="U433" s="601"/>
      <c r="V433" s="131">
        <f t="shared" si="108"/>
        <v>0</v>
      </c>
      <c r="W433" s="594">
        <f t="shared" si="104"/>
        <v>0</v>
      </c>
      <c r="X433" s="131"/>
      <c r="Y433" s="131"/>
      <c r="Z433" s="131"/>
      <c r="AA433" s="131"/>
    </row>
    <row r="434" spans="1:27" s="305" customFormat="1" ht="20.100000000000001" customHeight="1">
      <c r="A434" s="253">
        <v>30400016</v>
      </c>
      <c r="B434" s="145" t="s">
        <v>507</v>
      </c>
      <c r="C434" s="125" t="s">
        <v>186</v>
      </c>
      <c r="D434" s="605">
        <v>5.03</v>
      </c>
      <c r="E434" s="605"/>
      <c r="F434" s="605">
        <v>20170313</v>
      </c>
      <c r="G434" s="127">
        <f>78+106+47+82</f>
        <v>313</v>
      </c>
      <c r="H434" s="593">
        <f t="shared" si="105"/>
        <v>1574.39</v>
      </c>
      <c r="I434" s="128">
        <v>28</v>
      </c>
      <c r="J434" s="128">
        <f t="array" ref="J434">IF(ISERROR(G434/I434),"",G434/I434)</f>
        <v>11.178571428571429</v>
      </c>
      <c r="K434" s="130">
        <f t="array" ref="K434">IF(ISERROR(G434/L434),"",G434/L434)</f>
        <v>33.655913978494624</v>
      </c>
      <c r="L434" s="128">
        <v>9.3000000000000007</v>
      </c>
      <c r="M434" s="108">
        <f t="shared" si="106"/>
        <v>-5.655913978494624</v>
      </c>
      <c r="N434" s="128">
        <f t="shared" si="107"/>
        <v>0</v>
      </c>
      <c r="O434" s="601"/>
      <c r="P434" s="601"/>
      <c r="Q434" s="601"/>
      <c r="R434" s="601"/>
      <c r="S434" s="601"/>
      <c r="T434" s="601"/>
      <c r="U434" s="601"/>
      <c r="V434" s="131">
        <f t="shared" si="108"/>
        <v>0</v>
      </c>
      <c r="W434" s="594">
        <f t="shared" si="104"/>
        <v>0</v>
      </c>
      <c r="X434" s="131"/>
      <c r="Y434" s="131"/>
      <c r="Z434" s="131"/>
      <c r="AA434" s="131"/>
    </row>
    <row r="435" spans="1:27" s="305" customFormat="1" ht="20.100000000000001" customHeight="1">
      <c r="A435" s="253">
        <v>30400017</v>
      </c>
      <c r="B435" s="145" t="s">
        <v>507</v>
      </c>
      <c r="C435" s="125" t="s">
        <v>195</v>
      </c>
      <c r="D435" s="605">
        <v>5.03</v>
      </c>
      <c r="E435" s="605"/>
      <c r="F435" s="605">
        <v>20170312</v>
      </c>
      <c r="G435" s="127">
        <v>113</v>
      </c>
      <c r="H435" s="593">
        <f t="shared" si="105"/>
        <v>568.39</v>
      </c>
      <c r="I435" s="128">
        <v>10</v>
      </c>
      <c r="J435" s="128">
        <f t="array" ref="J435">IF(ISERROR(G435/I435),"",G435/I435)</f>
        <v>11.3</v>
      </c>
      <c r="K435" s="130">
        <f t="array" ref="K435">IF(ISERROR(G435/L435),"",G435/L435)</f>
        <v>12.150537634408602</v>
      </c>
      <c r="L435" s="128">
        <v>9.3000000000000007</v>
      </c>
      <c r="M435" s="108">
        <f t="shared" si="106"/>
        <v>-2.150537634408602</v>
      </c>
      <c r="N435" s="128">
        <f t="shared" si="107"/>
        <v>0</v>
      </c>
      <c r="O435" s="601"/>
      <c r="P435" s="601"/>
      <c r="Q435" s="601"/>
      <c r="R435" s="601"/>
      <c r="S435" s="601"/>
      <c r="T435" s="601"/>
      <c r="U435" s="601"/>
      <c r="V435" s="131">
        <f t="shared" si="108"/>
        <v>0</v>
      </c>
      <c r="W435" s="594">
        <f t="shared" si="104"/>
        <v>0</v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05">
        <v>5.03</v>
      </c>
      <c r="E436" s="605"/>
      <c r="F436" s="605"/>
      <c r="G436" s="127"/>
      <c r="H436" s="59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01"/>
      <c r="P436" s="601"/>
      <c r="Q436" s="601"/>
      <c r="R436" s="601"/>
      <c r="S436" s="601"/>
      <c r="T436" s="601"/>
      <c r="U436" s="60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05">
        <v>5.03</v>
      </c>
      <c r="E437" s="605"/>
      <c r="F437" s="605"/>
      <c r="G437" s="146"/>
      <c r="H437" s="59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01"/>
      <c r="P437" s="601"/>
      <c r="Q437" s="601"/>
      <c r="R437" s="601"/>
      <c r="S437" s="601"/>
      <c r="T437" s="601"/>
      <c r="U437" s="60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05">
        <v>5.03</v>
      </c>
      <c r="E438" s="605"/>
      <c r="F438" s="605"/>
      <c r="G438" s="127"/>
      <c r="H438" s="59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01"/>
      <c r="P438" s="601"/>
      <c r="Q438" s="601"/>
      <c r="R438" s="601"/>
      <c r="S438" s="601"/>
      <c r="T438" s="601"/>
      <c r="U438" s="60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05">
        <v>5.03</v>
      </c>
      <c r="E439" s="605"/>
      <c r="F439" s="605"/>
      <c r="G439" s="127"/>
      <c r="H439" s="59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01"/>
      <c r="P439" s="601"/>
      <c r="Q439" s="601"/>
      <c r="R439" s="601"/>
      <c r="S439" s="601"/>
      <c r="T439" s="601"/>
      <c r="U439" s="60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05">
        <v>5.03</v>
      </c>
      <c r="E440" s="605"/>
      <c r="F440" s="605"/>
      <c r="G440" s="127"/>
      <c r="H440" s="59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01"/>
      <c r="P440" s="601"/>
      <c r="Q440" s="601"/>
      <c r="R440" s="601"/>
      <c r="S440" s="601"/>
      <c r="T440" s="601"/>
      <c r="U440" s="60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05">
        <v>5.03</v>
      </c>
      <c r="E441" s="605"/>
      <c r="F441" s="605"/>
      <c r="G441" s="127"/>
      <c r="H441" s="59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01"/>
      <c r="P441" s="601"/>
      <c r="Q441" s="601"/>
      <c r="R441" s="601"/>
      <c r="S441" s="601"/>
      <c r="T441" s="601"/>
      <c r="U441" s="60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05">
        <v>5.03</v>
      </c>
      <c r="E442" s="605"/>
      <c r="F442" s="605"/>
      <c r="G442" s="127"/>
      <c r="H442" s="59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01"/>
      <c r="P442" s="601"/>
      <c r="Q442" s="601"/>
      <c r="R442" s="601"/>
      <c r="S442" s="601"/>
      <c r="T442" s="601"/>
      <c r="U442" s="60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05">
        <v>5.03</v>
      </c>
      <c r="E443" s="605"/>
      <c r="F443" s="605"/>
      <c r="G443" s="127"/>
      <c r="H443" s="59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01"/>
      <c r="P443" s="601"/>
      <c r="Q443" s="601"/>
      <c r="R443" s="601"/>
      <c r="S443" s="601"/>
      <c r="T443" s="601"/>
      <c r="U443" s="60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05">
        <v>5.03</v>
      </c>
      <c r="E444" s="605"/>
      <c r="F444" s="605"/>
      <c r="G444" s="127"/>
      <c r="H444" s="59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01"/>
      <c r="P444" s="601"/>
      <c r="Q444" s="601"/>
      <c r="R444" s="601"/>
      <c r="S444" s="601"/>
      <c r="T444" s="601"/>
      <c r="U444" s="60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92" t="s">
        <v>222</v>
      </c>
      <c r="C445" s="125" t="s">
        <v>181</v>
      </c>
      <c r="D445" s="605">
        <v>9.36</v>
      </c>
      <c r="E445" s="605"/>
      <c r="F445" s="605"/>
      <c r="G445" s="127"/>
      <c r="H445" s="59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01"/>
      <c r="P445" s="601"/>
      <c r="Q445" s="601"/>
      <c r="R445" s="601"/>
      <c r="S445" s="601"/>
      <c r="T445" s="601"/>
      <c r="U445" s="60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92" t="s">
        <v>222</v>
      </c>
      <c r="C446" s="125" t="s">
        <v>179</v>
      </c>
      <c r="D446" s="605">
        <v>9.36</v>
      </c>
      <c r="E446" s="605"/>
      <c r="F446" s="605"/>
      <c r="G446" s="127"/>
      <c r="H446" s="59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01"/>
      <c r="P446" s="601"/>
      <c r="Q446" s="601"/>
      <c r="R446" s="601"/>
      <c r="S446" s="601"/>
      <c r="T446" s="601"/>
      <c r="U446" s="60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92" t="s">
        <v>222</v>
      </c>
      <c r="C447" s="125" t="s">
        <v>221</v>
      </c>
      <c r="D447" s="605">
        <v>9.36</v>
      </c>
      <c r="E447" s="605"/>
      <c r="F447" s="605"/>
      <c r="G447" s="127"/>
      <c r="H447" s="59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01"/>
      <c r="P447" s="601"/>
      <c r="Q447" s="601"/>
      <c r="R447" s="601"/>
      <c r="S447" s="601"/>
      <c r="T447" s="601"/>
      <c r="U447" s="60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92" t="s">
        <v>222</v>
      </c>
      <c r="C448" s="125" t="s">
        <v>186</v>
      </c>
      <c r="D448" s="605">
        <v>9.36</v>
      </c>
      <c r="E448" s="605"/>
      <c r="F448" s="605"/>
      <c r="G448" s="127"/>
      <c r="H448" s="59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01"/>
      <c r="P448" s="601"/>
      <c r="Q448" s="601"/>
      <c r="R448" s="601"/>
      <c r="S448" s="601"/>
      <c r="T448" s="601"/>
      <c r="U448" s="60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92" t="s">
        <v>393</v>
      </c>
      <c r="C449" s="177" t="s">
        <v>395</v>
      </c>
      <c r="D449" s="605">
        <v>5</v>
      </c>
      <c r="E449" s="605"/>
      <c r="F449" s="605"/>
      <c r="G449" s="127"/>
      <c r="H449" s="59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01"/>
      <c r="P449" s="601"/>
      <c r="Q449" s="601"/>
      <c r="R449" s="601"/>
      <c r="S449" s="601"/>
      <c r="T449" s="601"/>
      <c r="U449" s="60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92" t="s">
        <v>393</v>
      </c>
      <c r="C450" s="177" t="s">
        <v>402</v>
      </c>
      <c r="D450" s="605">
        <v>5</v>
      </c>
      <c r="E450" s="605"/>
      <c r="F450" s="605"/>
      <c r="G450" s="127"/>
      <c r="H450" s="59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01"/>
      <c r="P450" s="601"/>
      <c r="Q450" s="601"/>
      <c r="R450" s="601"/>
      <c r="S450" s="601"/>
      <c r="T450" s="601"/>
      <c r="U450" s="60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92" t="s">
        <v>404</v>
      </c>
      <c r="C451" s="177" t="s">
        <v>405</v>
      </c>
      <c r="D451" s="605">
        <v>5</v>
      </c>
      <c r="E451" s="605"/>
      <c r="F451" s="605"/>
      <c r="G451" s="127"/>
      <c r="H451" s="59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01"/>
      <c r="P451" s="601"/>
      <c r="Q451" s="601"/>
      <c r="R451" s="601"/>
      <c r="S451" s="601"/>
      <c r="T451" s="601"/>
      <c r="U451" s="60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92" t="s">
        <v>342</v>
      </c>
      <c r="C452" s="177" t="s">
        <v>372</v>
      </c>
      <c r="D452" s="605">
        <v>5</v>
      </c>
      <c r="E452" s="605"/>
      <c r="F452" s="605"/>
      <c r="G452" s="127"/>
      <c r="H452" s="59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01"/>
      <c r="P452" s="601"/>
      <c r="Q452" s="601"/>
      <c r="R452" s="601"/>
      <c r="S452" s="601"/>
      <c r="T452" s="601"/>
      <c r="U452" s="60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92" t="s">
        <v>343</v>
      </c>
      <c r="C453" s="125" t="s">
        <v>345</v>
      </c>
      <c r="D453" s="605">
        <v>5</v>
      </c>
      <c r="E453" s="605"/>
      <c r="F453" s="605"/>
      <c r="G453" s="127"/>
      <c r="H453" s="59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01"/>
      <c r="P453" s="601"/>
      <c r="Q453" s="601"/>
      <c r="R453" s="601"/>
      <c r="S453" s="601"/>
      <c r="T453" s="601"/>
      <c r="U453" s="60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92" t="s">
        <v>343</v>
      </c>
      <c r="C454" s="125" t="s">
        <v>347</v>
      </c>
      <c r="D454" s="605">
        <v>5</v>
      </c>
      <c r="E454" s="605"/>
      <c r="F454" s="605"/>
      <c r="G454" s="127"/>
      <c r="H454" s="59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01"/>
      <c r="P454" s="601"/>
      <c r="Q454" s="601"/>
      <c r="R454" s="601"/>
      <c r="S454" s="601"/>
      <c r="T454" s="601"/>
      <c r="U454" s="60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05">
        <v>5.0599999999999996</v>
      </c>
      <c r="E455" s="605"/>
      <c r="F455" s="605"/>
      <c r="G455" s="127"/>
      <c r="H455" s="59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01"/>
      <c r="P455" s="601"/>
      <c r="Q455" s="601"/>
      <c r="R455" s="601"/>
      <c r="S455" s="601"/>
      <c r="T455" s="601"/>
      <c r="U455" s="60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05">
        <v>5.0599999999999996</v>
      </c>
      <c r="E456" s="605"/>
      <c r="F456" s="605"/>
      <c r="G456" s="127"/>
      <c r="H456" s="59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01"/>
      <c r="P456" s="601"/>
      <c r="Q456" s="601"/>
      <c r="R456" s="601"/>
      <c r="S456" s="601"/>
      <c r="T456" s="601"/>
      <c r="U456" s="60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05"/>
      <c r="E457" s="605"/>
      <c r="F457" s="605"/>
      <c r="G457" s="127"/>
      <c r="H457" s="59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01"/>
      <c r="P457" s="601"/>
      <c r="Q457" s="601"/>
      <c r="R457" s="601"/>
      <c r="S457" s="601"/>
      <c r="T457" s="601"/>
      <c r="U457" s="60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05"/>
      <c r="E458" s="605"/>
      <c r="F458" s="605"/>
      <c r="G458" s="127"/>
      <c r="H458" s="59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01"/>
      <c r="P458" s="601"/>
      <c r="Q458" s="601"/>
      <c r="R458" s="601"/>
      <c r="S458" s="601"/>
      <c r="T458" s="601"/>
      <c r="U458" s="60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05"/>
      <c r="E459" s="605"/>
      <c r="F459" s="605"/>
      <c r="G459" s="127"/>
      <c r="H459" s="59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01"/>
      <c r="P459" s="601"/>
      <c r="Q459" s="601"/>
      <c r="R459" s="601"/>
      <c r="S459" s="601"/>
      <c r="T459" s="601"/>
      <c r="U459" s="60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05">
        <v>5.07</v>
      </c>
      <c r="E460" s="605"/>
      <c r="F460" s="605"/>
      <c r="G460" s="127"/>
      <c r="H460" s="59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01"/>
      <c r="P460" s="601"/>
      <c r="Q460" s="601"/>
      <c r="R460" s="601"/>
      <c r="S460" s="601"/>
      <c r="T460" s="601"/>
      <c r="U460" s="60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05">
        <v>5.07</v>
      </c>
      <c r="E461" s="605"/>
      <c r="F461" s="605"/>
      <c r="G461" s="127"/>
      <c r="H461" s="59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01"/>
      <c r="P461" s="601"/>
      <c r="Q461" s="601"/>
      <c r="R461" s="601"/>
      <c r="S461" s="601"/>
      <c r="T461" s="601"/>
      <c r="U461" s="60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05">
        <v>5.0599999999999996</v>
      </c>
      <c r="E462" s="605"/>
      <c r="F462" s="604"/>
      <c r="G462" s="127"/>
      <c r="H462" s="593">
        <f>D462*G462</f>
        <v>0</v>
      </c>
      <c r="I462" s="128"/>
      <c r="J462" s="129" t="str">
        <f t="array" ref="J462">IF(ISERROR(G462/I462),"",G462/I462)</f>
        <v/>
      </c>
      <c r="K462" s="59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01"/>
      <c r="P462" s="601"/>
      <c r="Q462" s="601"/>
      <c r="R462" s="601"/>
      <c r="S462" s="601"/>
      <c r="T462" s="601"/>
      <c r="U462" s="60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602" t="s">
        <v>202</v>
      </c>
      <c r="D463" s="138"/>
      <c r="E463" s="138"/>
      <c r="F463" s="138"/>
      <c r="G463" s="139">
        <f>SUM(G429:G462)</f>
        <v>677</v>
      </c>
      <c r="H463" s="140">
        <f>SUM(H429:H462)</f>
        <v>3405.31</v>
      </c>
      <c r="I463" s="140">
        <f>SUM(I429:I462)</f>
        <v>63</v>
      </c>
      <c r="J463" s="129">
        <f t="array" ref="J463">IF(ISERROR(G463/I463),"",G463/I463)</f>
        <v>10.746031746031745</v>
      </c>
      <c r="K463" s="140">
        <f>SUM(K429:K462)</f>
        <v>72.795698924731184</v>
      </c>
      <c r="L463" s="141"/>
      <c r="M463" s="144">
        <f t="shared" ref="M463:V463" si="114">SUM(M429:M462)</f>
        <v>-9.7956989247311821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05">
        <v>5.03</v>
      </c>
      <c r="E464" s="605"/>
      <c r="F464" s="605"/>
      <c r="G464" s="127"/>
      <c r="H464" s="59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01"/>
      <c r="P464" s="601"/>
      <c r="Q464" s="601"/>
      <c r="R464" s="601"/>
      <c r="S464" s="601"/>
      <c r="T464" s="601"/>
      <c r="U464" s="60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05">
        <v>5.03</v>
      </c>
      <c r="E465" s="605"/>
      <c r="F465" s="605"/>
      <c r="G465" s="127"/>
      <c r="H465" s="59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01"/>
      <c r="P465" s="601"/>
      <c r="Q465" s="601"/>
      <c r="R465" s="601"/>
      <c r="S465" s="601"/>
      <c r="T465" s="601"/>
      <c r="U465" s="60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05">
        <v>5.04</v>
      </c>
      <c r="E466" s="605"/>
      <c r="F466" s="605"/>
      <c r="G466" s="127"/>
      <c r="H466" s="59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01"/>
      <c r="P466" s="601"/>
      <c r="Q466" s="601"/>
      <c r="R466" s="601"/>
      <c r="S466" s="601"/>
      <c r="T466" s="601"/>
      <c r="U466" s="60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05">
        <v>5.03</v>
      </c>
      <c r="E467" s="605"/>
      <c r="F467" s="605"/>
      <c r="G467" s="127"/>
      <c r="H467" s="59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01"/>
      <c r="P467" s="601"/>
      <c r="Q467" s="601"/>
      <c r="R467" s="601"/>
      <c r="S467" s="601"/>
      <c r="T467" s="601"/>
      <c r="U467" s="60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98" t="s">
        <v>203</v>
      </c>
      <c r="D468" s="605">
        <v>5.03</v>
      </c>
      <c r="E468" s="605"/>
      <c r="F468" s="605"/>
      <c r="G468" s="127"/>
      <c r="H468" s="59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01"/>
      <c r="P468" s="601"/>
      <c r="Q468" s="601"/>
      <c r="R468" s="601"/>
      <c r="S468" s="601"/>
      <c r="T468" s="601"/>
      <c r="U468" s="60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05">
        <v>5.03</v>
      </c>
      <c r="E469" s="605"/>
      <c r="F469" s="605"/>
      <c r="G469" s="127"/>
      <c r="H469" s="59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01"/>
      <c r="P469" s="601"/>
      <c r="Q469" s="601"/>
      <c r="R469" s="601"/>
      <c r="S469" s="601"/>
      <c r="T469" s="601"/>
      <c r="U469" s="60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05">
        <v>5.03</v>
      </c>
      <c r="E470" s="605"/>
      <c r="F470" s="605"/>
      <c r="G470" s="127"/>
      <c r="H470" s="59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01"/>
      <c r="P470" s="601"/>
      <c r="Q470" s="601"/>
      <c r="R470" s="601"/>
      <c r="S470" s="601"/>
      <c r="T470" s="601"/>
      <c r="U470" s="60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98" t="s">
        <v>228</v>
      </c>
      <c r="D471" s="605">
        <v>5.03</v>
      </c>
      <c r="E471" s="605"/>
      <c r="F471" s="605"/>
      <c r="G471" s="127"/>
      <c r="H471" s="59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01"/>
      <c r="P471" s="601"/>
      <c r="Q471" s="601"/>
      <c r="R471" s="601"/>
      <c r="S471" s="601"/>
      <c r="T471" s="601"/>
      <c r="U471" s="60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98" t="s">
        <v>212</v>
      </c>
      <c r="D472" s="605">
        <v>5.03</v>
      </c>
      <c r="E472" s="605"/>
      <c r="F472" s="605"/>
      <c r="G472" s="127"/>
      <c r="H472" s="59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01"/>
      <c r="P472" s="601"/>
      <c r="Q472" s="601"/>
      <c r="R472" s="601"/>
      <c r="S472" s="601"/>
      <c r="T472" s="601"/>
      <c r="U472" s="60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98" t="s">
        <v>203</v>
      </c>
      <c r="D473" s="605">
        <v>5.03</v>
      </c>
      <c r="E473" s="605"/>
      <c r="F473" s="605"/>
      <c r="G473" s="127"/>
      <c r="H473" s="59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01"/>
      <c r="P473" s="601"/>
      <c r="Q473" s="601"/>
      <c r="R473" s="601"/>
      <c r="S473" s="601"/>
      <c r="T473" s="601"/>
      <c r="U473" s="60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98" t="s">
        <v>186</v>
      </c>
      <c r="D474" s="605">
        <v>5.03</v>
      </c>
      <c r="E474" s="605"/>
      <c r="F474" s="605"/>
      <c r="G474" s="127"/>
      <c r="H474" s="59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01"/>
      <c r="P474" s="601"/>
      <c r="Q474" s="601"/>
      <c r="R474" s="601"/>
      <c r="S474" s="601"/>
      <c r="T474" s="601"/>
      <c r="U474" s="60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98" t="s">
        <v>228</v>
      </c>
      <c r="D475" s="605">
        <v>5.03</v>
      </c>
      <c r="E475" s="605"/>
      <c r="F475" s="605"/>
      <c r="G475" s="127"/>
      <c r="H475" s="59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01"/>
      <c r="P475" s="601"/>
      <c r="Q475" s="601"/>
      <c r="R475" s="601"/>
      <c r="S475" s="601"/>
      <c r="T475" s="601"/>
      <c r="U475" s="60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98" t="s">
        <v>199</v>
      </c>
      <c r="D476" s="605">
        <v>5.03</v>
      </c>
      <c r="E476" s="605"/>
      <c r="F476" s="605"/>
      <c r="G476" s="127"/>
      <c r="H476" s="59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01"/>
      <c r="P476" s="601"/>
      <c r="Q476" s="601"/>
      <c r="R476" s="601"/>
      <c r="S476" s="601"/>
      <c r="T476" s="601"/>
      <c r="U476" s="60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05">
        <v>5.0599999999999996</v>
      </c>
      <c r="E477" s="605"/>
      <c r="F477" s="605"/>
      <c r="G477" s="127"/>
      <c r="H477" s="59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01"/>
      <c r="P477" s="601"/>
      <c r="Q477" s="601"/>
      <c r="R477" s="601"/>
      <c r="S477" s="601"/>
      <c r="T477" s="601"/>
      <c r="U477" s="60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05">
        <v>5.0599999999999996</v>
      </c>
      <c r="E478" s="605"/>
      <c r="F478" s="605"/>
      <c r="G478" s="127"/>
      <c r="H478" s="59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01"/>
      <c r="P478" s="601"/>
      <c r="Q478" s="601"/>
      <c r="R478" s="601"/>
      <c r="S478" s="601"/>
      <c r="T478" s="601"/>
      <c r="U478" s="60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602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05">
        <v>5.04</v>
      </c>
      <c r="E480" s="605"/>
      <c r="F480" s="605"/>
      <c r="G480" s="127"/>
      <c r="H480" s="59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01"/>
      <c r="P480" s="601"/>
      <c r="Q480" s="601"/>
      <c r="R480" s="601"/>
      <c r="S480" s="601"/>
      <c r="T480" s="601"/>
      <c r="U480" s="60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05">
        <v>5.04</v>
      </c>
      <c r="E481" s="605"/>
      <c r="F481" s="605"/>
      <c r="G481" s="127"/>
      <c r="H481" s="59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01"/>
      <c r="P481" s="601"/>
      <c r="Q481" s="601"/>
      <c r="R481" s="601"/>
      <c r="S481" s="601"/>
      <c r="T481" s="601"/>
      <c r="U481" s="60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05">
        <v>5.04</v>
      </c>
      <c r="E482" s="605"/>
      <c r="F482" s="605"/>
      <c r="G482" s="127"/>
      <c r="H482" s="59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01"/>
      <c r="P482" s="601"/>
      <c r="Q482" s="601"/>
      <c r="R482" s="601"/>
      <c r="S482" s="601"/>
      <c r="T482" s="601"/>
      <c r="U482" s="60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05">
        <v>5.04</v>
      </c>
      <c r="E483" s="605"/>
      <c r="F483" s="605"/>
      <c r="G483" s="127"/>
      <c r="H483" s="59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01"/>
      <c r="P483" s="601"/>
      <c r="Q483" s="601"/>
      <c r="R483" s="601"/>
      <c r="S483" s="601"/>
      <c r="T483" s="601"/>
      <c r="U483" s="60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05">
        <v>5.04</v>
      </c>
      <c r="E484" s="605"/>
      <c r="F484" s="605"/>
      <c r="G484" s="127"/>
      <c r="H484" s="59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01"/>
      <c r="P484" s="601"/>
      <c r="Q484" s="601"/>
      <c r="R484" s="601"/>
      <c r="S484" s="601"/>
      <c r="T484" s="601"/>
      <c r="U484" s="60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05">
        <v>5.04</v>
      </c>
      <c r="E485" s="605"/>
      <c r="F485" s="605"/>
      <c r="G485" s="127"/>
      <c r="H485" s="59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01"/>
      <c r="P485" s="601"/>
      <c r="Q485" s="601"/>
      <c r="R485" s="601"/>
      <c r="S485" s="601"/>
      <c r="T485" s="601"/>
      <c r="U485" s="60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05">
        <v>5.04</v>
      </c>
      <c r="E486" s="605"/>
      <c r="F486" s="605"/>
      <c r="G486" s="127"/>
      <c r="H486" s="59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01"/>
      <c r="P486" s="601"/>
      <c r="Q486" s="601"/>
      <c r="R486" s="601"/>
      <c r="S486" s="601"/>
      <c r="T486" s="601"/>
      <c r="U486" s="60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05">
        <v>5.04</v>
      </c>
      <c r="E487" s="605"/>
      <c r="F487" s="605"/>
      <c r="G487" s="127"/>
      <c r="H487" s="59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01"/>
      <c r="P487" s="601"/>
      <c r="Q487" s="601"/>
      <c r="R487" s="601"/>
      <c r="S487" s="601"/>
      <c r="T487" s="601"/>
      <c r="U487" s="60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05">
        <v>5.04</v>
      </c>
      <c r="E488" s="605"/>
      <c r="F488" s="605"/>
      <c r="G488" s="127"/>
      <c r="H488" s="59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01"/>
      <c r="P488" s="601"/>
      <c r="Q488" s="601"/>
      <c r="R488" s="601"/>
      <c r="S488" s="601"/>
      <c r="T488" s="601"/>
      <c r="U488" s="60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05">
        <v>5.04</v>
      </c>
      <c r="E489" s="605"/>
      <c r="F489" s="605"/>
      <c r="G489" s="127"/>
      <c r="H489" s="59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01"/>
      <c r="P489" s="601"/>
      <c r="Q489" s="601"/>
      <c r="R489" s="601"/>
      <c r="S489" s="601"/>
      <c r="T489" s="601"/>
      <c r="U489" s="60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602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99"/>
      <c r="D491" s="605">
        <v>3.65</v>
      </c>
      <c r="E491" s="605"/>
      <c r="F491" s="604"/>
      <c r="G491" s="127"/>
      <c r="H491" s="593">
        <f t="shared" ref="H491:H505" si="127">D491*G491</f>
        <v>0</v>
      </c>
      <c r="I491" s="128"/>
      <c r="J491" s="129" t="str">
        <f t="array" ref="J491">IF(ISERROR(G491/I491),"",G491/I491)</f>
        <v/>
      </c>
      <c r="K491" s="59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01"/>
      <c r="P491" s="601"/>
      <c r="Q491" s="601"/>
      <c r="R491" s="601"/>
      <c r="S491" s="601"/>
      <c r="T491" s="601"/>
      <c r="U491" s="60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99"/>
      <c r="D492" s="605">
        <v>6.58</v>
      </c>
      <c r="E492" s="605"/>
      <c r="F492" s="605"/>
      <c r="G492" s="127"/>
      <c r="H492" s="59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01"/>
      <c r="P492" s="601"/>
      <c r="Q492" s="601"/>
      <c r="R492" s="601"/>
      <c r="S492" s="601"/>
      <c r="T492" s="601"/>
      <c r="U492" s="60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99"/>
      <c r="D493" s="605">
        <v>7.8</v>
      </c>
      <c r="E493" s="605"/>
      <c r="F493" s="605"/>
      <c r="G493" s="127"/>
      <c r="H493" s="59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601"/>
      <c r="P493" s="601"/>
      <c r="Q493" s="601"/>
      <c r="R493" s="601"/>
      <c r="S493" s="601"/>
      <c r="T493" s="601"/>
      <c r="U493" s="60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99"/>
      <c r="D494" s="605">
        <v>4.4000000000000004</v>
      </c>
      <c r="E494" s="605"/>
      <c r="F494" s="605">
        <v>20170307</v>
      </c>
      <c r="G494" s="127">
        <f>54+72+72+72+46+72</f>
        <v>388</v>
      </c>
      <c r="H494" s="593">
        <f t="shared" si="127"/>
        <v>1707.2</v>
      </c>
      <c r="I494" s="128">
        <v>63</v>
      </c>
      <c r="J494" s="128">
        <f t="array" ref="J494">IF(ISERROR(G494/I494),"",G494/I494)</f>
        <v>6.1587301587301591</v>
      </c>
      <c r="K494" s="130">
        <f t="array" ref="K494">IF(ISERROR(G494/L494),"",G494/L494)</f>
        <v>66.896551724137936</v>
      </c>
      <c r="L494" s="128">
        <v>5.8</v>
      </c>
      <c r="M494" s="108">
        <f>IF(ISERROR(I494-K494),"",I494-K494)</f>
        <v>-3.8965517241379359</v>
      </c>
      <c r="N494" s="128">
        <f>SUM(O494:U494)</f>
        <v>0</v>
      </c>
      <c r="O494" s="601"/>
      <c r="P494" s="601"/>
      <c r="Q494" s="601"/>
      <c r="R494" s="601"/>
      <c r="S494" s="601"/>
      <c r="T494" s="601"/>
      <c r="U494" s="601"/>
      <c r="V494" s="131">
        <f>SUM(X494:AA494)</f>
        <v>0</v>
      </c>
      <c r="W494" s="594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05"/>
      <c r="E495" s="605"/>
      <c r="F495" s="605"/>
      <c r="G495" s="127"/>
      <c r="H495" s="593">
        <f t="shared" si="127"/>
        <v>0</v>
      </c>
      <c r="I495" s="128"/>
      <c r="J495" s="129"/>
      <c r="K495" s="130"/>
      <c r="L495" s="128"/>
      <c r="M495" s="108"/>
      <c r="N495" s="129"/>
      <c r="O495" s="601"/>
      <c r="P495" s="601"/>
      <c r="Q495" s="601"/>
      <c r="R495" s="601"/>
      <c r="S495" s="601"/>
      <c r="T495" s="601"/>
      <c r="U495" s="60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99"/>
      <c r="D496" s="605"/>
      <c r="E496" s="605"/>
      <c r="F496" s="605"/>
      <c r="G496" s="127"/>
      <c r="H496" s="59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01"/>
      <c r="P496" s="601"/>
      <c r="Q496" s="601"/>
      <c r="R496" s="601"/>
      <c r="S496" s="601"/>
      <c r="T496" s="601"/>
      <c r="U496" s="60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99" t="s">
        <v>239</v>
      </c>
      <c r="C497" s="599" t="s">
        <v>179</v>
      </c>
      <c r="D497" s="605">
        <v>6.04</v>
      </c>
      <c r="E497" s="605"/>
      <c r="F497" s="605"/>
      <c r="G497" s="127"/>
      <c r="H497" s="59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01"/>
      <c r="P497" s="601"/>
      <c r="Q497" s="601"/>
      <c r="R497" s="601"/>
      <c r="S497" s="601"/>
      <c r="T497" s="601"/>
      <c r="U497" s="60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99" t="s">
        <v>239</v>
      </c>
      <c r="C498" s="599" t="s">
        <v>186</v>
      </c>
      <c r="D498" s="605">
        <v>6.04</v>
      </c>
      <c r="E498" s="605"/>
      <c r="F498" s="605"/>
      <c r="G498" s="127"/>
      <c r="H498" s="59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01"/>
      <c r="P498" s="601"/>
      <c r="Q498" s="601"/>
      <c r="R498" s="601"/>
      <c r="S498" s="601"/>
      <c r="T498" s="601"/>
      <c r="U498" s="60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99" t="s">
        <v>440</v>
      </c>
      <c r="C499" s="599" t="s">
        <v>179</v>
      </c>
      <c r="D499" s="605"/>
      <c r="E499" s="605"/>
      <c r="F499" s="605"/>
      <c r="G499" s="127"/>
      <c r="H499" s="593">
        <f t="shared" si="127"/>
        <v>0</v>
      </c>
      <c r="I499" s="128"/>
      <c r="J499" s="129"/>
      <c r="K499" s="130"/>
      <c r="L499" s="128"/>
      <c r="M499" s="108"/>
      <c r="N499" s="129"/>
      <c r="O499" s="601"/>
      <c r="P499" s="601"/>
      <c r="Q499" s="601"/>
      <c r="R499" s="601"/>
      <c r="S499" s="601"/>
      <c r="T499" s="601"/>
      <c r="U499" s="60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99" t="s">
        <v>440</v>
      </c>
      <c r="C500" s="599" t="s">
        <v>186</v>
      </c>
      <c r="D500" s="605"/>
      <c r="E500" s="605"/>
      <c r="F500" s="605"/>
      <c r="G500" s="127"/>
      <c r="H500" s="593">
        <f t="shared" si="127"/>
        <v>0</v>
      </c>
      <c r="I500" s="128"/>
      <c r="J500" s="129"/>
      <c r="K500" s="130"/>
      <c r="L500" s="128"/>
      <c r="M500" s="108"/>
      <c r="N500" s="129"/>
      <c r="O500" s="601"/>
      <c r="P500" s="601"/>
      <c r="Q500" s="601"/>
      <c r="R500" s="601"/>
      <c r="S500" s="601"/>
      <c r="T500" s="601"/>
      <c r="U500" s="60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92" t="s">
        <v>240</v>
      </c>
      <c r="C501" s="125"/>
      <c r="D501" s="605">
        <v>7.3</v>
      </c>
      <c r="E501" s="605"/>
      <c r="F501" s="605"/>
      <c r="G501" s="127"/>
      <c r="H501" s="59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01"/>
      <c r="P501" s="601"/>
      <c r="Q501" s="601"/>
      <c r="R501" s="601"/>
      <c r="S501" s="601"/>
      <c r="T501" s="601"/>
      <c r="U501" s="60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92" t="s">
        <v>241</v>
      </c>
      <c r="C502" s="125"/>
      <c r="D502" s="605">
        <f>78*120/1000</f>
        <v>9.36</v>
      </c>
      <c r="E502" s="605"/>
      <c r="F502" s="605"/>
      <c r="G502" s="127"/>
      <c r="H502" s="593">
        <f t="shared" si="127"/>
        <v>0</v>
      </c>
      <c r="I502" s="128"/>
      <c r="J502" s="129"/>
      <c r="K502" s="130"/>
      <c r="L502" s="128"/>
      <c r="M502" s="108"/>
      <c r="N502" s="129"/>
      <c r="O502" s="601"/>
      <c r="P502" s="601"/>
      <c r="Q502" s="601"/>
      <c r="R502" s="601"/>
      <c r="S502" s="601"/>
      <c r="T502" s="601"/>
      <c r="U502" s="60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92" t="s">
        <v>242</v>
      </c>
      <c r="C503" s="125"/>
      <c r="D503" s="605">
        <v>4.5</v>
      </c>
      <c r="E503" s="605"/>
      <c r="F503" s="605"/>
      <c r="G503" s="127"/>
      <c r="H503" s="593">
        <f t="shared" si="127"/>
        <v>0</v>
      </c>
      <c r="I503" s="128"/>
      <c r="J503" s="129"/>
      <c r="K503" s="130"/>
      <c r="L503" s="128"/>
      <c r="M503" s="108"/>
      <c r="N503" s="129"/>
      <c r="O503" s="601"/>
      <c r="P503" s="601"/>
      <c r="Q503" s="601"/>
      <c r="R503" s="601"/>
      <c r="S503" s="601"/>
      <c r="T503" s="601"/>
      <c r="U503" s="60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92" t="s">
        <v>243</v>
      </c>
      <c r="C504" s="125"/>
      <c r="D504" s="605">
        <v>4.5</v>
      </c>
      <c r="E504" s="605"/>
      <c r="F504" s="605"/>
      <c r="G504" s="127"/>
      <c r="H504" s="593">
        <f t="shared" si="127"/>
        <v>0</v>
      </c>
      <c r="I504" s="128"/>
      <c r="J504" s="129"/>
      <c r="K504" s="130"/>
      <c r="L504" s="128"/>
      <c r="M504" s="108"/>
      <c r="N504" s="129"/>
      <c r="O504" s="601"/>
      <c r="P504" s="601"/>
      <c r="Q504" s="601"/>
      <c r="R504" s="601"/>
      <c r="S504" s="601"/>
      <c r="T504" s="601"/>
      <c r="U504" s="60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92"/>
      <c r="C505" s="125"/>
      <c r="D505" s="605"/>
      <c r="E505" s="605"/>
      <c r="F505" s="605"/>
      <c r="G505" s="127"/>
      <c r="H505" s="593">
        <f t="shared" si="127"/>
        <v>0</v>
      </c>
      <c r="I505" s="128"/>
      <c r="J505" s="129"/>
      <c r="K505" s="130"/>
      <c r="L505" s="128"/>
      <c r="M505" s="108"/>
      <c r="N505" s="129"/>
      <c r="O505" s="601"/>
      <c r="P505" s="601"/>
      <c r="Q505" s="601"/>
      <c r="R505" s="601"/>
      <c r="S505" s="601"/>
      <c r="T505" s="601"/>
      <c r="U505" s="601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602" t="s">
        <v>202</v>
      </c>
      <c r="D506" s="138"/>
      <c r="E506" s="138"/>
      <c r="F506" s="138"/>
      <c r="G506" s="139">
        <f>SUM(G491:G505)</f>
        <v>388</v>
      </c>
      <c r="H506" s="140">
        <f>SUM(H491:H501)</f>
        <v>1707.2</v>
      </c>
      <c r="I506" s="140">
        <f>SUM(I491:I505)</f>
        <v>63</v>
      </c>
      <c r="J506" s="129">
        <f t="array" ref="J506">IF(ISERROR(G506/I506),"",G506/I506)</f>
        <v>6.1587301587301591</v>
      </c>
      <c r="K506" s="140">
        <f>SUM(K491:K501)</f>
        <v>66.896551724137936</v>
      </c>
      <c r="L506" s="141"/>
      <c r="M506" s="144">
        <f t="shared" ref="M506:AA506" si="128">SUM(M491:M501)</f>
        <v>-3.8965517241379359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1065</v>
      </c>
      <c r="H507" s="147">
        <f>SUM(H370,H428,H463,H479,H490,H506)</f>
        <v>5112.51</v>
      </c>
      <c r="I507" s="147">
        <f>SUM(I370,I428,I463,I479,I490,I506)</f>
        <v>126</v>
      </c>
      <c r="J507" s="148">
        <f t="array" ref="J507">IF(ISERROR(G507/I507),"",G507/I507)</f>
        <v>8.4523809523809526</v>
      </c>
      <c r="K507" s="147">
        <f>SUM(K370,K428,K463,K479,K490,K506)</f>
        <v>139.69225064886911</v>
      </c>
      <c r="L507" s="148">
        <f>IF(ISERROR(G507/K507),"",G507/K507)</f>
        <v>7.6239017916390184</v>
      </c>
      <c r="M507" s="147">
        <f t="shared" ref="M507:V507" si="129">SUM(M370,M428,M463,M479,M490,M506)</f>
        <v>-13.692250648869118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595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595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595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595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595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595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595">
        <f>G507</f>
        <v>1065</v>
      </c>
      <c r="C514" s="646" t="s">
        <v>269</v>
      </c>
      <c r="D514" s="645"/>
      <c r="E514" s="738">
        <f>H507</f>
        <v>5112.51</v>
      </c>
      <c r="F514" s="738"/>
      <c r="G514" s="636" t="s">
        <v>270</v>
      </c>
      <c r="H514" s="636"/>
      <c r="I514" s="664">
        <f>L507</f>
        <v>7.6239017916390184</v>
      </c>
      <c r="J514" s="664"/>
      <c r="K514" s="666" t="s">
        <v>271</v>
      </c>
      <c r="L514" s="666"/>
      <c r="M514" s="664">
        <f>J507</f>
        <v>8.4523809523809526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595">
        <f>I507+C513</f>
        <v>127</v>
      </c>
      <c r="C515" s="643" t="s">
        <v>251</v>
      </c>
      <c r="D515" s="644"/>
      <c r="E515" s="738">
        <f>K507+I513</f>
        <v>150.69225064886911</v>
      </c>
      <c r="F515" s="738"/>
      <c r="G515" s="636" t="s">
        <v>274</v>
      </c>
      <c r="H515" s="636"/>
      <c r="I515" s="664">
        <f>B515-E515</f>
        <v>-23.692250648869106</v>
      </c>
      <c r="J515" s="664"/>
      <c r="K515" s="666" t="s">
        <v>275</v>
      </c>
      <c r="L515" s="666"/>
      <c r="M515" s="667">
        <f>IF(ISERROR(I515/E515),"",I515/E515)</f>
        <v>-0.15722275396944513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595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9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7068</v>
      </c>
      <c r="D519" s="659"/>
      <c r="E519" s="738" t="s">
        <v>269</v>
      </c>
      <c r="F519" s="738"/>
      <c r="G519" s="661">
        <f>SUM(E171,E342,E514)</f>
        <v>36245.440000000002</v>
      </c>
      <c r="H519" s="661"/>
      <c r="I519" s="636" t="s">
        <v>270</v>
      </c>
      <c r="J519" s="649"/>
      <c r="K519" s="658">
        <f>IF(ISERROR(C519/G520),"",C519/G520)</f>
        <v>15.916847303532634</v>
      </c>
      <c r="L519" s="659"/>
      <c r="M519" s="636" t="s">
        <v>271</v>
      </c>
      <c r="N519" s="636"/>
      <c r="O519" s="637">
        <f t="array" ref="O519">IF(ISERROR(C519/C520),"",C519/C520)</f>
        <v>18.795372955723973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376.05</v>
      </c>
      <c r="D520" s="659"/>
      <c r="E520" s="738" t="s">
        <v>251</v>
      </c>
      <c r="F520" s="738"/>
      <c r="G520" s="661">
        <f>SUM(E172,E343,E515)</f>
        <v>444.05778765191184</v>
      </c>
      <c r="H520" s="661"/>
      <c r="I520" s="643" t="s">
        <v>274</v>
      </c>
      <c r="J520" s="644"/>
      <c r="K520" s="646">
        <f>C520-G520</f>
        <v>-68.007787651911826</v>
      </c>
      <c r="L520" s="645"/>
      <c r="M520" s="646" t="s">
        <v>275</v>
      </c>
      <c r="N520" s="645"/>
      <c r="O520" s="650">
        <f>IF(ISERROR(K520/C520),"",K520/C520)</f>
        <v>-0.1808477267701418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9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1686</v>
      </c>
      <c r="D524" s="644"/>
      <c r="E524" s="736">
        <f>IF(ISERROR(C524/C530),"",C524/C530)</f>
        <v>0.23853989813242785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2872</v>
      </c>
      <c r="D525" s="644"/>
      <c r="E525" s="736">
        <f>IF(ISERROR(C525/C530),"",C525/C530)</f>
        <v>0.40633842671194115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1036</v>
      </c>
      <c r="D526" s="644"/>
      <c r="E526" s="736">
        <f>IF(ISERROR(C526/C530),"",C526/C530)</f>
        <v>0.14657611771363893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522</v>
      </c>
      <c r="D527" s="644"/>
      <c r="E527" s="736">
        <f>IF(ISERROR(C527/C530),"",C527/C530)</f>
        <v>7.3853989813242787E-2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564</v>
      </c>
      <c r="D528" s="644"/>
      <c r="E528" s="736">
        <f>IF(ISERROR(C528/C530),"",C528/C530)</f>
        <v>7.979626485568761E-2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388</v>
      </c>
      <c r="D529" s="644"/>
      <c r="E529" s="736">
        <f>IF(ISERROR(C529/C530),"",C529/C530)</f>
        <v>5.4895302773061684E-2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7068</v>
      </c>
      <c r="D530" s="644"/>
      <c r="E530" s="736">
        <f>SUM(E524:F529)</f>
        <v>0.99999999999999989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599" t="s">
        <v>309</v>
      </c>
      <c r="D532" s="599" t="s">
        <v>310</v>
      </c>
      <c r="E532" s="604" t="s">
        <v>311</v>
      </c>
      <c r="F532" s="60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0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93" t="s">
        <v>322</v>
      </c>
      <c r="Q532" s="128" t="s">
        <v>323</v>
      </c>
      <c r="R532" s="108" t="s">
        <v>324</v>
      </c>
      <c r="S532" s="599" t="s">
        <v>325</v>
      </c>
      <c r="T532" s="59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604">
        <f>D533+E533+F533-G533-O533-P533</f>
        <v>29</v>
      </c>
      <c r="D533" s="604">
        <v>29</v>
      </c>
      <c r="E533" s="604"/>
      <c r="F533" s="604"/>
      <c r="G533" s="106"/>
      <c r="H533" s="604"/>
      <c r="I533" s="604"/>
      <c r="J533" s="604">
        <f>C533-H533-I533</f>
        <v>29</v>
      </c>
      <c r="K533" s="604"/>
      <c r="L533" s="604"/>
      <c r="M533" s="604"/>
      <c r="N533" s="604"/>
      <c r="O533" s="604"/>
      <c r="P533" s="605"/>
      <c r="Q533" s="604">
        <f>J533-K533-L533</f>
        <v>29</v>
      </c>
      <c r="R533" s="108">
        <f>Q533*11-M533-N533</f>
        <v>319</v>
      </c>
      <c r="S533" s="600">
        <f t="array" ref="S533">IF(ISERROR(Q533/J533),"",Q533/J533)</f>
        <v>1</v>
      </c>
      <c r="T533" s="600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604">
        <f>D534+E534+F534-G534-O534-P534</f>
        <v>34</v>
      </c>
      <c r="D534" s="109">
        <v>34</v>
      </c>
      <c r="E534" s="109"/>
      <c r="F534" s="109"/>
      <c r="G534" s="106"/>
      <c r="H534" s="604"/>
      <c r="I534" s="604"/>
      <c r="J534" s="604">
        <f>C534-H534-I534</f>
        <v>34</v>
      </c>
      <c r="K534" s="604"/>
      <c r="L534" s="604"/>
      <c r="M534" s="604"/>
      <c r="N534" s="604"/>
      <c r="O534" s="109"/>
      <c r="P534" s="110"/>
      <c r="Q534" s="604">
        <f>J534-K534-L534</f>
        <v>34</v>
      </c>
      <c r="R534" s="108">
        <f>Q534*11-M534-N534</f>
        <v>374</v>
      </c>
      <c r="S534" s="600">
        <f t="array" ref="S534">IF(ISERROR(Q534/J534),"",Q534/J534)</f>
        <v>1</v>
      </c>
      <c r="T534" s="600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604">
        <f>D535+E535+F535-G535-O535-P535</f>
        <v>8</v>
      </c>
      <c r="D535" s="109">
        <v>8</v>
      </c>
      <c r="E535" s="109"/>
      <c r="F535" s="109"/>
      <c r="G535" s="106"/>
      <c r="H535" s="604"/>
      <c r="I535" s="604"/>
      <c r="J535" s="604">
        <f>C535-H535-I535</f>
        <v>8</v>
      </c>
      <c r="K535" s="604"/>
      <c r="L535" s="604"/>
      <c r="M535" s="604"/>
      <c r="N535" s="604"/>
      <c r="O535" s="109"/>
      <c r="P535" s="110"/>
      <c r="Q535" s="604">
        <f>J535-K535-L535</f>
        <v>8</v>
      </c>
      <c r="R535" s="108">
        <f>Q535*11-M535-N535</f>
        <v>88</v>
      </c>
      <c r="S535" s="600">
        <f t="array" ref="S535">IF(ISERROR(Q535/J535),"",Q535/J535)</f>
        <v>1</v>
      </c>
      <c r="T535" s="600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tabSelected="1" zoomScaleNormal="100" workbookViewId="0">
      <pane xSplit="4" ySplit="6" topLeftCell="E434" activePane="bottomRight" state="frozen"/>
      <selection activeCell="E487" sqref="E487"/>
      <selection pane="topRight" activeCell="E487" sqref="E487"/>
      <selection pane="bottomLeft" activeCell="E487" sqref="E487"/>
      <selection pane="bottomRight" activeCell="A493" sqref="A493:XFD49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620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609" t="s">
        <v>178</v>
      </c>
      <c r="C7" s="125" t="s">
        <v>179</v>
      </c>
      <c r="D7" s="622">
        <v>5.03</v>
      </c>
      <c r="E7" s="622"/>
      <c r="F7" s="622"/>
      <c r="G7" s="127"/>
      <c r="H7" s="61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18"/>
      <c r="P7" s="618"/>
      <c r="Q7" s="618"/>
      <c r="R7" s="618"/>
      <c r="S7" s="618"/>
      <c r="T7" s="618"/>
      <c r="U7" s="61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22">
        <v>5.03</v>
      </c>
      <c r="E8" s="622"/>
      <c r="F8" s="622"/>
      <c r="G8" s="127"/>
      <c r="H8" s="61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18"/>
      <c r="Q8" s="618"/>
      <c r="R8" s="618"/>
      <c r="S8" s="618"/>
      <c r="T8" s="618"/>
      <c r="U8" s="61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22">
        <v>5.03</v>
      </c>
      <c r="E9" s="622"/>
      <c r="F9" s="622"/>
      <c r="G9" s="127"/>
      <c r="H9" s="61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18"/>
      <c r="P9" s="618"/>
      <c r="Q9" s="618"/>
      <c r="R9" s="618"/>
      <c r="S9" s="618"/>
      <c r="T9" s="618"/>
      <c r="U9" s="61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22">
        <v>5.03</v>
      </c>
      <c r="E10" s="622"/>
      <c r="F10" s="622"/>
      <c r="G10" s="127"/>
      <c r="H10" s="61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18"/>
      <c r="P10" s="618"/>
      <c r="Q10" s="618"/>
      <c r="R10" s="618"/>
      <c r="S10" s="618"/>
      <c r="T10" s="618"/>
      <c r="U10" s="61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22">
        <v>5.03</v>
      </c>
      <c r="E11" s="622"/>
      <c r="F11" s="622"/>
      <c r="G11" s="127"/>
      <c r="H11" s="61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18"/>
      <c r="P11" s="618"/>
      <c r="Q11" s="618"/>
      <c r="R11" s="618"/>
      <c r="S11" s="618"/>
      <c r="T11" s="618"/>
      <c r="U11" s="61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22">
        <v>5.04</v>
      </c>
      <c r="E12" s="622"/>
      <c r="F12" s="373"/>
      <c r="G12" s="134"/>
      <c r="H12" s="61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18"/>
      <c r="P12" s="618"/>
      <c r="Q12" s="618"/>
      <c r="R12" s="618"/>
      <c r="S12" s="618"/>
      <c r="T12" s="618"/>
      <c r="U12" s="61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22">
        <v>5.03</v>
      </c>
      <c r="E13" s="622"/>
      <c r="F13" s="622"/>
      <c r="G13" s="127"/>
      <c r="H13" s="61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18"/>
      <c r="P13" s="618"/>
      <c r="Q13" s="618"/>
      <c r="R13" s="618"/>
      <c r="S13" s="618"/>
      <c r="T13" s="618"/>
      <c r="U13" s="61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22">
        <v>5.03</v>
      </c>
      <c r="E14" s="622"/>
      <c r="F14" s="622"/>
      <c r="G14" s="127"/>
      <c r="H14" s="61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18"/>
      <c r="P14" s="618"/>
      <c r="Q14" s="618"/>
      <c r="R14" s="618"/>
      <c r="S14" s="618"/>
      <c r="T14" s="618"/>
      <c r="U14" s="61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22">
        <v>5.04</v>
      </c>
      <c r="E15" s="622"/>
      <c r="F15" s="374"/>
      <c r="G15" s="127"/>
      <c r="H15" s="610">
        <f t="shared" si="0"/>
        <v>0</v>
      </c>
      <c r="I15" s="61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18"/>
      <c r="P15" s="618"/>
      <c r="Q15" s="618"/>
      <c r="R15" s="618"/>
      <c r="S15" s="618"/>
      <c r="T15" s="618"/>
      <c r="U15" s="61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22">
        <v>5.04</v>
      </c>
      <c r="E16" s="622"/>
      <c r="F16" s="374"/>
      <c r="G16" s="127"/>
      <c r="H16" s="610">
        <f t="shared" si="0"/>
        <v>0</v>
      </c>
      <c r="I16" s="61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18"/>
      <c r="P16" s="618"/>
      <c r="Q16" s="618"/>
      <c r="R16" s="618"/>
      <c r="S16" s="618"/>
      <c r="T16" s="618"/>
      <c r="U16" s="61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22">
        <v>5.03</v>
      </c>
      <c r="E17" s="622"/>
      <c r="F17" s="622"/>
      <c r="G17" s="127"/>
      <c r="H17" s="61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18"/>
      <c r="P17" s="618"/>
      <c r="Q17" s="618"/>
      <c r="R17" s="618"/>
      <c r="S17" s="618"/>
      <c r="T17" s="618"/>
      <c r="U17" s="61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22">
        <v>5.03</v>
      </c>
      <c r="E18" s="622"/>
      <c r="F18" s="622"/>
      <c r="G18" s="127"/>
      <c r="H18" s="61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18"/>
      <c r="P18" s="618"/>
      <c r="Q18" s="618"/>
      <c r="R18" s="618"/>
      <c r="S18" s="618"/>
      <c r="T18" s="618"/>
      <c r="U18" s="61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22">
        <v>5.0599999999999996</v>
      </c>
      <c r="E19" s="622"/>
      <c r="F19" s="622"/>
      <c r="G19" s="127"/>
      <c r="H19" s="61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18"/>
      <c r="P19" s="618"/>
      <c r="Q19" s="618"/>
      <c r="R19" s="618"/>
      <c r="S19" s="618"/>
      <c r="T19" s="618"/>
      <c r="U19" s="618"/>
      <c r="V19" s="131">
        <f>SUM(X19:AA19)</f>
        <v>0</v>
      </c>
      <c r="W19" s="6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22">
        <v>5.09</v>
      </c>
      <c r="E20" s="622"/>
      <c r="F20" s="622"/>
      <c r="G20" s="127"/>
      <c r="H20" s="61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18"/>
      <c r="P20" s="618"/>
      <c r="Q20" s="618"/>
      <c r="R20" s="618"/>
      <c r="S20" s="618"/>
      <c r="T20" s="618"/>
      <c r="U20" s="61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630">
        <v>5.09</v>
      </c>
      <c r="E21" s="630"/>
      <c r="F21" s="630">
        <v>20170314</v>
      </c>
      <c r="G21" s="127">
        <f>100*10+90</f>
        <v>1090</v>
      </c>
      <c r="H21" s="628">
        <f t="shared" si="0"/>
        <v>5548.0999999999995</v>
      </c>
      <c r="I21" s="128">
        <v>40</v>
      </c>
      <c r="J21" s="128">
        <f t="array" ref="J21">IF(ISERROR(G21/I21),"",G21/I21)</f>
        <v>27.25</v>
      </c>
      <c r="K21" s="130">
        <f t="array" ref="K21">IF(ISERROR(G21/L21),"",G21/L21)</f>
        <v>47.391304347826086</v>
      </c>
      <c r="L21" s="128">
        <v>23</v>
      </c>
      <c r="M21" s="108">
        <f t="shared" si="1"/>
        <v>-7.391304347826086</v>
      </c>
      <c r="N21" s="128">
        <f t="shared" si="4"/>
        <v>0</v>
      </c>
      <c r="O21" s="624"/>
      <c r="P21" s="624"/>
      <c r="Q21" s="624"/>
      <c r="R21" s="624"/>
      <c r="S21" s="624"/>
      <c r="T21" s="624"/>
      <c r="U21" s="624"/>
      <c r="V21" s="131">
        <f>SUM(X21:AA21)</f>
        <v>0</v>
      </c>
      <c r="W21" s="626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616" t="s">
        <v>190</v>
      </c>
      <c r="D22" s="622">
        <v>4.8</v>
      </c>
      <c r="E22" s="622"/>
      <c r="F22" s="622"/>
      <c r="G22" s="127"/>
      <c r="H22" s="61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18"/>
      <c r="P22" s="618"/>
      <c r="Q22" s="618"/>
      <c r="R22" s="618"/>
      <c r="S22" s="618"/>
      <c r="T22" s="618"/>
      <c r="U22" s="61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16" t="s">
        <v>187</v>
      </c>
      <c r="D23" s="622">
        <v>4.8</v>
      </c>
      <c r="E23" s="622"/>
      <c r="F23" s="622"/>
      <c r="G23" s="127"/>
      <c r="H23" s="61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18"/>
      <c r="P23" s="618"/>
      <c r="Q23" s="618"/>
      <c r="R23" s="618"/>
      <c r="S23" s="618"/>
      <c r="T23" s="618"/>
      <c r="U23" s="61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16" t="s">
        <v>179</v>
      </c>
      <c r="D24" s="622">
        <v>4.8</v>
      </c>
      <c r="E24" s="622"/>
      <c r="F24" s="622"/>
      <c r="G24" s="127"/>
      <c r="H24" s="61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18"/>
      <c r="P24" s="618"/>
      <c r="Q24" s="618"/>
      <c r="R24" s="618"/>
      <c r="S24" s="618"/>
      <c r="T24" s="618"/>
      <c r="U24" s="61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16" t="s">
        <v>199</v>
      </c>
      <c r="D25" s="622">
        <v>4.8</v>
      </c>
      <c r="E25" s="622"/>
      <c r="F25" s="622"/>
      <c r="G25" s="127"/>
      <c r="H25" s="61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18"/>
      <c r="P25" s="618"/>
      <c r="Q25" s="618"/>
      <c r="R25" s="618"/>
      <c r="S25" s="618"/>
      <c r="T25" s="618"/>
      <c r="U25" s="61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22">
        <v>4.99</v>
      </c>
      <c r="E26" s="622"/>
      <c r="F26" s="622"/>
      <c r="G26" s="127"/>
      <c r="H26" s="61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18"/>
      <c r="P26" s="618"/>
      <c r="Q26" s="618"/>
      <c r="R26" s="618"/>
      <c r="S26" s="618"/>
      <c r="T26" s="618"/>
      <c r="U26" s="61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22">
        <v>4.99</v>
      </c>
      <c r="E27" s="622"/>
      <c r="F27" s="622"/>
      <c r="G27" s="127"/>
      <c r="H27" s="61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18"/>
      <c r="P27" s="618"/>
      <c r="Q27" s="618"/>
      <c r="R27" s="618"/>
      <c r="S27" s="618"/>
      <c r="T27" s="618"/>
      <c r="U27" s="61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619" t="s">
        <v>202</v>
      </c>
      <c r="D28" s="138"/>
      <c r="E28" s="138"/>
      <c r="F28" s="138"/>
      <c r="G28" s="139">
        <f>SUM(G7:G27)</f>
        <v>1090</v>
      </c>
      <c r="H28" s="140">
        <f>SUM(H7:H27)</f>
        <v>5548.0999999999995</v>
      </c>
      <c r="I28" s="140">
        <f>SUM(I7:I27)</f>
        <v>40</v>
      </c>
      <c r="J28" s="129">
        <f t="array" ref="J28">IF(ISERROR(G28/I28),"",G28/I28)</f>
        <v>27.25</v>
      </c>
      <c r="K28" s="140">
        <f>SUM(K7:K27)</f>
        <v>47.391304347826086</v>
      </c>
      <c r="L28" s="141"/>
      <c r="M28" s="140">
        <f t="shared" ref="M28:V28" si="5">SUM(M7:M27)</f>
        <v>-7.391304347826086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09" t="s">
        <v>206</v>
      </c>
      <c r="C29" s="125" t="s">
        <v>199</v>
      </c>
      <c r="D29" s="622">
        <v>5.03</v>
      </c>
      <c r="E29" s="622"/>
      <c r="F29" s="622"/>
      <c r="G29" s="127"/>
      <c r="H29" s="61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14"/>
      <c r="P29" s="614"/>
      <c r="Q29" s="614"/>
      <c r="R29" s="614"/>
      <c r="S29" s="614"/>
      <c r="T29" s="614"/>
      <c r="U29" s="61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609" t="s">
        <v>425</v>
      </c>
      <c r="C30" s="177" t="s">
        <v>427</v>
      </c>
      <c r="D30" s="622">
        <v>5.03</v>
      </c>
      <c r="E30" s="622"/>
      <c r="F30" s="622"/>
      <c r="G30" s="127"/>
      <c r="H30" s="61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614"/>
      <c r="P30" s="614"/>
      <c r="Q30" s="614"/>
      <c r="R30" s="614"/>
      <c r="S30" s="614"/>
      <c r="T30" s="614"/>
      <c r="U30" s="6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609" t="s">
        <v>206</v>
      </c>
      <c r="C31" s="125" t="s">
        <v>186</v>
      </c>
      <c r="D31" s="622">
        <v>5.03</v>
      </c>
      <c r="E31" s="622"/>
      <c r="F31" s="622"/>
      <c r="G31" s="127"/>
      <c r="H31" s="61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614"/>
      <c r="P31" s="614"/>
      <c r="Q31" s="614"/>
      <c r="R31" s="614"/>
      <c r="S31" s="614"/>
      <c r="T31" s="614"/>
      <c r="U31" s="6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609" t="s">
        <v>206</v>
      </c>
      <c r="C32" s="125" t="s">
        <v>203</v>
      </c>
      <c r="D32" s="622">
        <v>5.03</v>
      </c>
      <c r="E32" s="622"/>
      <c r="F32" s="622"/>
      <c r="G32" s="127"/>
      <c r="H32" s="61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614"/>
      <c r="P32" s="614"/>
      <c r="Q32" s="614"/>
      <c r="R32" s="614"/>
      <c r="S32" s="614"/>
      <c r="T32" s="614"/>
      <c r="U32" s="6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18.75" customHeight="1">
      <c r="A33" s="254">
        <v>30100013</v>
      </c>
      <c r="B33" s="625" t="s">
        <v>206</v>
      </c>
      <c r="C33" s="125" t="s">
        <v>207</v>
      </c>
      <c r="D33" s="630">
        <v>5.03</v>
      </c>
      <c r="E33" s="630"/>
      <c r="F33" s="630">
        <v>20170314</v>
      </c>
      <c r="G33" s="127">
        <f>108*10</f>
        <v>1080</v>
      </c>
      <c r="H33" s="628">
        <f t="shared" si="7"/>
        <v>5432.4000000000005</v>
      </c>
      <c r="I33" s="128">
        <v>18</v>
      </c>
      <c r="J33" s="128">
        <f t="array" ref="J33">IF(ISERROR(G33/I33),"",G33/I33)</f>
        <v>60</v>
      </c>
      <c r="K33" s="130">
        <f t="array" ref="K33">IF(ISERROR(G33/L33),"",G33/L33)</f>
        <v>20.76923076923077</v>
      </c>
      <c r="L33" s="128">
        <v>52</v>
      </c>
      <c r="M33" s="108">
        <f>IF(ISERROR(I33-K33),"",I33-K33)</f>
        <v>-2.7692307692307701</v>
      </c>
      <c r="N33" s="128">
        <f>SUM(O33:U33)</f>
        <v>0</v>
      </c>
      <c r="O33" s="627"/>
      <c r="P33" s="627"/>
      <c r="Q33" s="627"/>
      <c r="R33" s="627"/>
      <c r="S33" s="627"/>
      <c r="T33" s="627"/>
      <c r="U33" s="627"/>
      <c r="V33" s="131">
        <f>SUM(X33:AA33)</f>
        <v>0</v>
      </c>
      <c r="W33" s="626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625" t="s">
        <v>414</v>
      </c>
      <c r="C34" s="177" t="s">
        <v>415</v>
      </c>
      <c r="D34" s="630">
        <v>5.03</v>
      </c>
      <c r="E34" s="630"/>
      <c r="F34" s="630"/>
      <c r="G34" s="127"/>
      <c r="H34" s="628">
        <f t="shared" si="7"/>
        <v>0</v>
      </c>
      <c r="I34" s="128"/>
      <c r="J34" s="128"/>
      <c r="K34" s="130"/>
      <c r="L34" s="128">
        <v>52</v>
      </c>
      <c r="M34" s="108"/>
      <c r="N34" s="128"/>
      <c r="O34" s="627"/>
      <c r="P34" s="627"/>
      <c r="Q34" s="627"/>
      <c r="R34" s="627"/>
      <c r="S34" s="627"/>
      <c r="T34" s="627"/>
      <c r="U34" s="627"/>
      <c r="V34" s="131"/>
      <c r="W34" s="626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625" t="s">
        <v>414</v>
      </c>
      <c r="C35" s="177" t="s">
        <v>416</v>
      </c>
      <c r="D35" s="630">
        <v>5.03</v>
      </c>
      <c r="E35" s="630"/>
      <c r="F35" s="630"/>
      <c r="G35" s="127"/>
      <c r="H35" s="628">
        <f t="shared" si="7"/>
        <v>0</v>
      </c>
      <c r="I35" s="128"/>
      <c r="J35" s="128"/>
      <c r="K35" s="130"/>
      <c r="L35" s="128">
        <v>52</v>
      </c>
      <c r="M35" s="108"/>
      <c r="N35" s="128"/>
      <c r="O35" s="627"/>
      <c r="P35" s="627"/>
      <c r="Q35" s="627"/>
      <c r="R35" s="627"/>
      <c r="S35" s="627"/>
      <c r="T35" s="627"/>
      <c r="U35" s="627"/>
      <c r="V35" s="131"/>
      <c r="W35" s="626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625" t="s">
        <v>414</v>
      </c>
      <c r="C36" s="177" t="s">
        <v>61</v>
      </c>
      <c r="D36" s="630">
        <v>5.03</v>
      </c>
      <c r="E36" s="630"/>
      <c r="F36" s="630"/>
      <c r="G36" s="127"/>
      <c r="H36" s="628">
        <f t="shared" si="7"/>
        <v>0</v>
      </c>
      <c r="I36" s="128"/>
      <c r="J36" s="128"/>
      <c r="K36" s="130"/>
      <c r="L36" s="128">
        <v>52</v>
      </c>
      <c r="M36" s="108"/>
      <c r="N36" s="128"/>
      <c r="O36" s="627"/>
      <c r="P36" s="627"/>
      <c r="Q36" s="627"/>
      <c r="R36" s="627"/>
      <c r="S36" s="627"/>
      <c r="T36" s="627"/>
      <c r="U36" s="627"/>
      <c r="V36" s="131"/>
      <c r="W36" s="626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625" t="s">
        <v>208</v>
      </c>
      <c r="C37" s="125" t="s">
        <v>179</v>
      </c>
      <c r="D37" s="630">
        <v>5.08</v>
      </c>
      <c r="E37" s="630"/>
      <c r="F37" s="630"/>
      <c r="G37" s="127"/>
      <c r="H37" s="628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627"/>
      <c r="P37" s="627"/>
      <c r="Q37" s="627"/>
      <c r="R37" s="627"/>
      <c r="S37" s="627"/>
      <c r="T37" s="627"/>
      <c r="U37" s="627"/>
      <c r="V37" s="131">
        <f t="shared" ref="V37:V48" si="11">SUM(X37:AA37)</f>
        <v>0</v>
      </c>
      <c r="W37" s="626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625" t="s">
        <v>208</v>
      </c>
      <c r="C38" s="125" t="s">
        <v>204</v>
      </c>
      <c r="D38" s="630">
        <v>5.08</v>
      </c>
      <c r="E38" s="630"/>
      <c r="F38" s="630"/>
      <c r="G38" s="127"/>
      <c r="H38" s="628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627"/>
      <c r="P38" s="627"/>
      <c r="Q38" s="627"/>
      <c r="R38" s="627"/>
      <c r="S38" s="627"/>
      <c r="T38" s="627"/>
      <c r="U38" s="627"/>
      <c r="V38" s="131">
        <f t="shared" si="11"/>
        <v>0</v>
      </c>
      <c r="W38" s="626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625" t="s">
        <v>208</v>
      </c>
      <c r="C39" s="125" t="s">
        <v>205</v>
      </c>
      <c r="D39" s="630">
        <v>5.08</v>
      </c>
      <c r="E39" s="630"/>
      <c r="F39" s="630"/>
      <c r="G39" s="127"/>
      <c r="H39" s="628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627"/>
      <c r="P39" s="627"/>
      <c r="Q39" s="627"/>
      <c r="R39" s="627"/>
      <c r="S39" s="627"/>
      <c r="T39" s="627"/>
      <c r="U39" s="627"/>
      <c r="V39" s="131">
        <f t="shared" si="11"/>
        <v>0</v>
      </c>
      <c r="W39" s="626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625" t="s">
        <v>208</v>
      </c>
      <c r="C40" s="125" t="s">
        <v>186</v>
      </c>
      <c r="D40" s="630">
        <v>5.08</v>
      </c>
      <c r="E40" s="630"/>
      <c r="F40" s="630"/>
      <c r="G40" s="127"/>
      <c r="H40" s="628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627"/>
      <c r="P40" s="627"/>
      <c r="Q40" s="627"/>
      <c r="R40" s="627"/>
      <c r="S40" s="627"/>
      <c r="T40" s="627"/>
      <c r="U40" s="627"/>
      <c r="V40" s="131">
        <f t="shared" si="11"/>
        <v>0</v>
      </c>
      <c r="W40" s="626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625" t="s">
        <v>208</v>
      </c>
      <c r="C41" s="125" t="s">
        <v>203</v>
      </c>
      <c r="D41" s="630">
        <v>5.08</v>
      </c>
      <c r="E41" s="630"/>
      <c r="F41" s="630"/>
      <c r="G41" s="127"/>
      <c r="H41" s="628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627"/>
      <c r="P41" s="627"/>
      <c r="Q41" s="627"/>
      <c r="R41" s="627"/>
      <c r="S41" s="627"/>
      <c r="T41" s="627"/>
      <c r="U41" s="627"/>
      <c r="V41" s="131">
        <f t="shared" si="11"/>
        <v>0</v>
      </c>
      <c r="W41" s="626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625" t="s">
        <v>208</v>
      </c>
      <c r="C42" s="125" t="s">
        <v>199</v>
      </c>
      <c r="D42" s="630">
        <v>5.08</v>
      </c>
      <c r="E42" s="630"/>
      <c r="F42" s="630"/>
      <c r="G42" s="127"/>
      <c r="H42" s="62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624"/>
      <c r="P42" s="624"/>
      <c r="Q42" s="624"/>
      <c r="R42" s="624"/>
      <c r="S42" s="624"/>
      <c r="T42" s="624"/>
      <c r="U42" s="624"/>
      <c r="V42" s="131">
        <f t="shared" si="11"/>
        <v>0</v>
      </c>
      <c r="W42" s="626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625" t="s">
        <v>208</v>
      </c>
      <c r="C43" s="125" t="s">
        <v>187</v>
      </c>
      <c r="D43" s="630">
        <v>5.08</v>
      </c>
      <c r="E43" s="630"/>
      <c r="F43" s="630"/>
      <c r="G43" s="127"/>
      <c r="H43" s="628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627"/>
      <c r="P43" s="627"/>
      <c r="Q43" s="627"/>
      <c r="R43" s="627"/>
      <c r="S43" s="627"/>
      <c r="T43" s="627"/>
      <c r="U43" s="627"/>
      <c r="V43" s="131">
        <f t="shared" si="11"/>
        <v>0</v>
      </c>
      <c r="W43" s="626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625" t="s">
        <v>208</v>
      </c>
      <c r="C44" s="125" t="s">
        <v>207</v>
      </c>
      <c r="D44" s="630">
        <v>5.08</v>
      </c>
      <c r="E44" s="630"/>
      <c r="F44" s="630"/>
      <c r="G44" s="127"/>
      <c r="H44" s="628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624"/>
      <c r="P44" s="624"/>
      <c r="Q44" s="624"/>
      <c r="R44" s="624"/>
      <c r="S44" s="624"/>
      <c r="T44" s="624"/>
      <c r="U44" s="624"/>
      <c r="V44" s="131">
        <f t="shared" si="11"/>
        <v>0</v>
      </c>
      <c r="W44" s="626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625" t="s">
        <v>209</v>
      </c>
      <c r="C45" s="125" t="s">
        <v>194</v>
      </c>
      <c r="D45" s="630">
        <v>5.03</v>
      </c>
      <c r="E45" s="630"/>
      <c r="F45" s="630"/>
      <c r="G45" s="127"/>
      <c r="H45" s="628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627"/>
      <c r="P45" s="627"/>
      <c r="Q45" s="627"/>
      <c r="R45" s="627"/>
      <c r="S45" s="627"/>
      <c r="T45" s="627"/>
      <c r="U45" s="627"/>
      <c r="V45" s="131">
        <f t="shared" si="11"/>
        <v>0</v>
      </c>
      <c r="W45" s="626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625" t="s">
        <v>209</v>
      </c>
      <c r="C46" s="125" t="s">
        <v>179</v>
      </c>
      <c r="D46" s="630">
        <v>5.03</v>
      </c>
      <c r="E46" s="630"/>
      <c r="F46" s="630"/>
      <c r="G46" s="127"/>
      <c r="H46" s="628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627"/>
      <c r="P46" s="627"/>
      <c r="Q46" s="627"/>
      <c r="R46" s="627"/>
      <c r="S46" s="627"/>
      <c r="T46" s="627"/>
      <c r="U46" s="627"/>
      <c r="V46" s="131">
        <f t="shared" si="11"/>
        <v>0</v>
      </c>
      <c r="W46" s="626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625" t="s">
        <v>209</v>
      </c>
      <c r="C47" s="125" t="s">
        <v>195</v>
      </c>
      <c r="D47" s="630">
        <v>5.03</v>
      </c>
      <c r="E47" s="630"/>
      <c r="F47" s="630"/>
      <c r="G47" s="127"/>
      <c r="H47" s="628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627"/>
      <c r="P47" s="627"/>
      <c r="Q47" s="627"/>
      <c r="R47" s="627"/>
      <c r="S47" s="627"/>
      <c r="T47" s="627"/>
      <c r="U47" s="627"/>
      <c r="V47" s="131">
        <f t="shared" si="11"/>
        <v>0</v>
      </c>
      <c r="W47" s="626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625" t="s">
        <v>209</v>
      </c>
      <c r="C48" s="125" t="s">
        <v>204</v>
      </c>
      <c r="D48" s="630">
        <v>5.03</v>
      </c>
      <c r="E48" s="630"/>
      <c r="F48" s="630"/>
      <c r="G48" s="127"/>
      <c r="H48" s="628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627"/>
      <c r="P48" s="627"/>
      <c r="Q48" s="627"/>
      <c r="R48" s="627"/>
      <c r="S48" s="627"/>
      <c r="T48" s="627"/>
      <c r="U48" s="627"/>
      <c r="V48" s="131">
        <f t="shared" si="11"/>
        <v>0</v>
      </c>
      <c r="W48" s="626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625" t="s">
        <v>382</v>
      </c>
      <c r="C49" s="177" t="s">
        <v>383</v>
      </c>
      <c r="D49" s="630">
        <v>5.03</v>
      </c>
      <c r="E49" s="630"/>
      <c r="F49" s="630"/>
      <c r="G49" s="127"/>
      <c r="H49" s="628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627"/>
      <c r="P49" s="627"/>
      <c r="Q49" s="627"/>
      <c r="R49" s="627"/>
      <c r="S49" s="627"/>
      <c r="T49" s="627"/>
      <c r="U49" s="627"/>
      <c r="V49" s="131"/>
      <c r="W49" s="626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625" t="s">
        <v>382</v>
      </c>
      <c r="C50" s="177" t="s">
        <v>384</v>
      </c>
      <c r="D50" s="630">
        <v>5.03</v>
      </c>
      <c r="E50" s="630"/>
      <c r="F50" s="630"/>
      <c r="G50" s="127"/>
      <c r="H50" s="628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627"/>
      <c r="P50" s="627"/>
      <c r="Q50" s="627"/>
      <c r="R50" s="627"/>
      <c r="S50" s="627"/>
      <c r="T50" s="627"/>
      <c r="U50" s="627"/>
      <c r="V50" s="131"/>
      <c r="W50" s="626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625" t="s">
        <v>382</v>
      </c>
      <c r="C51" s="177" t="s">
        <v>389</v>
      </c>
      <c r="D51" s="630">
        <v>5.03</v>
      </c>
      <c r="E51" s="630"/>
      <c r="F51" s="630"/>
      <c r="G51" s="127"/>
      <c r="H51" s="628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627"/>
      <c r="P51" s="627"/>
      <c r="Q51" s="627"/>
      <c r="R51" s="627"/>
      <c r="S51" s="627"/>
      <c r="T51" s="627"/>
      <c r="U51" s="627"/>
      <c r="V51" s="131"/>
      <c r="W51" s="626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625" t="s">
        <v>382</v>
      </c>
      <c r="C52" s="177" t="s">
        <v>391</v>
      </c>
      <c r="D52" s="630">
        <v>5.03</v>
      </c>
      <c r="E52" s="630"/>
      <c r="F52" s="630">
        <v>20170314</v>
      </c>
      <c r="G52" s="127">
        <v>59</v>
      </c>
      <c r="H52" s="628">
        <f t="shared" si="7"/>
        <v>296.77000000000004</v>
      </c>
      <c r="I52" s="128">
        <v>1</v>
      </c>
      <c r="J52" s="128"/>
      <c r="K52" s="130">
        <f t="array" ref="K52">IF(ISERROR(G52/L52),"",G52/L52)</f>
        <v>1.0925925925925926</v>
      </c>
      <c r="L52" s="128">
        <v>54</v>
      </c>
      <c r="M52" s="108">
        <f t="shared" si="9"/>
        <v>-9.259259259259256E-2</v>
      </c>
      <c r="N52" s="128">
        <f t="shared" si="10"/>
        <v>0</v>
      </c>
      <c r="O52" s="627"/>
      <c r="P52" s="627"/>
      <c r="Q52" s="627"/>
      <c r="R52" s="627"/>
      <c r="S52" s="627"/>
      <c r="T52" s="627"/>
      <c r="U52" s="627"/>
      <c r="V52" s="131"/>
      <c r="W52" s="626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609" t="s">
        <v>418</v>
      </c>
      <c r="C53" s="177" t="s">
        <v>364</v>
      </c>
      <c r="D53" s="622">
        <v>5.03</v>
      </c>
      <c r="E53" s="622"/>
      <c r="F53" s="622"/>
      <c r="G53" s="127"/>
      <c r="H53" s="61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614"/>
      <c r="P53" s="614"/>
      <c r="Q53" s="614"/>
      <c r="R53" s="614"/>
      <c r="S53" s="614"/>
      <c r="T53" s="614"/>
      <c r="U53" s="6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609" t="s">
        <v>418</v>
      </c>
      <c r="C54" s="177" t="s">
        <v>365</v>
      </c>
      <c r="D54" s="622">
        <v>5.03</v>
      </c>
      <c r="E54" s="622"/>
      <c r="F54" s="622"/>
      <c r="G54" s="127"/>
      <c r="H54" s="61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614"/>
      <c r="P54" s="614"/>
      <c r="Q54" s="614"/>
      <c r="R54" s="614"/>
      <c r="S54" s="614"/>
      <c r="T54" s="614"/>
      <c r="U54" s="6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609" t="s">
        <v>418</v>
      </c>
      <c r="C55" s="177" t="s">
        <v>366</v>
      </c>
      <c r="D55" s="622">
        <v>5.03</v>
      </c>
      <c r="E55" s="622"/>
      <c r="F55" s="622"/>
      <c r="G55" s="127"/>
      <c r="H55" s="61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614"/>
      <c r="P55" s="614"/>
      <c r="Q55" s="614"/>
      <c r="R55" s="614"/>
      <c r="S55" s="614"/>
      <c r="T55" s="614"/>
      <c r="U55" s="6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609" t="s">
        <v>418</v>
      </c>
      <c r="C56" s="177" t="s">
        <v>367</v>
      </c>
      <c r="D56" s="622">
        <v>5.03</v>
      </c>
      <c r="E56" s="622"/>
      <c r="F56" s="622"/>
      <c r="G56" s="127"/>
      <c r="H56" s="61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614"/>
      <c r="P56" s="614"/>
      <c r="Q56" s="614"/>
      <c r="R56" s="614"/>
      <c r="S56" s="614"/>
      <c r="T56" s="614"/>
      <c r="U56" s="61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22">
        <v>5.03</v>
      </c>
      <c r="E57" s="622"/>
      <c r="F57" s="622"/>
      <c r="G57" s="127"/>
      <c r="H57" s="61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18"/>
      <c r="P57" s="618"/>
      <c r="Q57" s="618"/>
      <c r="R57" s="618"/>
      <c r="S57" s="618"/>
      <c r="T57" s="618"/>
      <c r="U57" s="61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22">
        <v>5.03</v>
      </c>
      <c r="E58" s="622"/>
      <c r="F58" s="622"/>
      <c r="G58" s="127"/>
      <c r="H58" s="61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18"/>
      <c r="P58" s="618"/>
      <c r="Q58" s="618"/>
      <c r="R58" s="618"/>
      <c r="S58" s="618"/>
      <c r="T58" s="618"/>
      <c r="U58" s="61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22">
        <v>5.03</v>
      </c>
      <c r="E59" s="622"/>
      <c r="F59" s="622"/>
      <c r="G59" s="127"/>
      <c r="H59" s="61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618"/>
      <c r="P59" s="618"/>
      <c r="Q59" s="618"/>
      <c r="R59" s="618"/>
      <c r="S59" s="618"/>
      <c r="T59" s="618"/>
      <c r="U59" s="61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622">
        <v>5.03</v>
      </c>
      <c r="E60" s="622"/>
      <c r="F60" s="622"/>
      <c r="G60" s="127"/>
      <c r="H60" s="61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618"/>
      <c r="P60" s="618"/>
      <c r="Q60" s="618"/>
      <c r="R60" s="618"/>
      <c r="S60" s="618"/>
      <c r="T60" s="618"/>
      <c r="U60" s="61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622">
        <v>5.03</v>
      </c>
      <c r="E61" s="622"/>
      <c r="F61" s="622"/>
      <c r="G61" s="127"/>
      <c r="H61" s="61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618"/>
      <c r="P61" s="618"/>
      <c r="Q61" s="618"/>
      <c r="R61" s="618"/>
      <c r="S61" s="618"/>
      <c r="T61" s="618"/>
      <c r="U61" s="61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622">
        <v>5.03</v>
      </c>
      <c r="E62" s="622"/>
      <c r="F62" s="622"/>
      <c r="G62" s="127"/>
      <c r="H62" s="61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18"/>
      <c r="P62" s="618"/>
      <c r="Q62" s="618"/>
      <c r="R62" s="618"/>
      <c r="S62" s="618"/>
      <c r="T62" s="618"/>
      <c r="U62" s="61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622">
        <v>5.03</v>
      </c>
      <c r="E63" s="622"/>
      <c r="F63" s="622"/>
      <c r="G63" s="127"/>
      <c r="H63" s="61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18"/>
      <c r="P63" s="618"/>
      <c r="Q63" s="618"/>
      <c r="R63" s="618"/>
      <c r="S63" s="618"/>
      <c r="T63" s="618"/>
      <c r="U63" s="61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22">
        <v>5.03</v>
      </c>
      <c r="E64" s="622"/>
      <c r="F64" s="622"/>
      <c r="G64" s="127"/>
      <c r="H64" s="61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18"/>
      <c r="P64" s="618"/>
      <c r="Q64" s="618"/>
      <c r="R64" s="618"/>
      <c r="S64" s="618"/>
      <c r="T64" s="618"/>
      <c r="U64" s="61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22">
        <v>5.03</v>
      </c>
      <c r="E65" s="622"/>
      <c r="F65" s="622"/>
      <c r="G65" s="127"/>
      <c r="H65" s="61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18"/>
      <c r="P65" s="618"/>
      <c r="Q65" s="618"/>
      <c r="R65" s="618"/>
      <c r="S65" s="618"/>
      <c r="T65" s="618"/>
      <c r="U65" s="61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22">
        <v>5.03</v>
      </c>
      <c r="E66" s="622"/>
      <c r="F66" s="622"/>
      <c r="G66" s="127"/>
      <c r="H66" s="61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18"/>
      <c r="P66" s="618"/>
      <c r="Q66" s="618"/>
      <c r="R66" s="618"/>
      <c r="S66" s="618"/>
      <c r="T66" s="618"/>
      <c r="U66" s="61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22">
        <v>5.03</v>
      </c>
      <c r="E67" s="622"/>
      <c r="F67" s="622"/>
      <c r="G67" s="127"/>
      <c r="H67" s="61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18"/>
      <c r="P67" s="618"/>
      <c r="Q67" s="618"/>
      <c r="R67" s="618"/>
      <c r="S67" s="618"/>
      <c r="T67" s="618"/>
      <c r="U67" s="61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22">
        <v>5</v>
      </c>
      <c r="E68" s="622"/>
      <c r="F68" s="622"/>
      <c r="G68" s="127"/>
      <c r="H68" s="61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18"/>
      <c r="P68" s="618"/>
      <c r="Q68" s="618"/>
      <c r="R68" s="618"/>
      <c r="S68" s="618"/>
      <c r="T68" s="618"/>
      <c r="U68" s="61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22">
        <v>5.03</v>
      </c>
      <c r="E69" s="622"/>
      <c r="F69" s="622"/>
      <c r="G69" s="127"/>
      <c r="H69" s="61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18"/>
      <c r="P69" s="618"/>
      <c r="Q69" s="618"/>
      <c r="R69" s="618"/>
      <c r="S69" s="618"/>
      <c r="T69" s="618"/>
      <c r="U69" s="61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22">
        <v>5.03</v>
      </c>
      <c r="E70" s="622"/>
      <c r="F70" s="622"/>
      <c r="G70" s="127"/>
      <c r="H70" s="61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18"/>
      <c r="P70" s="618"/>
      <c r="Q70" s="618"/>
      <c r="R70" s="618"/>
      <c r="S70" s="618"/>
      <c r="T70" s="618"/>
      <c r="U70" s="61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22">
        <v>5.03</v>
      </c>
      <c r="E71" s="622"/>
      <c r="F71" s="622"/>
      <c r="G71" s="127"/>
      <c r="H71" s="610">
        <f t="shared" si="7"/>
        <v>0</v>
      </c>
      <c r="I71" s="128"/>
      <c r="J71" s="129"/>
      <c r="K71" s="130"/>
      <c r="L71" s="128"/>
      <c r="M71" s="108"/>
      <c r="N71" s="129"/>
      <c r="O71" s="618"/>
      <c r="P71" s="618"/>
      <c r="Q71" s="618"/>
      <c r="R71" s="618"/>
      <c r="S71" s="618"/>
      <c r="T71" s="618"/>
      <c r="U71" s="61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22">
        <v>5.0599999999999996</v>
      </c>
      <c r="E72" s="622"/>
      <c r="F72" s="622"/>
      <c r="G72" s="127"/>
      <c r="H72" s="61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18"/>
      <c r="P72" s="618"/>
      <c r="Q72" s="618"/>
      <c r="R72" s="618"/>
      <c r="S72" s="618"/>
      <c r="T72" s="618"/>
      <c r="U72" s="61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22">
        <v>5.0599999999999996</v>
      </c>
      <c r="E73" s="622"/>
      <c r="F73" s="622"/>
      <c r="G73" s="127"/>
      <c r="H73" s="61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18"/>
      <c r="P73" s="618"/>
      <c r="Q73" s="618"/>
      <c r="R73" s="618"/>
      <c r="S73" s="618"/>
      <c r="T73" s="618"/>
      <c r="U73" s="61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22">
        <v>5.0599999999999996</v>
      </c>
      <c r="E74" s="622"/>
      <c r="F74" s="622"/>
      <c r="G74" s="127"/>
      <c r="H74" s="61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18"/>
      <c r="P74" s="618"/>
      <c r="Q74" s="618"/>
      <c r="R74" s="618"/>
      <c r="S74" s="618"/>
      <c r="T74" s="618"/>
      <c r="U74" s="61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22">
        <v>5.0599999999999996</v>
      </c>
      <c r="E75" s="622"/>
      <c r="F75" s="622"/>
      <c r="G75" s="127"/>
      <c r="H75" s="61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18"/>
      <c r="P75" s="618"/>
      <c r="Q75" s="618"/>
      <c r="R75" s="618"/>
      <c r="S75" s="618"/>
      <c r="T75" s="618"/>
      <c r="U75" s="61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22">
        <v>5.5</v>
      </c>
      <c r="E76" s="622"/>
      <c r="F76" s="622"/>
      <c r="G76" s="127"/>
      <c r="H76" s="61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18"/>
      <c r="P76" s="618"/>
      <c r="Q76" s="618"/>
      <c r="R76" s="618"/>
      <c r="S76" s="618"/>
      <c r="T76" s="618"/>
      <c r="U76" s="61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22">
        <v>5.5</v>
      </c>
      <c r="E77" s="622"/>
      <c r="F77" s="622"/>
      <c r="G77" s="127"/>
      <c r="H77" s="61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18"/>
      <c r="P77" s="618"/>
      <c r="Q77" s="618"/>
      <c r="R77" s="618"/>
      <c r="S77" s="618"/>
      <c r="T77" s="618"/>
      <c r="U77" s="61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22">
        <v>5.5</v>
      </c>
      <c r="E78" s="622"/>
      <c r="F78" s="622"/>
      <c r="G78" s="127"/>
      <c r="H78" s="61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18"/>
      <c r="P78" s="618"/>
      <c r="Q78" s="618"/>
      <c r="R78" s="618"/>
      <c r="S78" s="618"/>
      <c r="T78" s="618"/>
      <c r="U78" s="61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22">
        <v>5.5</v>
      </c>
      <c r="E79" s="622"/>
      <c r="F79" s="622"/>
      <c r="G79" s="127"/>
      <c r="H79" s="61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18"/>
      <c r="P79" s="618"/>
      <c r="Q79" s="618"/>
      <c r="R79" s="618"/>
      <c r="S79" s="618"/>
      <c r="T79" s="618"/>
      <c r="U79" s="61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22">
        <v>5.03</v>
      </c>
      <c r="E80" s="622"/>
      <c r="F80" s="622"/>
      <c r="G80" s="127"/>
      <c r="H80" s="61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18"/>
      <c r="P80" s="618"/>
      <c r="Q80" s="618"/>
      <c r="R80" s="618"/>
      <c r="S80" s="618"/>
      <c r="T80" s="618"/>
      <c r="U80" s="61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22">
        <v>5.03</v>
      </c>
      <c r="E81" s="622"/>
      <c r="F81" s="622"/>
      <c r="G81" s="127"/>
      <c r="H81" s="61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18"/>
      <c r="P81" s="618"/>
      <c r="Q81" s="618"/>
      <c r="R81" s="618"/>
      <c r="S81" s="618"/>
      <c r="T81" s="618"/>
      <c r="U81" s="61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22">
        <v>5.03</v>
      </c>
      <c r="E82" s="622"/>
      <c r="F82" s="622"/>
      <c r="G82" s="127"/>
      <c r="H82" s="61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18"/>
      <c r="P82" s="618"/>
      <c r="Q82" s="618"/>
      <c r="R82" s="618"/>
      <c r="S82" s="618"/>
      <c r="T82" s="618"/>
      <c r="U82" s="61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22">
        <v>5.03</v>
      </c>
      <c r="E83" s="622"/>
      <c r="F83" s="622"/>
      <c r="G83" s="127"/>
      <c r="H83" s="61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18"/>
      <c r="P83" s="618"/>
      <c r="Q83" s="618"/>
      <c r="R83" s="618"/>
      <c r="S83" s="618"/>
      <c r="T83" s="618"/>
      <c r="U83" s="61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22">
        <v>5.03</v>
      </c>
      <c r="E84" s="622"/>
      <c r="F84" s="622"/>
      <c r="G84" s="127"/>
      <c r="H84" s="61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18"/>
      <c r="P84" s="618"/>
      <c r="Q84" s="618"/>
      <c r="R84" s="618"/>
      <c r="S84" s="618"/>
      <c r="T84" s="618"/>
      <c r="U84" s="61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22">
        <v>5.03</v>
      </c>
      <c r="E85" s="622"/>
      <c r="F85" s="622"/>
      <c r="G85" s="127"/>
      <c r="H85" s="61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18"/>
      <c r="P85" s="618"/>
      <c r="Q85" s="618"/>
      <c r="R85" s="618"/>
      <c r="S85" s="618"/>
      <c r="T85" s="618"/>
      <c r="U85" s="618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619" t="s">
        <v>202</v>
      </c>
      <c r="D86" s="138"/>
      <c r="E86" s="138"/>
      <c r="F86" s="138"/>
      <c r="G86" s="139">
        <f>SUM(G29:G85)</f>
        <v>1139</v>
      </c>
      <c r="H86" s="140">
        <f>SUM(H29:H85)</f>
        <v>5729.170000000001</v>
      </c>
      <c r="I86" s="140">
        <f>SUM(I29:I85)</f>
        <v>19</v>
      </c>
      <c r="J86" s="129">
        <f t="array" ref="J86">IF(ISERROR(G86/I86),"",G86/I86)</f>
        <v>59.94736842105263</v>
      </c>
      <c r="K86" s="140">
        <f>SUM(K29:K85)</f>
        <v>21.861823361823362</v>
      </c>
      <c r="L86" s="141"/>
      <c r="M86" s="144">
        <f t="shared" ref="M86:V86" si="17">SUM(M29:M85)</f>
        <v>-2.8618233618233626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09" t="s">
        <v>217</v>
      </c>
      <c r="C87" s="125" t="s">
        <v>179</v>
      </c>
      <c r="D87" s="622">
        <v>5.03</v>
      </c>
      <c r="E87" s="622"/>
      <c r="F87" s="622"/>
      <c r="G87" s="127"/>
      <c r="H87" s="61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18"/>
      <c r="P87" s="618"/>
      <c r="Q87" s="618"/>
      <c r="R87" s="618"/>
      <c r="S87" s="618"/>
      <c r="T87" s="618"/>
      <c r="U87" s="61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09" t="s">
        <v>217</v>
      </c>
      <c r="C88" s="125" t="s">
        <v>186</v>
      </c>
      <c r="D88" s="622">
        <v>5.03</v>
      </c>
      <c r="E88" s="622"/>
      <c r="F88" s="622"/>
      <c r="G88" s="127"/>
      <c r="H88" s="61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18"/>
      <c r="P88" s="618"/>
      <c r="Q88" s="618"/>
      <c r="R88" s="618"/>
      <c r="S88" s="618"/>
      <c r="T88" s="618"/>
      <c r="U88" s="61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09" t="s">
        <v>217</v>
      </c>
      <c r="C89" s="125" t="s">
        <v>204</v>
      </c>
      <c r="D89" s="622">
        <v>5.03</v>
      </c>
      <c r="E89" s="622"/>
      <c r="F89" s="622"/>
      <c r="G89" s="127"/>
      <c r="H89" s="61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18"/>
      <c r="P89" s="618"/>
      <c r="Q89" s="618"/>
      <c r="R89" s="618"/>
      <c r="S89" s="618"/>
      <c r="T89" s="618"/>
      <c r="U89" s="61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22">
        <v>5.03</v>
      </c>
      <c r="E90" s="622"/>
      <c r="F90" s="622"/>
      <c r="G90" s="127"/>
      <c r="H90" s="61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18"/>
      <c r="P90" s="618"/>
      <c r="Q90" s="618"/>
      <c r="R90" s="618"/>
      <c r="S90" s="618"/>
      <c r="T90" s="618"/>
      <c r="U90" s="61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22">
        <v>5.03</v>
      </c>
      <c r="E91" s="622"/>
      <c r="F91" s="622"/>
      <c r="G91" s="127"/>
      <c r="H91" s="61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18"/>
      <c r="P91" s="618"/>
      <c r="Q91" s="618"/>
      <c r="R91" s="618"/>
      <c r="S91" s="618"/>
      <c r="T91" s="618"/>
      <c r="U91" s="61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22">
        <v>5.03</v>
      </c>
      <c r="E92" s="622"/>
      <c r="F92" s="622"/>
      <c r="G92" s="127"/>
      <c r="H92" s="61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18"/>
      <c r="P92" s="618"/>
      <c r="Q92" s="618"/>
      <c r="R92" s="618"/>
      <c r="S92" s="618"/>
      <c r="T92" s="618"/>
      <c r="U92" s="61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22">
        <v>5.03</v>
      </c>
      <c r="E93" s="622"/>
      <c r="F93" s="622"/>
      <c r="G93" s="127"/>
      <c r="H93" s="61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18"/>
      <c r="P93" s="618"/>
      <c r="Q93" s="618"/>
      <c r="R93" s="618"/>
      <c r="S93" s="618"/>
      <c r="T93" s="618"/>
      <c r="U93" s="61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22"/>
      <c r="F94" s="622"/>
      <c r="G94" s="127"/>
      <c r="H94" s="61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18"/>
      <c r="P94" s="618"/>
      <c r="Q94" s="618"/>
      <c r="R94" s="618"/>
      <c r="S94" s="618"/>
      <c r="T94" s="618"/>
      <c r="U94" s="61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22">
        <v>5.03</v>
      </c>
      <c r="E95" s="622"/>
      <c r="F95" s="622"/>
      <c r="G95" s="146"/>
      <c r="H95" s="61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18"/>
      <c r="P95" s="618"/>
      <c r="Q95" s="618"/>
      <c r="R95" s="618"/>
      <c r="S95" s="618"/>
      <c r="T95" s="618"/>
      <c r="U95" s="61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22">
        <v>5.03</v>
      </c>
      <c r="E96" s="622"/>
      <c r="F96" s="622"/>
      <c r="G96" s="127"/>
      <c r="H96" s="61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18"/>
      <c r="P96" s="618"/>
      <c r="Q96" s="618"/>
      <c r="R96" s="618"/>
      <c r="S96" s="618"/>
      <c r="T96" s="618"/>
      <c r="U96" s="61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22">
        <v>5.03</v>
      </c>
      <c r="E97" s="622"/>
      <c r="F97" s="622"/>
      <c r="G97" s="127"/>
      <c r="H97" s="61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18"/>
      <c r="P97" s="618"/>
      <c r="Q97" s="618"/>
      <c r="R97" s="618"/>
      <c r="S97" s="618"/>
      <c r="T97" s="618"/>
      <c r="U97" s="61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22">
        <v>5.03</v>
      </c>
      <c r="E98" s="622"/>
      <c r="F98" s="622"/>
      <c r="G98" s="127"/>
      <c r="H98" s="61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18"/>
      <c r="P98" s="618"/>
      <c r="Q98" s="618"/>
      <c r="R98" s="618"/>
      <c r="S98" s="618"/>
      <c r="T98" s="618"/>
      <c r="U98" s="61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22">
        <v>5.03</v>
      </c>
      <c r="E99" s="622"/>
      <c r="F99" s="622"/>
      <c r="G99" s="127"/>
      <c r="H99" s="61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18"/>
      <c r="P99" s="618"/>
      <c r="Q99" s="618"/>
      <c r="R99" s="618"/>
      <c r="S99" s="618"/>
      <c r="T99" s="618"/>
      <c r="U99" s="61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22">
        <v>5.03</v>
      </c>
      <c r="E100" s="622"/>
      <c r="F100" s="622"/>
      <c r="G100" s="127"/>
      <c r="H100" s="61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18"/>
      <c r="P100" s="618"/>
      <c r="Q100" s="618"/>
      <c r="R100" s="618"/>
      <c r="S100" s="618"/>
      <c r="T100" s="618"/>
      <c r="U100" s="61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22">
        <v>5.03</v>
      </c>
      <c r="E101" s="622"/>
      <c r="F101" s="622"/>
      <c r="G101" s="127"/>
      <c r="H101" s="61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18"/>
      <c r="P101" s="618"/>
      <c r="Q101" s="618"/>
      <c r="R101" s="618"/>
      <c r="S101" s="618"/>
      <c r="T101" s="618"/>
      <c r="U101" s="61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22">
        <v>5.03</v>
      </c>
      <c r="E102" s="622"/>
      <c r="F102" s="622"/>
      <c r="G102" s="127"/>
      <c r="H102" s="61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18"/>
      <c r="P102" s="618"/>
      <c r="Q102" s="618"/>
      <c r="R102" s="618"/>
      <c r="S102" s="618"/>
      <c r="T102" s="618"/>
      <c r="U102" s="61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609" t="s">
        <v>222</v>
      </c>
      <c r="C103" s="125" t="s">
        <v>181</v>
      </c>
      <c r="D103" s="622">
        <v>10.199999999999999</v>
      </c>
      <c r="E103" s="622"/>
      <c r="F103" s="622"/>
      <c r="G103" s="127"/>
      <c r="H103" s="61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18"/>
      <c r="P103" s="618"/>
      <c r="Q103" s="618"/>
      <c r="R103" s="618"/>
      <c r="S103" s="618"/>
      <c r="T103" s="618"/>
      <c r="U103" s="61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609" t="s">
        <v>222</v>
      </c>
      <c r="C104" s="125" t="s">
        <v>179</v>
      </c>
      <c r="D104" s="622">
        <v>10.199999999999999</v>
      </c>
      <c r="E104" s="622"/>
      <c r="F104" s="622"/>
      <c r="G104" s="127"/>
      <c r="H104" s="61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18"/>
      <c r="P104" s="618"/>
      <c r="Q104" s="618"/>
      <c r="R104" s="618"/>
      <c r="S104" s="618"/>
      <c r="T104" s="618"/>
      <c r="U104" s="61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609" t="s">
        <v>222</v>
      </c>
      <c r="C105" s="125" t="s">
        <v>221</v>
      </c>
      <c r="D105" s="622">
        <v>10.199999999999999</v>
      </c>
      <c r="E105" s="622"/>
      <c r="F105" s="622"/>
      <c r="G105" s="127"/>
      <c r="H105" s="61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18"/>
      <c r="P105" s="618"/>
      <c r="Q105" s="618"/>
      <c r="R105" s="618"/>
      <c r="S105" s="618"/>
      <c r="T105" s="618"/>
      <c r="U105" s="61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609" t="s">
        <v>222</v>
      </c>
      <c r="C106" s="125" t="s">
        <v>186</v>
      </c>
      <c r="D106" s="622">
        <v>10.199999999999999</v>
      </c>
      <c r="E106" s="622"/>
      <c r="F106" s="622"/>
      <c r="G106" s="127"/>
      <c r="H106" s="61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18"/>
      <c r="P106" s="618"/>
      <c r="Q106" s="618"/>
      <c r="R106" s="618"/>
      <c r="S106" s="618"/>
      <c r="T106" s="618"/>
      <c r="U106" s="61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609" t="s">
        <v>393</v>
      </c>
      <c r="C107" s="177" t="s">
        <v>395</v>
      </c>
      <c r="D107" s="622">
        <v>5</v>
      </c>
      <c r="E107" s="622"/>
      <c r="F107" s="622"/>
      <c r="G107" s="127"/>
      <c r="H107" s="61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18"/>
      <c r="P107" s="618"/>
      <c r="Q107" s="618"/>
      <c r="R107" s="618"/>
      <c r="S107" s="618"/>
      <c r="T107" s="618"/>
      <c r="U107" s="61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609" t="s">
        <v>393</v>
      </c>
      <c r="C108" s="177" t="s">
        <v>402</v>
      </c>
      <c r="D108" s="622">
        <v>5</v>
      </c>
      <c r="E108" s="622"/>
      <c r="F108" s="622"/>
      <c r="G108" s="127"/>
      <c r="H108" s="61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18"/>
      <c r="P108" s="618"/>
      <c r="Q108" s="618"/>
      <c r="R108" s="618"/>
      <c r="S108" s="618"/>
      <c r="T108" s="618"/>
      <c r="U108" s="61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609" t="s">
        <v>404</v>
      </c>
      <c r="C109" s="177" t="s">
        <v>405</v>
      </c>
      <c r="D109" s="622">
        <v>5</v>
      </c>
      <c r="E109" s="622"/>
      <c r="F109" s="622"/>
      <c r="G109" s="127"/>
      <c r="H109" s="61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18"/>
      <c r="P109" s="618"/>
      <c r="Q109" s="618"/>
      <c r="R109" s="618"/>
      <c r="S109" s="618"/>
      <c r="T109" s="618"/>
      <c r="U109" s="61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609" t="s">
        <v>486</v>
      </c>
      <c r="C110" s="177" t="s">
        <v>372</v>
      </c>
      <c r="D110" s="622">
        <v>5</v>
      </c>
      <c r="E110" s="622"/>
      <c r="F110" s="622"/>
      <c r="G110" s="127"/>
      <c r="H110" s="61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18"/>
      <c r="P110" s="618"/>
      <c r="Q110" s="618"/>
      <c r="R110" s="618"/>
      <c r="S110" s="618"/>
      <c r="T110" s="618"/>
      <c r="U110" s="61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609" t="s">
        <v>343</v>
      </c>
      <c r="C111" s="125" t="s">
        <v>345</v>
      </c>
      <c r="D111" s="622">
        <v>5</v>
      </c>
      <c r="E111" s="622"/>
      <c r="F111" s="622"/>
      <c r="G111" s="127"/>
      <c r="H111" s="61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18"/>
      <c r="P111" s="618"/>
      <c r="Q111" s="618"/>
      <c r="R111" s="618"/>
      <c r="S111" s="618"/>
      <c r="T111" s="618"/>
      <c r="U111" s="61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609" t="s">
        <v>343</v>
      </c>
      <c r="C112" s="125" t="s">
        <v>347</v>
      </c>
      <c r="D112" s="622">
        <v>5</v>
      </c>
      <c r="E112" s="622"/>
      <c r="F112" s="622"/>
      <c r="G112" s="127"/>
      <c r="H112" s="61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18"/>
      <c r="P112" s="618"/>
      <c r="Q112" s="618"/>
      <c r="R112" s="618"/>
      <c r="S112" s="618"/>
      <c r="T112" s="618"/>
      <c r="U112" s="61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22">
        <v>5.0599999999999996</v>
      </c>
      <c r="E113" s="622"/>
      <c r="F113" s="622"/>
      <c r="G113" s="127"/>
      <c r="H113" s="61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18"/>
      <c r="P113" s="618"/>
      <c r="Q113" s="618"/>
      <c r="R113" s="618"/>
      <c r="S113" s="618"/>
      <c r="T113" s="618"/>
      <c r="U113" s="61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22">
        <v>5.0599999999999996</v>
      </c>
      <c r="E114" s="622"/>
      <c r="F114" s="622"/>
      <c r="G114" s="127"/>
      <c r="H114" s="61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18"/>
      <c r="P114" s="618"/>
      <c r="Q114" s="618"/>
      <c r="R114" s="618"/>
      <c r="S114" s="618"/>
      <c r="T114" s="618"/>
      <c r="U114" s="61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22">
        <v>5</v>
      </c>
      <c r="E115" s="622"/>
      <c r="F115" s="622"/>
      <c r="G115" s="127"/>
      <c r="H115" s="61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18"/>
      <c r="P115" s="618"/>
      <c r="Q115" s="618"/>
      <c r="R115" s="618"/>
      <c r="S115" s="618"/>
      <c r="T115" s="618"/>
      <c r="U115" s="61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22">
        <v>5</v>
      </c>
      <c r="E116" s="622"/>
      <c r="F116" s="622"/>
      <c r="G116" s="127"/>
      <c r="H116" s="61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18"/>
      <c r="P116" s="618"/>
      <c r="Q116" s="618"/>
      <c r="R116" s="618"/>
      <c r="S116" s="618"/>
      <c r="T116" s="618"/>
      <c r="U116" s="618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22">
        <v>5</v>
      </c>
      <c r="E117" s="622"/>
      <c r="F117" s="622"/>
      <c r="G117" s="127"/>
      <c r="H117" s="61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18"/>
      <c r="P117" s="618"/>
      <c r="Q117" s="618"/>
      <c r="R117" s="618"/>
      <c r="S117" s="618"/>
      <c r="T117" s="618"/>
      <c r="U117" s="61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22">
        <v>5.07</v>
      </c>
      <c r="E118" s="622"/>
      <c r="F118" s="622"/>
      <c r="G118" s="127"/>
      <c r="H118" s="61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18"/>
      <c r="P118" s="618"/>
      <c r="Q118" s="618"/>
      <c r="R118" s="618"/>
      <c r="S118" s="618"/>
      <c r="T118" s="618"/>
      <c r="U118" s="61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22">
        <v>5.07</v>
      </c>
      <c r="E119" s="622"/>
      <c r="F119" s="622"/>
      <c r="G119" s="127"/>
      <c r="H119" s="61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18"/>
      <c r="P119" s="618"/>
      <c r="Q119" s="618"/>
      <c r="R119" s="618"/>
      <c r="S119" s="618"/>
      <c r="T119" s="618"/>
      <c r="U119" s="61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22">
        <v>5.0599999999999996</v>
      </c>
      <c r="E120" s="622"/>
      <c r="F120" s="621"/>
      <c r="G120" s="127"/>
      <c r="H120" s="610">
        <f t="shared" si="19"/>
        <v>0</v>
      </c>
      <c r="I120" s="128"/>
      <c r="J120" s="129" t="str">
        <f t="array" ref="J120">IF(ISERROR(G120/I120),"",G120/I120)</f>
        <v/>
      </c>
      <c r="K120" s="61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18"/>
      <c r="P120" s="618"/>
      <c r="Q120" s="618"/>
      <c r="R120" s="618"/>
      <c r="S120" s="618"/>
      <c r="T120" s="618"/>
      <c r="U120" s="61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61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630">
        <v>5.03</v>
      </c>
      <c r="E122" s="630"/>
      <c r="F122" s="630">
        <v>20170315</v>
      </c>
      <c r="G122" s="127">
        <f>90*5+11+46</f>
        <v>507</v>
      </c>
      <c r="H122" s="628">
        <f t="shared" ref="H122:H134" si="28">D122*G122</f>
        <v>2550.21</v>
      </c>
      <c r="I122" s="128">
        <v>20</v>
      </c>
      <c r="J122" s="128">
        <f t="array" ref="J122">IF(ISERROR(G122/I122),"",G122/I122)</f>
        <v>25.35</v>
      </c>
      <c r="K122" s="130">
        <f t="array" ref="K122">IF(ISERROR(G122/L122),"",G122/L122)</f>
        <v>20.28</v>
      </c>
      <c r="L122" s="128">
        <v>25</v>
      </c>
      <c r="M122" s="108">
        <f t="shared" ref="M122:M134" si="29">IF(ISERROR(I122-K122),"",I122-K122)</f>
        <v>-0.28000000000000114</v>
      </c>
      <c r="N122" s="128">
        <f t="shared" ref="N122:N134" si="30">SUM(O122:U122)</f>
        <v>0</v>
      </c>
      <c r="O122" s="624"/>
      <c r="P122" s="624"/>
      <c r="Q122" s="624"/>
      <c r="R122" s="624"/>
      <c r="S122" s="624"/>
      <c r="T122" s="624"/>
      <c r="U122" s="624"/>
      <c r="V122" s="131">
        <f t="shared" ref="V122:V134" si="31">SUM(X122:AA122)</f>
        <v>0</v>
      </c>
      <c r="W122" s="626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622">
        <v>5.03</v>
      </c>
      <c r="E123" s="622"/>
      <c r="F123" s="622"/>
      <c r="G123" s="127"/>
      <c r="H123" s="61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618"/>
      <c r="P123" s="618"/>
      <c r="Q123" s="618"/>
      <c r="R123" s="618"/>
      <c r="S123" s="618"/>
      <c r="T123" s="618"/>
      <c r="U123" s="61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22">
        <v>5.04</v>
      </c>
      <c r="E124" s="622"/>
      <c r="F124" s="622"/>
      <c r="G124" s="127"/>
      <c r="H124" s="61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18"/>
      <c r="P124" s="618"/>
      <c r="Q124" s="618"/>
      <c r="R124" s="618"/>
      <c r="S124" s="618"/>
      <c r="T124" s="618"/>
      <c r="U124" s="61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22">
        <v>5.03</v>
      </c>
      <c r="E125" s="622"/>
      <c r="F125" s="622"/>
      <c r="G125" s="127"/>
      <c r="H125" s="61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18"/>
      <c r="P125" s="618"/>
      <c r="Q125" s="618"/>
      <c r="R125" s="618"/>
      <c r="S125" s="618"/>
      <c r="T125" s="618"/>
      <c r="U125" s="61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15" t="s">
        <v>203</v>
      </c>
      <c r="D126" s="622">
        <v>5.03</v>
      </c>
      <c r="E126" s="622"/>
      <c r="F126" s="622"/>
      <c r="G126" s="127"/>
      <c r="H126" s="61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18"/>
      <c r="P126" s="618"/>
      <c r="Q126" s="618"/>
      <c r="R126" s="618"/>
      <c r="S126" s="618"/>
      <c r="T126" s="618"/>
      <c r="U126" s="61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22">
        <v>5.03</v>
      </c>
      <c r="E127" s="622"/>
      <c r="F127" s="622"/>
      <c r="G127" s="127"/>
      <c r="H127" s="61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18"/>
      <c r="P127" s="618"/>
      <c r="Q127" s="618"/>
      <c r="R127" s="618"/>
      <c r="S127" s="618"/>
      <c r="T127" s="618"/>
      <c r="U127" s="61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22">
        <v>5.03</v>
      </c>
      <c r="E128" s="622"/>
      <c r="F128" s="622"/>
      <c r="G128" s="127"/>
      <c r="H128" s="61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18"/>
      <c r="P128" s="618"/>
      <c r="Q128" s="618"/>
      <c r="R128" s="618"/>
      <c r="S128" s="618"/>
      <c r="T128" s="618"/>
      <c r="U128" s="61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15" t="s">
        <v>228</v>
      </c>
      <c r="D129" s="622">
        <v>5.03</v>
      </c>
      <c r="E129" s="622"/>
      <c r="F129" s="622"/>
      <c r="G129" s="127"/>
      <c r="H129" s="61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18"/>
      <c r="P129" s="618"/>
      <c r="Q129" s="618"/>
      <c r="R129" s="618"/>
      <c r="S129" s="618"/>
      <c r="T129" s="618"/>
      <c r="U129" s="61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15" t="s">
        <v>212</v>
      </c>
      <c r="D130" s="622">
        <v>5.03</v>
      </c>
      <c r="E130" s="622"/>
      <c r="F130" s="622"/>
      <c r="G130" s="127"/>
      <c r="H130" s="61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18"/>
      <c r="P130" s="618"/>
      <c r="Q130" s="618"/>
      <c r="R130" s="618"/>
      <c r="S130" s="618"/>
      <c r="T130" s="618"/>
      <c r="U130" s="61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15" t="s">
        <v>203</v>
      </c>
      <c r="D131" s="622">
        <v>5.03</v>
      </c>
      <c r="E131" s="622"/>
      <c r="F131" s="622"/>
      <c r="G131" s="127"/>
      <c r="H131" s="61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18"/>
      <c r="P131" s="618"/>
      <c r="Q131" s="618"/>
      <c r="R131" s="618"/>
      <c r="S131" s="618"/>
      <c r="T131" s="618"/>
      <c r="U131" s="61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15" t="s">
        <v>186</v>
      </c>
      <c r="D132" s="622">
        <v>5.03</v>
      </c>
      <c r="E132" s="622"/>
      <c r="F132" s="622"/>
      <c r="G132" s="127"/>
      <c r="H132" s="61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18"/>
      <c r="P132" s="618"/>
      <c r="Q132" s="618"/>
      <c r="R132" s="618"/>
      <c r="S132" s="618"/>
      <c r="T132" s="618"/>
      <c r="U132" s="61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15" t="s">
        <v>228</v>
      </c>
      <c r="D133" s="622">
        <v>5.03</v>
      </c>
      <c r="E133" s="622"/>
      <c r="F133" s="622"/>
      <c r="G133" s="127"/>
      <c r="H133" s="61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18"/>
      <c r="P133" s="618"/>
      <c r="Q133" s="618"/>
      <c r="R133" s="618"/>
      <c r="S133" s="618"/>
      <c r="T133" s="618"/>
      <c r="U133" s="61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15" t="s">
        <v>199</v>
      </c>
      <c r="D134" s="622">
        <v>5.03</v>
      </c>
      <c r="E134" s="622"/>
      <c r="F134" s="622"/>
      <c r="G134" s="127"/>
      <c r="H134" s="61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18"/>
      <c r="P134" s="618"/>
      <c r="Q134" s="618"/>
      <c r="R134" s="618"/>
      <c r="S134" s="618"/>
      <c r="T134" s="618"/>
      <c r="U134" s="61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22">
        <v>5.0599999999999996</v>
      </c>
      <c r="E135" s="622"/>
      <c r="F135" s="622"/>
      <c r="G135" s="127"/>
      <c r="H135" s="61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18"/>
      <c r="P135" s="618"/>
      <c r="Q135" s="618"/>
      <c r="R135" s="618"/>
      <c r="S135" s="618"/>
      <c r="T135" s="618"/>
      <c r="U135" s="61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22">
        <v>5.0599999999999996</v>
      </c>
      <c r="E136" s="622"/>
      <c r="F136" s="622"/>
      <c r="G136" s="127"/>
      <c r="H136" s="61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18"/>
      <c r="P136" s="618"/>
      <c r="Q136" s="618"/>
      <c r="R136" s="618"/>
      <c r="S136" s="618"/>
      <c r="T136" s="618"/>
      <c r="U136" s="61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619" t="s">
        <v>202</v>
      </c>
      <c r="D137" s="138"/>
      <c r="E137" s="138"/>
      <c r="F137" s="138"/>
      <c r="G137" s="139">
        <f>SUM(G122:G136)</f>
        <v>507</v>
      </c>
      <c r="H137" s="140">
        <f>SUM(H122:H136)</f>
        <v>2550.21</v>
      </c>
      <c r="I137" s="140">
        <f>SUM(I122:I136)</f>
        <v>20</v>
      </c>
      <c r="J137" s="129">
        <f t="array" ref="J137">IF(ISERROR(G137/I137),"",G137/I137)</f>
        <v>25.35</v>
      </c>
      <c r="K137" s="140">
        <f>SUM(K122:K136)</f>
        <v>20.28</v>
      </c>
      <c r="L137" s="141"/>
      <c r="M137" s="144">
        <f>SUM(M122:M136)</f>
        <v>-0.28000000000000114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22">
        <v>5.04</v>
      </c>
      <c r="E138" s="622"/>
      <c r="F138" s="622"/>
      <c r="G138" s="127"/>
      <c r="H138" s="61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18"/>
      <c r="P138" s="618"/>
      <c r="Q138" s="618"/>
      <c r="R138" s="618"/>
      <c r="S138" s="618"/>
      <c r="T138" s="618"/>
      <c r="U138" s="61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22">
        <v>5.04</v>
      </c>
      <c r="E139" s="622"/>
      <c r="F139" s="622"/>
      <c r="G139" s="127"/>
      <c r="H139" s="61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18"/>
      <c r="P139" s="618"/>
      <c r="Q139" s="618"/>
      <c r="R139" s="618"/>
      <c r="S139" s="618"/>
      <c r="T139" s="618"/>
      <c r="U139" s="61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22">
        <v>5.04</v>
      </c>
      <c r="E140" s="622"/>
      <c r="F140" s="622"/>
      <c r="G140" s="127"/>
      <c r="H140" s="61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18"/>
      <c r="P140" s="618"/>
      <c r="Q140" s="618"/>
      <c r="R140" s="618"/>
      <c r="S140" s="618"/>
      <c r="T140" s="618"/>
      <c r="U140" s="61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22">
        <v>5.04</v>
      </c>
      <c r="E141" s="622"/>
      <c r="F141" s="622"/>
      <c r="G141" s="127"/>
      <c r="H141" s="61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18"/>
      <c r="P141" s="618"/>
      <c r="Q141" s="618"/>
      <c r="R141" s="618"/>
      <c r="S141" s="618"/>
      <c r="T141" s="618"/>
      <c r="U141" s="61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22">
        <v>5.04</v>
      </c>
      <c r="E142" s="622"/>
      <c r="F142" s="622"/>
      <c r="G142" s="127"/>
      <c r="H142" s="61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18"/>
      <c r="P142" s="618"/>
      <c r="Q142" s="618"/>
      <c r="R142" s="618"/>
      <c r="S142" s="618"/>
      <c r="T142" s="618"/>
      <c r="U142" s="61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22">
        <v>5.04</v>
      </c>
      <c r="E143" s="622"/>
      <c r="F143" s="622"/>
      <c r="G143" s="127"/>
      <c r="H143" s="61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18"/>
      <c r="P143" s="618"/>
      <c r="Q143" s="618"/>
      <c r="R143" s="618"/>
      <c r="S143" s="618"/>
      <c r="T143" s="618"/>
      <c r="U143" s="61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630">
        <v>5.04</v>
      </c>
      <c r="E144" s="630"/>
      <c r="F144" s="630">
        <v>20170315</v>
      </c>
      <c r="G144" s="127">
        <f>90*5+91</f>
        <v>541</v>
      </c>
      <c r="H144" s="628">
        <f t="shared" si="32"/>
        <v>2726.64</v>
      </c>
      <c r="I144" s="128">
        <v>35</v>
      </c>
      <c r="J144" s="128"/>
      <c r="K144" s="130">
        <f t="array" ref="K144">IF(ISERROR(G144/L144),"",G144/L144)</f>
        <v>40.074074074074076</v>
      </c>
      <c r="L144" s="128">
        <v>13.5</v>
      </c>
      <c r="M144" s="108"/>
      <c r="N144" s="128"/>
      <c r="O144" s="624"/>
      <c r="P144" s="624"/>
      <c r="Q144" s="624"/>
      <c r="R144" s="624"/>
      <c r="S144" s="624"/>
      <c r="T144" s="624"/>
      <c r="U144" s="624"/>
      <c r="V144" s="131"/>
      <c r="W144" s="626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630">
        <v>5.04</v>
      </c>
      <c r="E145" s="630"/>
      <c r="F145" s="630">
        <v>20170309</v>
      </c>
      <c r="G145" s="127">
        <v>1</v>
      </c>
      <c r="H145" s="628">
        <f t="shared" si="32"/>
        <v>5.04</v>
      </c>
      <c r="I145" s="128">
        <v>0.01</v>
      </c>
      <c r="J145" s="128"/>
      <c r="K145" s="130">
        <f t="array" ref="K145">IF(ISERROR(G145/L145),"",G145/L145)</f>
        <v>7.407407407407407E-2</v>
      </c>
      <c r="L145" s="128">
        <v>13.5</v>
      </c>
      <c r="M145" s="108"/>
      <c r="N145" s="128"/>
      <c r="O145" s="624"/>
      <c r="P145" s="624"/>
      <c r="Q145" s="624"/>
      <c r="R145" s="624"/>
      <c r="S145" s="624"/>
      <c r="T145" s="624"/>
      <c r="U145" s="624"/>
      <c r="V145" s="131"/>
      <c r="W145" s="626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630">
        <v>5.04</v>
      </c>
      <c r="E146" s="630"/>
      <c r="F146" s="630">
        <v>20170311</v>
      </c>
      <c r="G146" s="127">
        <v>5</v>
      </c>
      <c r="H146" s="628">
        <f t="shared" si="32"/>
        <v>25.2</v>
      </c>
      <c r="I146" s="128">
        <v>0.5</v>
      </c>
      <c r="J146" s="128"/>
      <c r="K146" s="130">
        <f t="array" ref="K146">IF(ISERROR(G146/L146),"",G146/L146)</f>
        <v>0.37037037037037035</v>
      </c>
      <c r="L146" s="128">
        <v>13.5</v>
      </c>
      <c r="M146" s="108"/>
      <c r="N146" s="128"/>
      <c r="O146" s="624"/>
      <c r="P146" s="624"/>
      <c r="Q146" s="624"/>
      <c r="R146" s="624"/>
      <c r="S146" s="624"/>
      <c r="T146" s="624"/>
      <c r="U146" s="624"/>
      <c r="V146" s="131"/>
      <c r="W146" s="626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22">
        <v>5.04</v>
      </c>
      <c r="E147" s="622"/>
      <c r="F147" s="622"/>
      <c r="G147" s="127"/>
      <c r="H147" s="61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18"/>
      <c r="P147" s="618"/>
      <c r="Q147" s="618"/>
      <c r="R147" s="618"/>
      <c r="S147" s="618"/>
      <c r="T147" s="618"/>
      <c r="U147" s="61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619" t="s">
        <v>202</v>
      </c>
      <c r="D148" s="138"/>
      <c r="E148" s="138"/>
      <c r="F148" s="138"/>
      <c r="G148" s="139">
        <f>SUM(G138:G147)</f>
        <v>547</v>
      </c>
      <c r="H148" s="140">
        <f>SUM(H138:H147)</f>
        <v>2756.8799999999997</v>
      </c>
      <c r="I148" s="140">
        <f>SUM(I138:I147)</f>
        <v>35.51</v>
      </c>
      <c r="J148" s="129">
        <f t="array" ref="J148">IF(ISERROR(G148/I148),"",G148/I148)</f>
        <v>15.404111517882287</v>
      </c>
      <c r="K148" s="140">
        <f>SUM(K138:K147)</f>
        <v>40.518518518518526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16"/>
      <c r="D149" s="622">
        <v>3.65</v>
      </c>
      <c r="E149" s="622"/>
      <c r="F149" s="621"/>
      <c r="G149" s="127"/>
      <c r="H149" s="610">
        <f t="shared" ref="H149:H162" si="40">D149*G149</f>
        <v>0</v>
      </c>
      <c r="I149" s="128"/>
      <c r="J149" s="129" t="str">
        <f t="array" ref="J149">IF(ISERROR(G149/I149),"",G149/I149)</f>
        <v/>
      </c>
      <c r="K149" s="61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18"/>
      <c r="P149" s="618"/>
      <c r="Q149" s="618"/>
      <c r="R149" s="618"/>
      <c r="S149" s="618"/>
      <c r="T149" s="618"/>
      <c r="U149" s="61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16"/>
      <c r="D150" s="622">
        <v>6.58</v>
      </c>
      <c r="E150" s="622"/>
      <c r="F150" s="622"/>
      <c r="G150" s="127"/>
      <c r="H150" s="61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18"/>
      <c r="P150" s="618"/>
      <c r="Q150" s="618"/>
      <c r="R150" s="618"/>
      <c r="S150" s="618"/>
      <c r="T150" s="618"/>
      <c r="U150" s="61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616"/>
      <c r="D151" s="622">
        <v>7.8</v>
      </c>
      <c r="E151" s="622"/>
      <c r="F151" s="622"/>
      <c r="G151" s="127"/>
      <c r="H151" s="61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18"/>
      <c r="P151" s="618"/>
      <c r="Q151" s="618"/>
      <c r="R151" s="618"/>
      <c r="S151" s="618"/>
      <c r="T151" s="618"/>
      <c r="U151" s="61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616"/>
      <c r="D152" s="622">
        <v>4.4000000000000004</v>
      </c>
      <c r="E152" s="622"/>
      <c r="F152" s="622"/>
      <c r="G152" s="127"/>
      <c r="H152" s="61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18"/>
      <c r="P152" s="618"/>
      <c r="Q152" s="618"/>
      <c r="R152" s="618"/>
      <c r="S152" s="618"/>
      <c r="T152" s="618"/>
      <c r="U152" s="61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22"/>
      <c r="E153" s="622"/>
      <c r="F153" s="622"/>
      <c r="G153" s="127"/>
      <c r="H153" s="61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18"/>
      <c r="P153" s="618"/>
      <c r="Q153" s="618"/>
      <c r="R153" s="618"/>
      <c r="S153" s="618"/>
      <c r="T153" s="618"/>
      <c r="U153" s="61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616" t="s">
        <v>239</v>
      </c>
      <c r="C154" s="616" t="s">
        <v>179</v>
      </c>
      <c r="D154" s="622">
        <v>6.04</v>
      </c>
      <c r="E154" s="622"/>
      <c r="F154" s="622"/>
      <c r="G154" s="127"/>
      <c r="H154" s="61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18"/>
      <c r="P154" s="618"/>
      <c r="Q154" s="618"/>
      <c r="R154" s="618"/>
      <c r="S154" s="618"/>
      <c r="T154" s="618"/>
      <c r="U154" s="61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616" t="s">
        <v>239</v>
      </c>
      <c r="C155" s="616" t="s">
        <v>186</v>
      </c>
      <c r="D155" s="622">
        <v>6.04</v>
      </c>
      <c r="E155" s="622"/>
      <c r="F155" s="622"/>
      <c r="G155" s="127"/>
      <c r="H155" s="61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18"/>
      <c r="P155" s="618"/>
      <c r="Q155" s="618"/>
      <c r="R155" s="618"/>
      <c r="S155" s="618"/>
      <c r="T155" s="618"/>
      <c r="U155" s="61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616" t="s">
        <v>440</v>
      </c>
      <c r="C156" s="616" t="s">
        <v>179</v>
      </c>
      <c r="D156" s="622">
        <v>6</v>
      </c>
      <c r="E156" s="622"/>
      <c r="F156" s="622"/>
      <c r="G156" s="127"/>
      <c r="H156" s="610">
        <f t="shared" si="40"/>
        <v>0</v>
      </c>
      <c r="I156" s="128"/>
      <c r="J156" s="129"/>
      <c r="K156" s="130"/>
      <c r="L156" s="128"/>
      <c r="M156" s="108"/>
      <c r="N156" s="129"/>
      <c r="O156" s="618"/>
      <c r="P156" s="618"/>
      <c r="Q156" s="618"/>
      <c r="R156" s="618"/>
      <c r="S156" s="618"/>
      <c r="T156" s="618"/>
      <c r="U156" s="61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616" t="s">
        <v>440</v>
      </c>
      <c r="C157" s="616" t="s">
        <v>60</v>
      </c>
      <c r="D157" s="622">
        <v>6</v>
      </c>
      <c r="E157" s="622"/>
      <c r="F157" s="622"/>
      <c r="G157" s="127"/>
      <c r="H157" s="61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18"/>
      <c r="P157" s="618"/>
      <c r="Q157" s="618"/>
      <c r="R157" s="618"/>
      <c r="S157" s="618"/>
      <c r="T157" s="618"/>
      <c r="U157" s="61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609" t="s">
        <v>240</v>
      </c>
      <c r="C158" s="125"/>
      <c r="D158" s="622">
        <v>7.3</v>
      </c>
      <c r="E158" s="622"/>
      <c r="F158" s="622"/>
      <c r="G158" s="127"/>
      <c r="H158" s="61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18"/>
      <c r="P158" s="618"/>
      <c r="Q158" s="618"/>
      <c r="R158" s="618"/>
      <c r="S158" s="618"/>
      <c r="T158" s="618"/>
      <c r="U158" s="61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609" t="s">
        <v>241</v>
      </c>
      <c r="C159" s="125"/>
      <c r="D159" s="622">
        <f>78*120/1000</f>
        <v>9.36</v>
      </c>
      <c r="E159" s="622"/>
      <c r="F159" s="622"/>
      <c r="G159" s="127"/>
      <c r="H159" s="61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18"/>
      <c r="P159" s="618"/>
      <c r="Q159" s="618"/>
      <c r="R159" s="618"/>
      <c r="S159" s="618"/>
      <c r="T159" s="618"/>
      <c r="U159" s="61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09" t="s">
        <v>242</v>
      </c>
      <c r="C160" s="125"/>
      <c r="D160" s="622">
        <v>4.5</v>
      </c>
      <c r="E160" s="622"/>
      <c r="F160" s="622"/>
      <c r="G160" s="127"/>
      <c r="H160" s="610">
        <f t="shared" si="40"/>
        <v>0</v>
      </c>
      <c r="I160" s="128"/>
      <c r="J160" s="129"/>
      <c r="K160" s="130"/>
      <c r="L160" s="128"/>
      <c r="M160" s="108"/>
      <c r="N160" s="129"/>
      <c r="O160" s="618"/>
      <c r="P160" s="618"/>
      <c r="Q160" s="618"/>
      <c r="R160" s="618"/>
      <c r="S160" s="618"/>
      <c r="T160" s="618"/>
      <c r="U160" s="61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09" t="s">
        <v>243</v>
      </c>
      <c r="C161" s="125"/>
      <c r="D161" s="622">
        <v>4.5</v>
      </c>
      <c r="E161" s="622"/>
      <c r="F161" s="622"/>
      <c r="G161" s="127"/>
      <c r="H161" s="610">
        <f t="shared" si="40"/>
        <v>0</v>
      </c>
      <c r="I161" s="128"/>
      <c r="J161" s="129"/>
      <c r="K161" s="130"/>
      <c r="L161" s="128"/>
      <c r="M161" s="108"/>
      <c r="N161" s="129"/>
      <c r="O161" s="618"/>
      <c r="P161" s="618"/>
      <c r="Q161" s="618"/>
      <c r="R161" s="618"/>
      <c r="S161" s="618"/>
      <c r="T161" s="618"/>
      <c r="U161" s="61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22">
        <v>5.03</v>
      </c>
      <c r="E162" s="622"/>
      <c r="F162" s="622"/>
      <c r="G162" s="127"/>
      <c r="H162" s="610">
        <f t="shared" si="40"/>
        <v>0</v>
      </c>
      <c r="I162" s="128"/>
      <c r="J162" s="129"/>
      <c r="K162" s="130"/>
      <c r="L162" s="128"/>
      <c r="M162" s="108"/>
      <c r="N162" s="129"/>
      <c r="O162" s="618"/>
      <c r="P162" s="618"/>
      <c r="Q162" s="618"/>
      <c r="R162" s="618"/>
      <c r="S162" s="618"/>
      <c r="T162" s="618"/>
      <c r="U162" s="61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61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3283</v>
      </c>
      <c r="H164" s="147">
        <f>SUM(H28,H86,H121,H137,H148,H163)</f>
        <v>16584.36</v>
      </c>
      <c r="I164" s="147">
        <f>SUM(I28,I86,I121,I137,I148,I163)</f>
        <v>114.50999999999999</v>
      </c>
      <c r="J164" s="148">
        <f t="array" ref="J164">IF(ISERROR(G164/I164),"",G164/I164)</f>
        <v>28.669985154135013</v>
      </c>
      <c r="K164" s="147">
        <f>SUM(K28,K86,K121,K137,K148,K163)</f>
        <v>130.05164622816798</v>
      </c>
      <c r="L164" s="148">
        <f>IF(ISERROR(G164/K164),"",G164/K164)</f>
        <v>25.243817323466779</v>
      </c>
      <c r="M164" s="147">
        <f t="shared" ref="M164:AA164" si="42">SUM(M28,M86,M121,M137,M148,M163)</f>
        <v>-10.533127709649449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612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612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612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612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612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612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612">
        <f>G164</f>
        <v>3283</v>
      </c>
      <c r="C171" s="646" t="s">
        <v>269</v>
      </c>
      <c r="D171" s="645"/>
      <c r="E171" s="738">
        <f>H164</f>
        <v>16584.36</v>
      </c>
      <c r="F171" s="738"/>
      <c r="G171" s="636" t="s">
        <v>270</v>
      </c>
      <c r="H171" s="636"/>
      <c r="I171" s="664">
        <f>L164</f>
        <v>25.243817323466779</v>
      </c>
      <c r="J171" s="664"/>
      <c r="K171" s="666" t="s">
        <v>271</v>
      </c>
      <c r="L171" s="666"/>
      <c r="M171" s="664">
        <f>J164</f>
        <v>28.669985154135013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612">
        <f>I164+C170</f>
        <v>118.50999999999999</v>
      </c>
      <c r="C172" s="643" t="s">
        <v>251</v>
      </c>
      <c r="D172" s="644"/>
      <c r="E172" s="738">
        <f>K164+I170</f>
        <v>171.05164622816798</v>
      </c>
      <c r="F172" s="738"/>
      <c r="G172" s="636" t="s">
        <v>274</v>
      </c>
      <c r="H172" s="636"/>
      <c r="I172" s="664">
        <f>B172-E172</f>
        <v>-52.541646228167991</v>
      </c>
      <c r="J172" s="664"/>
      <c r="K172" s="666" t="s">
        <v>275</v>
      </c>
      <c r="L172" s="666"/>
      <c r="M172" s="667">
        <f>IF(ISERROR(I172/E172),"",I172/E172)</f>
        <v>-0.30716831662690935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612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616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609" t="s">
        <v>178</v>
      </c>
      <c r="C178" s="125" t="s">
        <v>179</v>
      </c>
      <c r="D178" s="622">
        <v>5.03</v>
      </c>
      <c r="E178" s="622"/>
      <c r="F178" s="622"/>
      <c r="G178" s="146"/>
      <c r="H178" s="61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18"/>
      <c r="P178" s="618"/>
      <c r="Q178" s="618"/>
      <c r="R178" s="618"/>
      <c r="S178" s="618"/>
      <c r="T178" s="618"/>
      <c r="U178" s="61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22">
        <v>5.03</v>
      </c>
      <c r="E179" s="622"/>
      <c r="F179" s="622"/>
      <c r="G179" s="127"/>
      <c r="H179" s="61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18"/>
      <c r="P179" s="618"/>
      <c r="Q179" s="618"/>
      <c r="R179" s="618"/>
      <c r="S179" s="618"/>
      <c r="T179" s="618"/>
      <c r="U179" s="61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22">
        <v>5.03</v>
      </c>
      <c r="E180" s="622"/>
      <c r="F180" s="622"/>
      <c r="G180" s="127"/>
      <c r="H180" s="61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18"/>
      <c r="P180" s="618"/>
      <c r="Q180" s="618"/>
      <c r="R180" s="618"/>
      <c r="S180" s="618"/>
      <c r="T180" s="618"/>
      <c r="U180" s="61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22">
        <v>5.03</v>
      </c>
      <c r="E181" s="622"/>
      <c r="F181" s="622"/>
      <c r="G181" s="127"/>
      <c r="H181" s="61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18"/>
      <c r="P181" s="618"/>
      <c r="Q181" s="618"/>
      <c r="R181" s="618"/>
      <c r="S181" s="618"/>
      <c r="T181" s="618"/>
      <c r="U181" s="61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22">
        <v>5.03</v>
      </c>
      <c r="E182" s="622"/>
      <c r="F182" s="622"/>
      <c r="G182" s="127"/>
      <c r="H182" s="61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18"/>
      <c r="P182" s="618"/>
      <c r="Q182" s="618"/>
      <c r="R182" s="618"/>
      <c r="S182" s="618"/>
      <c r="T182" s="618"/>
      <c r="U182" s="61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22">
        <v>5.04</v>
      </c>
      <c r="E183" s="622"/>
      <c r="F183" s="373"/>
      <c r="G183" s="134"/>
      <c r="H183" s="61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18"/>
      <c r="P183" s="618"/>
      <c r="Q183" s="618"/>
      <c r="R183" s="618"/>
      <c r="S183" s="618"/>
      <c r="T183" s="618"/>
      <c r="U183" s="61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22">
        <v>5.03</v>
      </c>
      <c r="E184" s="622"/>
      <c r="F184" s="622"/>
      <c r="G184" s="127"/>
      <c r="H184" s="61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18"/>
      <c r="P184" s="618"/>
      <c r="Q184" s="618"/>
      <c r="R184" s="618"/>
      <c r="S184" s="618"/>
      <c r="T184" s="618"/>
      <c r="U184" s="61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22">
        <v>5.03</v>
      </c>
      <c r="E185" s="622"/>
      <c r="F185" s="622"/>
      <c r="G185" s="127"/>
      <c r="H185" s="61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18"/>
      <c r="P185" s="618"/>
      <c r="Q185" s="618"/>
      <c r="R185" s="618"/>
      <c r="S185" s="618"/>
      <c r="T185" s="618"/>
      <c r="U185" s="61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22">
        <v>5.04</v>
      </c>
      <c r="E186" s="622"/>
      <c r="F186" s="374"/>
      <c r="G186" s="127"/>
      <c r="H186" s="610">
        <f t="shared" si="43"/>
        <v>0</v>
      </c>
      <c r="I186" s="61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18"/>
      <c r="P186" s="618"/>
      <c r="Q186" s="618"/>
      <c r="R186" s="618"/>
      <c r="S186" s="618"/>
      <c r="T186" s="618"/>
      <c r="U186" s="61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22">
        <v>5.04</v>
      </c>
      <c r="E187" s="622"/>
      <c r="F187" s="374"/>
      <c r="G187" s="127"/>
      <c r="H187" s="610">
        <f t="shared" si="43"/>
        <v>0</v>
      </c>
      <c r="I187" s="61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18"/>
      <c r="P187" s="618"/>
      <c r="Q187" s="618"/>
      <c r="R187" s="618"/>
      <c r="S187" s="618"/>
      <c r="T187" s="618"/>
      <c r="U187" s="61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22"/>
      <c r="E188" s="622"/>
      <c r="F188" s="622"/>
      <c r="G188" s="127"/>
      <c r="H188" s="61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18"/>
      <c r="P188" s="618"/>
      <c r="Q188" s="618"/>
      <c r="R188" s="618"/>
      <c r="S188" s="618"/>
      <c r="T188" s="618"/>
      <c r="U188" s="61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22"/>
      <c r="E189" s="622"/>
      <c r="F189" s="622"/>
      <c r="G189" s="127"/>
      <c r="H189" s="61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18"/>
      <c r="P189" s="618"/>
      <c r="Q189" s="618"/>
      <c r="R189" s="618"/>
      <c r="S189" s="618"/>
      <c r="T189" s="618"/>
      <c r="U189" s="61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22">
        <v>5.0599999999999996</v>
      </c>
      <c r="E190" s="622"/>
      <c r="F190" s="622"/>
      <c r="G190" s="127"/>
      <c r="H190" s="61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18"/>
      <c r="P190" s="618"/>
      <c r="Q190" s="618"/>
      <c r="R190" s="618"/>
      <c r="S190" s="618"/>
      <c r="T190" s="618"/>
      <c r="U190" s="61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22">
        <v>5.09</v>
      </c>
      <c r="E191" s="622"/>
      <c r="F191" s="622"/>
      <c r="G191" s="127"/>
      <c r="H191" s="61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18"/>
      <c r="P191" s="618"/>
      <c r="Q191" s="618"/>
      <c r="R191" s="618"/>
      <c r="S191" s="618"/>
      <c r="T191" s="618"/>
      <c r="U191" s="61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622">
        <v>5.09</v>
      </c>
      <c r="E192" s="622"/>
      <c r="F192" s="622"/>
      <c r="G192" s="127"/>
      <c r="H192" s="61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618"/>
      <c r="P192" s="618"/>
      <c r="Q192" s="618"/>
      <c r="R192" s="618"/>
      <c r="S192" s="618"/>
      <c r="T192" s="618"/>
      <c r="U192" s="61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616" t="s">
        <v>190</v>
      </c>
      <c r="D193" s="622">
        <v>4.8</v>
      </c>
      <c r="E193" s="622"/>
      <c r="F193" s="622"/>
      <c r="G193" s="127"/>
      <c r="H193" s="61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18"/>
      <c r="P193" s="618"/>
      <c r="Q193" s="618"/>
      <c r="R193" s="618"/>
      <c r="S193" s="618"/>
      <c r="T193" s="618"/>
      <c r="U193" s="61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616" t="s">
        <v>187</v>
      </c>
      <c r="D194" s="622">
        <v>4.8</v>
      </c>
      <c r="E194" s="622"/>
      <c r="F194" s="622"/>
      <c r="G194" s="127"/>
      <c r="H194" s="61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18"/>
      <c r="P194" s="618"/>
      <c r="Q194" s="618"/>
      <c r="R194" s="618"/>
      <c r="S194" s="618"/>
      <c r="T194" s="618"/>
      <c r="U194" s="61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616" t="s">
        <v>179</v>
      </c>
      <c r="D195" s="622">
        <v>4.8</v>
      </c>
      <c r="E195" s="622"/>
      <c r="F195" s="622"/>
      <c r="G195" s="127"/>
      <c r="H195" s="61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18"/>
      <c r="P195" s="618"/>
      <c r="Q195" s="618"/>
      <c r="R195" s="618"/>
      <c r="S195" s="618"/>
      <c r="T195" s="618"/>
      <c r="U195" s="61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616" t="s">
        <v>199</v>
      </c>
      <c r="D196" s="622">
        <v>4.8</v>
      </c>
      <c r="E196" s="622"/>
      <c r="F196" s="622"/>
      <c r="G196" s="127"/>
      <c r="H196" s="61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18"/>
      <c r="P196" s="618"/>
      <c r="Q196" s="618"/>
      <c r="R196" s="618"/>
      <c r="S196" s="618"/>
      <c r="T196" s="618"/>
      <c r="U196" s="61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22">
        <v>4.99</v>
      </c>
      <c r="E197" s="622"/>
      <c r="F197" s="622"/>
      <c r="G197" s="127"/>
      <c r="H197" s="61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18"/>
      <c r="P197" s="618"/>
      <c r="Q197" s="618"/>
      <c r="R197" s="618"/>
      <c r="S197" s="618"/>
      <c r="T197" s="618"/>
      <c r="U197" s="61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22">
        <v>4.99</v>
      </c>
      <c r="E198" s="622"/>
      <c r="F198" s="622"/>
      <c r="G198" s="127"/>
      <c r="H198" s="61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18"/>
      <c r="P198" s="618"/>
      <c r="Q198" s="618"/>
      <c r="R198" s="618"/>
      <c r="S198" s="618"/>
      <c r="T198" s="618"/>
      <c r="U198" s="61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61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609" t="s">
        <v>206</v>
      </c>
      <c r="C200" s="125" t="s">
        <v>199</v>
      </c>
      <c r="D200" s="622">
        <v>5.03</v>
      </c>
      <c r="E200" s="622"/>
      <c r="F200" s="622"/>
      <c r="G200" s="127"/>
      <c r="H200" s="61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14"/>
      <c r="P200" s="614"/>
      <c r="Q200" s="614"/>
      <c r="R200" s="614"/>
      <c r="S200" s="614"/>
      <c r="T200" s="614"/>
      <c r="U200" s="6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609" t="s">
        <v>425</v>
      </c>
      <c r="C201" s="177" t="s">
        <v>427</v>
      </c>
      <c r="D201" s="622">
        <v>5.03</v>
      </c>
      <c r="E201" s="622"/>
      <c r="F201" s="622">
        <v>20170314</v>
      </c>
      <c r="G201" s="127">
        <f>108*4+41</f>
        <v>473</v>
      </c>
      <c r="H201" s="610">
        <f t="shared" si="51"/>
        <v>2379.19</v>
      </c>
      <c r="I201" s="128">
        <v>8</v>
      </c>
      <c r="J201" s="129"/>
      <c r="K201" s="130"/>
      <c r="L201" s="128">
        <v>52</v>
      </c>
      <c r="M201" s="108"/>
      <c r="N201" s="129"/>
      <c r="O201" s="614"/>
      <c r="P201" s="614"/>
      <c r="Q201" s="614"/>
      <c r="R201" s="614"/>
      <c r="S201" s="614"/>
      <c r="T201" s="614"/>
      <c r="U201" s="6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609" t="s">
        <v>206</v>
      </c>
      <c r="C202" s="125" t="s">
        <v>186</v>
      </c>
      <c r="D202" s="622">
        <v>5.03</v>
      </c>
      <c r="E202" s="622"/>
      <c r="F202" s="622"/>
      <c r="G202" s="127"/>
      <c r="H202" s="61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14"/>
      <c r="P202" s="614"/>
      <c r="Q202" s="614"/>
      <c r="R202" s="614"/>
      <c r="S202" s="614"/>
      <c r="T202" s="614"/>
      <c r="U202" s="6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609" t="s">
        <v>206</v>
      </c>
      <c r="C203" s="125" t="s">
        <v>203</v>
      </c>
      <c r="D203" s="622">
        <v>5.03</v>
      </c>
      <c r="E203" s="622"/>
      <c r="F203" s="622"/>
      <c r="G203" s="127"/>
      <c r="H203" s="61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14"/>
      <c r="P203" s="614"/>
      <c r="Q203" s="614"/>
      <c r="R203" s="614"/>
      <c r="S203" s="614"/>
      <c r="T203" s="614"/>
      <c r="U203" s="6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609" t="s">
        <v>206</v>
      </c>
      <c r="C204" s="125" t="s">
        <v>207</v>
      </c>
      <c r="D204" s="622">
        <v>5.03</v>
      </c>
      <c r="E204" s="622"/>
      <c r="F204" s="622"/>
      <c r="G204" s="127"/>
      <c r="H204" s="61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14"/>
      <c r="P204" s="614"/>
      <c r="Q204" s="614"/>
      <c r="R204" s="614"/>
      <c r="S204" s="614"/>
      <c r="T204" s="614"/>
      <c r="U204" s="6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609" t="s">
        <v>414</v>
      </c>
      <c r="C205" s="177" t="s">
        <v>415</v>
      </c>
      <c r="D205" s="622">
        <v>5.03</v>
      </c>
      <c r="E205" s="622"/>
      <c r="F205" s="622"/>
      <c r="G205" s="127"/>
      <c r="H205" s="61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14"/>
      <c r="P205" s="614"/>
      <c r="Q205" s="614"/>
      <c r="R205" s="614"/>
      <c r="S205" s="614"/>
      <c r="T205" s="614"/>
      <c r="U205" s="6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609" t="s">
        <v>414</v>
      </c>
      <c r="C206" s="177" t="s">
        <v>416</v>
      </c>
      <c r="D206" s="622">
        <v>5.03</v>
      </c>
      <c r="E206" s="622"/>
      <c r="F206" s="622"/>
      <c r="G206" s="127"/>
      <c r="H206" s="61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14"/>
      <c r="P206" s="614"/>
      <c r="Q206" s="614"/>
      <c r="R206" s="614"/>
      <c r="S206" s="614"/>
      <c r="T206" s="614"/>
      <c r="U206" s="6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609" t="s">
        <v>414</v>
      </c>
      <c r="C207" s="177" t="s">
        <v>61</v>
      </c>
      <c r="D207" s="622">
        <v>5.03</v>
      </c>
      <c r="E207" s="622"/>
      <c r="F207" s="622"/>
      <c r="G207" s="127"/>
      <c r="H207" s="61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14"/>
      <c r="P207" s="614"/>
      <c r="Q207" s="614"/>
      <c r="R207" s="614"/>
      <c r="S207" s="614"/>
      <c r="T207" s="614"/>
      <c r="U207" s="6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609" t="s">
        <v>208</v>
      </c>
      <c r="C208" s="125" t="s">
        <v>179</v>
      </c>
      <c r="D208" s="622">
        <v>5.08</v>
      </c>
      <c r="E208" s="622"/>
      <c r="F208" s="622"/>
      <c r="G208" s="127"/>
      <c r="H208" s="61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14"/>
      <c r="P208" s="614"/>
      <c r="Q208" s="614"/>
      <c r="R208" s="614"/>
      <c r="S208" s="614"/>
      <c r="T208" s="614"/>
      <c r="U208" s="6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609" t="s">
        <v>208</v>
      </c>
      <c r="C209" s="125" t="s">
        <v>204</v>
      </c>
      <c r="D209" s="622">
        <v>5.08</v>
      </c>
      <c r="E209" s="622"/>
      <c r="F209" s="622"/>
      <c r="G209" s="127"/>
      <c r="H209" s="61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14"/>
      <c r="P209" s="614"/>
      <c r="Q209" s="614"/>
      <c r="R209" s="614"/>
      <c r="S209" s="614"/>
      <c r="T209" s="614"/>
      <c r="U209" s="6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609" t="s">
        <v>208</v>
      </c>
      <c r="C210" s="125" t="s">
        <v>205</v>
      </c>
      <c r="D210" s="622">
        <v>5.08</v>
      </c>
      <c r="E210" s="622"/>
      <c r="F210" s="622"/>
      <c r="G210" s="127"/>
      <c r="H210" s="61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14"/>
      <c r="P210" s="614"/>
      <c r="Q210" s="614"/>
      <c r="R210" s="614"/>
      <c r="S210" s="614"/>
      <c r="T210" s="614"/>
      <c r="U210" s="6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609" t="s">
        <v>208</v>
      </c>
      <c r="C211" s="125" t="s">
        <v>186</v>
      </c>
      <c r="D211" s="622">
        <v>5.08</v>
      </c>
      <c r="E211" s="622"/>
      <c r="F211" s="622"/>
      <c r="G211" s="127"/>
      <c r="H211" s="61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14"/>
      <c r="P211" s="614"/>
      <c r="Q211" s="614"/>
      <c r="R211" s="614"/>
      <c r="S211" s="614"/>
      <c r="T211" s="614"/>
      <c r="U211" s="6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s="305" customFormat="1" ht="20.100000000000001" customHeight="1">
      <c r="A212" s="254">
        <v>30100029</v>
      </c>
      <c r="B212" s="625" t="s">
        <v>208</v>
      </c>
      <c r="C212" s="125" t="s">
        <v>203</v>
      </c>
      <c r="D212" s="630">
        <v>5.08</v>
      </c>
      <c r="E212" s="630"/>
      <c r="F212" s="630">
        <v>20170315</v>
      </c>
      <c r="G212" s="127">
        <f>108*6+32</f>
        <v>680</v>
      </c>
      <c r="H212" s="628">
        <f t="shared" si="51"/>
        <v>3454.4</v>
      </c>
      <c r="I212" s="128">
        <v>28</v>
      </c>
      <c r="J212" s="128">
        <f t="array" ref="J212">IF(ISERROR(G212/I212),"",G212/I212)</f>
        <v>24.285714285714285</v>
      </c>
      <c r="K212" s="130">
        <f t="array" ref="K212">IF(ISERROR(G212/L212),"",G212/L212)</f>
        <v>32.38095238095238</v>
      </c>
      <c r="L212" s="128">
        <v>21</v>
      </c>
      <c r="M212" s="108">
        <f t="shared" si="52"/>
        <v>-4.3809523809523796</v>
      </c>
      <c r="N212" s="128">
        <f t="shared" si="53"/>
        <v>0</v>
      </c>
      <c r="O212" s="627"/>
      <c r="P212" s="627"/>
      <c r="Q212" s="627"/>
      <c r="R212" s="627"/>
      <c r="S212" s="627"/>
      <c r="T212" s="627"/>
      <c r="U212" s="627"/>
      <c r="V212" s="131">
        <f t="shared" si="54"/>
        <v>0</v>
      </c>
      <c r="W212" s="626">
        <f t="shared" si="55"/>
        <v>0</v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625" t="s">
        <v>208</v>
      </c>
      <c r="C213" s="125" t="s">
        <v>199</v>
      </c>
      <c r="D213" s="630">
        <v>5.08</v>
      </c>
      <c r="E213" s="630"/>
      <c r="F213" s="630"/>
      <c r="G213" s="127"/>
      <c r="H213" s="628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624"/>
      <c r="P213" s="624"/>
      <c r="Q213" s="624"/>
      <c r="R213" s="624"/>
      <c r="S213" s="624"/>
      <c r="T213" s="624"/>
      <c r="U213" s="624"/>
      <c r="V213" s="131">
        <f t="shared" si="54"/>
        <v>0</v>
      </c>
      <c r="W213" s="626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625" t="s">
        <v>208</v>
      </c>
      <c r="C214" s="125" t="s">
        <v>187</v>
      </c>
      <c r="D214" s="630">
        <v>5.08</v>
      </c>
      <c r="E214" s="630"/>
      <c r="F214" s="630"/>
      <c r="G214" s="127"/>
      <c r="H214" s="628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627"/>
      <c r="P214" s="627"/>
      <c r="Q214" s="627"/>
      <c r="R214" s="627"/>
      <c r="S214" s="627"/>
      <c r="T214" s="627"/>
      <c r="U214" s="627"/>
      <c r="V214" s="131">
        <f t="shared" si="54"/>
        <v>0</v>
      </c>
      <c r="W214" s="626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625" t="s">
        <v>208</v>
      </c>
      <c r="C215" s="125" t="s">
        <v>207</v>
      </c>
      <c r="D215" s="630">
        <v>5.08</v>
      </c>
      <c r="E215" s="630"/>
      <c r="F215" s="630"/>
      <c r="G215" s="127"/>
      <c r="H215" s="628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624"/>
      <c r="P215" s="624"/>
      <c r="Q215" s="624"/>
      <c r="R215" s="624"/>
      <c r="S215" s="624"/>
      <c r="T215" s="624"/>
      <c r="U215" s="624"/>
      <c r="V215" s="131">
        <f t="shared" si="54"/>
        <v>0</v>
      </c>
      <c r="W215" s="626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625" t="s">
        <v>209</v>
      </c>
      <c r="C216" s="125" t="s">
        <v>194</v>
      </c>
      <c r="D216" s="630">
        <v>5.03</v>
      </c>
      <c r="E216" s="630"/>
      <c r="F216" s="630"/>
      <c r="G216" s="127"/>
      <c r="H216" s="628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627"/>
      <c r="P216" s="627"/>
      <c r="Q216" s="627"/>
      <c r="R216" s="627"/>
      <c r="S216" s="627"/>
      <c r="T216" s="627"/>
      <c r="U216" s="627"/>
      <c r="V216" s="131">
        <f t="shared" si="54"/>
        <v>0</v>
      </c>
      <c r="W216" s="626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625" t="s">
        <v>209</v>
      </c>
      <c r="C217" s="125" t="s">
        <v>179</v>
      </c>
      <c r="D217" s="630">
        <v>5.03</v>
      </c>
      <c r="E217" s="630"/>
      <c r="F217" s="630"/>
      <c r="G217" s="127"/>
      <c r="H217" s="628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627"/>
      <c r="P217" s="627"/>
      <c r="Q217" s="627"/>
      <c r="R217" s="627"/>
      <c r="S217" s="627"/>
      <c r="T217" s="627"/>
      <c r="U217" s="627"/>
      <c r="V217" s="131">
        <f t="shared" si="54"/>
        <v>0</v>
      </c>
      <c r="W217" s="626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625" t="s">
        <v>209</v>
      </c>
      <c r="C218" s="125" t="s">
        <v>195</v>
      </c>
      <c r="D218" s="630">
        <v>5.03</v>
      </c>
      <c r="E218" s="630"/>
      <c r="F218" s="630"/>
      <c r="G218" s="127"/>
      <c r="H218" s="628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627"/>
      <c r="P218" s="627"/>
      <c r="Q218" s="627"/>
      <c r="R218" s="627"/>
      <c r="S218" s="627"/>
      <c r="T218" s="627"/>
      <c r="U218" s="627"/>
      <c r="V218" s="131">
        <f t="shared" si="54"/>
        <v>0</v>
      </c>
      <c r="W218" s="626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625" t="s">
        <v>209</v>
      </c>
      <c r="C219" s="125" t="s">
        <v>204</v>
      </c>
      <c r="D219" s="630">
        <v>5.03</v>
      </c>
      <c r="E219" s="630"/>
      <c r="F219" s="630"/>
      <c r="G219" s="127"/>
      <c r="H219" s="628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627"/>
      <c r="P219" s="627"/>
      <c r="Q219" s="627"/>
      <c r="R219" s="627"/>
      <c r="S219" s="627"/>
      <c r="T219" s="627"/>
      <c r="U219" s="627"/>
      <c r="V219" s="131">
        <f t="shared" si="54"/>
        <v>0</v>
      </c>
      <c r="W219" s="626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625" t="s">
        <v>382</v>
      </c>
      <c r="C220" s="177" t="s">
        <v>383</v>
      </c>
      <c r="D220" s="630">
        <v>5.03</v>
      </c>
      <c r="E220" s="630"/>
      <c r="F220" s="630"/>
      <c r="G220" s="127"/>
      <c r="H220" s="628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627"/>
      <c r="P220" s="627"/>
      <c r="Q220" s="627"/>
      <c r="R220" s="627"/>
      <c r="S220" s="627"/>
      <c r="T220" s="627"/>
      <c r="U220" s="627"/>
      <c r="V220" s="131"/>
      <c r="W220" s="626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625" t="s">
        <v>382</v>
      </c>
      <c r="C221" s="177" t="s">
        <v>384</v>
      </c>
      <c r="D221" s="630">
        <v>5.03</v>
      </c>
      <c r="E221" s="630"/>
      <c r="F221" s="630"/>
      <c r="G221" s="127"/>
      <c r="H221" s="628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627"/>
      <c r="P221" s="627"/>
      <c r="Q221" s="627"/>
      <c r="R221" s="627"/>
      <c r="S221" s="627"/>
      <c r="T221" s="627"/>
      <c r="U221" s="627"/>
      <c r="V221" s="131"/>
      <c r="W221" s="626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625" t="s">
        <v>382</v>
      </c>
      <c r="C222" s="177" t="s">
        <v>389</v>
      </c>
      <c r="D222" s="630">
        <v>5.03</v>
      </c>
      <c r="E222" s="630"/>
      <c r="F222" s="630"/>
      <c r="G222" s="127"/>
      <c r="H222" s="628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627"/>
      <c r="P222" s="627"/>
      <c r="Q222" s="627"/>
      <c r="R222" s="627"/>
      <c r="S222" s="627"/>
      <c r="T222" s="627"/>
      <c r="U222" s="627"/>
      <c r="V222" s="131"/>
      <c r="W222" s="626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625" t="s">
        <v>382</v>
      </c>
      <c r="C223" s="177" t="s">
        <v>391</v>
      </c>
      <c r="D223" s="630">
        <v>5.03</v>
      </c>
      <c r="E223" s="630"/>
      <c r="F223" s="630"/>
      <c r="G223" s="127"/>
      <c r="H223" s="628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627"/>
      <c r="P223" s="627"/>
      <c r="Q223" s="627"/>
      <c r="R223" s="627"/>
      <c r="S223" s="627"/>
      <c r="T223" s="627"/>
      <c r="U223" s="627"/>
      <c r="V223" s="131"/>
      <c r="W223" s="626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625" t="s">
        <v>418</v>
      </c>
      <c r="C224" s="177" t="s">
        <v>364</v>
      </c>
      <c r="D224" s="630">
        <v>5.03</v>
      </c>
      <c r="E224" s="630"/>
      <c r="F224" s="630"/>
      <c r="G224" s="127"/>
      <c r="H224" s="628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627"/>
      <c r="P224" s="627"/>
      <c r="Q224" s="627"/>
      <c r="R224" s="627"/>
      <c r="S224" s="627"/>
      <c r="T224" s="627"/>
      <c r="U224" s="627"/>
      <c r="V224" s="131"/>
      <c r="W224" s="626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625" t="s">
        <v>418</v>
      </c>
      <c r="C225" s="177" t="s">
        <v>365</v>
      </c>
      <c r="D225" s="630">
        <v>5.03</v>
      </c>
      <c r="E225" s="630"/>
      <c r="F225" s="630"/>
      <c r="G225" s="127"/>
      <c r="H225" s="628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627"/>
      <c r="P225" s="627"/>
      <c r="Q225" s="627"/>
      <c r="R225" s="627"/>
      <c r="S225" s="627"/>
      <c r="T225" s="627"/>
      <c r="U225" s="627"/>
      <c r="V225" s="131"/>
      <c r="W225" s="626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625" t="s">
        <v>418</v>
      </c>
      <c r="C226" s="177" t="s">
        <v>366</v>
      </c>
      <c r="D226" s="630">
        <v>5.03</v>
      </c>
      <c r="E226" s="630"/>
      <c r="F226" s="630"/>
      <c r="G226" s="127"/>
      <c r="H226" s="628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627"/>
      <c r="P226" s="627"/>
      <c r="Q226" s="627"/>
      <c r="R226" s="627"/>
      <c r="S226" s="627"/>
      <c r="T226" s="627"/>
      <c r="U226" s="627"/>
      <c r="V226" s="131"/>
      <c r="W226" s="626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625" t="s">
        <v>418</v>
      </c>
      <c r="C227" s="177" t="s">
        <v>367</v>
      </c>
      <c r="D227" s="630">
        <v>5.03</v>
      </c>
      <c r="E227" s="630"/>
      <c r="F227" s="630"/>
      <c r="G227" s="127"/>
      <c r="H227" s="628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627"/>
      <c r="P227" s="627"/>
      <c r="Q227" s="627"/>
      <c r="R227" s="627"/>
      <c r="S227" s="627"/>
      <c r="T227" s="627"/>
      <c r="U227" s="627"/>
      <c r="V227" s="131"/>
      <c r="W227" s="626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630">
        <v>5.03</v>
      </c>
      <c r="E228" s="630"/>
      <c r="F228" s="630"/>
      <c r="G228" s="146"/>
      <c r="H228" s="628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624"/>
      <c r="P228" s="624"/>
      <c r="Q228" s="624"/>
      <c r="R228" s="624"/>
      <c r="S228" s="624"/>
      <c r="T228" s="624"/>
      <c r="U228" s="624"/>
      <c r="V228" s="131">
        <f t="shared" ref="V228:V237" si="56">SUM(X228:AA228)</f>
        <v>0</v>
      </c>
      <c r="W228" s="626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customHeight="1">
      <c r="A229" s="254">
        <v>30100034</v>
      </c>
      <c r="B229" s="133" t="s">
        <v>210</v>
      </c>
      <c r="C229" s="125" t="s">
        <v>186</v>
      </c>
      <c r="D229" s="630">
        <v>5.03</v>
      </c>
      <c r="E229" s="630"/>
      <c r="F229" s="630">
        <v>20170314</v>
      </c>
      <c r="G229" s="146">
        <v>61</v>
      </c>
      <c r="H229" s="628">
        <f t="shared" si="51"/>
        <v>306.83000000000004</v>
      </c>
      <c r="I229" s="128">
        <v>1</v>
      </c>
      <c r="J229" s="128">
        <f t="array" ref="J229">IF(ISERROR(G229/I229),"",G229/I229)</f>
        <v>61</v>
      </c>
      <c r="K229" s="130">
        <f t="array" ref="K229">IF(ISERROR(G229/L229),"",G229/L229)</f>
        <v>1.5249999999999999</v>
      </c>
      <c r="L229" s="128">
        <v>40</v>
      </c>
      <c r="M229" s="108">
        <f t="shared" si="52"/>
        <v>-0.52499999999999991</v>
      </c>
      <c r="N229" s="128">
        <f t="shared" si="53"/>
        <v>0</v>
      </c>
      <c r="O229" s="624"/>
      <c r="P229" s="624"/>
      <c r="Q229" s="624"/>
      <c r="R229" s="624"/>
      <c r="S229" s="624"/>
      <c r="T229" s="624"/>
      <c r="U229" s="624"/>
      <c r="V229" s="131">
        <f t="shared" si="56"/>
        <v>0</v>
      </c>
      <c r="W229" s="626">
        <f t="shared" si="57"/>
        <v>0</v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630">
        <v>5.03</v>
      </c>
      <c r="E230" s="630"/>
      <c r="F230" s="630"/>
      <c r="G230" s="146"/>
      <c r="H230" s="628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624"/>
      <c r="P230" s="624"/>
      <c r="Q230" s="624"/>
      <c r="R230" s="624"/>
      <c r="S230" s="624"/>
      <c r="T230" s="624"/>
      <c r="U230" s="624"/>
      <c r="V230" s="131">
        <f t="shared" si="56"/>
        <v>0</v>
      </c>
      <c r="W230" s="626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630">
        <v>5.03</v>
      </c>
      <c r="E231" s="630"/>
      <c r="F231" s="630"/>
      <c r="G231" s="127"/>
      <c r="H231" s="628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624"/>
      <c r="P231" s="624"/>
      <c r="Q231" s="624"/>
      <c r="R231" s="624"/>
      <c r="S231" s="624"/>
      <c r="T231" s="624"/>
      <c r="U231" s="624"/>
      <c r="V231" s="131">
        <f t="shared" si="56"/>
        <v>0</v>
      </c>
      <c r="W231" s="626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630">
        <v>5.03</v>
      </c>
      <c r="E232" s="630"/>
      <c r="F232" s="630"/>
      <c r="G232" s="127"/>
      <c r="H232" s="628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624"/>
      <c r="P232" s="624"/>
      <c r="Q232" s="624"/>
      <c r="R232" s="624"/>
      <c r="S232" s="624"/>
      <c r="T232" s="624"/>
      <c r="U232" s="624"/>
      <c r="V232" s="131">
        <f t="shared" si="56"/>
        <v>0</v>
      </c>
      <c r="W232" s="626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630">
        <v>5.03</v>
      </c>
      <c r="E233" s="630"/>
      <c r="F233" s="630"/>
      <c r="G233" s="127"/>
      <c r="H233" s="628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624"/>
      <c r="P233" s="624"/>
      <c r="Q233" s="624"/>
      <c r="R233" s="624"/>
      <c r="S233" s="624"/>
      <c r="T233" s="624"/>
      <c r="U233" s="624"/>
      <c r="V233" s="131">
        <f t="shared" si="56"/>
        <v>0</v>
      </c>
      <c r="W233" s="626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630">
        <v>5.03</v>
      </c>
      <c r="E234" s="630"/>
      <c r="F234" s="630"/>
      <c r="G234" s="127"/>
      <c r="H234" s="628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624"/>
      <c r="P234" s="624"/>
      <c r="Q234" s="624"/>
      <c r="R234" s="624"/>
      <c r="S234" s="624"/>
      <c r="T234" s="624"/>
      <c r="U234" s="624"/>
      <c r="V234" s="131">
        <f t="shared" si="56"/>
        <v>0</v>
      </c>
      <c r="W234" s="626" t="str">
        <f t="shared" si="57"/>
        <v/>
      </c>
      <c r="X234" s="131"/>
      <c r="Y234" s="131"/>
      <c r="Z234" s="131"/>
      <c r="AA234" s="131"/>
    </row>
    <row r="235" spans="1:27" s="305" customFormat="1" ht="20.100000000000001" customHeight="1">
      <c r="A235" s="254">
        <v>30100045</v>
      </c>
      <c r="B235" s="133" t="s">
        <v>213</v>
      </c>
      <c r="C235" s="125" t="s">
        <v>199</v>
      </c>
      <c r="D235" s="630">
        <v>5.03</v>
      </c>
      <c r="E235" s="630"/>
      <c r="F235" s="630">
        <v>20170315</v>
      </c>
      <c r="G235" s="127">
        <f>90*8+68</f>
        <v>788</v>
      </c>
      <c r="H235" s="628">
        <f t="shared" si="51"/>
        <v>3963.6400000000003</v>
      </c>
      <c r="I235" s="128">
        <v>13</v>
      </c>
      <c r="J235" s="128">
        <f t="array" ref="J235">IF(ISERROR(G235/I235),"",G235/I235)</f>
        <v>60.615384615384613</v>
      </c>
      <c r="K235" s="130">
        <f t="array" ref="K235">IF(ISERROR(G235/L235),"",G235/L235)</f>
        <v>15.76</v>
      </c>
      <c r="L235" s="128">
        <v>50</v>
      </c>
      <c r="M235" s="108">
        <f t="shared" si="52"/>
        <v>-2.76</v>
      </c>
      <c r="N235" s="128">
        <f t="shared" si="53"/>
        <v>0</v>
      </c>
      <c r="O235" s="624"/>
      <c r="P235" s="624"/>
      <c r="Q235" s="624"/>
      <c r="R235" s="624"/>
      <c r="S235" s="624"/>
      <c r="T235" s="624"/>
      <c r="U235" s="624"/>
      <c r="V235" s="131">
        <f t="shared" si="56"/>
        <v>0</v>
      </c>
      <c r="W235" s="626">
        <f t="shared" si="57"/>
        <v>0</v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630">
        <v>5.03</v>
      </c>
      <c r="E236" s="630"/>
      <c r="F236" s="630"/>
      <c r="G236" s="127"/>
      <c r="H236" s="628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624"/>
      <c r="P236" s="624"/>
      <c r="Q236" s="624"/>
      <c r="R236" s="624"/>
      <c r="S236" s="624"/>
      <c r="T236" s="624"/>
      <c r="U236" s="624"/>
      <c r="V236" s="131">
        <f t="shared" si="56"/>
        <v>0</v>
      </c>
      <c r="W236" s="626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630">
        <v>5.03</v>
      </c>
      <c r="E237" s="630"/>
      <c r="F237" s="630"/>
      <c r="G237" s="127"/>
      <c r="H237" s="628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624"/>
      <c r="P237" s="624"/>
      <c r="Q237" s="624"/>
      <c r="R237" s="624"/>
      <c r="S237" s="624"/>
      <c r="T237" s="624"/>
      <c r="U237" s="624"/>
      <c r="V237" s="131">
        <f t="shared" si="56"/>
        <v>0</v>
      </c>
      <c r="W237" s="626" t="str">
        <f t="shared" si="57"/>
        <v/>
      </c>
      <c r="X237" s="131"/>
      <c r="Y237" s="131"/>
      <c r="Z237" s="131"/>
      <c r="AA237" s="131"/>
    </row>
    <row r="238" spans="1:27" s="305" customFormat="1" ht="20.100000000000001" customHeight="1">
      <c r="A238" s="254">
        <v>30100043</v>
      </c>
      <c r="B238" s="133" t="s">
        <v>429</v>
      </c>
      <c r="C238" s="177" t="s">
        <v>427</v>
      </c>
      <c r="D238" s="630">
        <v>5.03</v>
      </c>
      <c r="E238" s="630"/>
      <c r="F238" s="630">
        <v>20170310</v>
      </c>
      <c r="G238" s="127">
        <v>10</v>
      </c>
      <c r="H238" s="628">
        <f t="shared" si="51"/>
        <v>50.300000000000004</v>
      </c>
      <c r="I238" s="128">
        <v>0.3</v>
      </c>
      <c r="J238" s="128"/>
      <c r="K238" s="130"/>
      <c r="L238" s="128">
        <v>50</v>
      </c>
      <c r="M238" s="108"/>
      <c r="N238" s="128"/>
      <c r="O238" s="624"/>
      <c r="P238" s="624"/>
      <c r="Q238" s="624"/>
      <c r="R238" s="624"/>
      <c r="S238" s="624"/>
      <c r="T238" s="624"/>
      <c r="U238" s="624"/>
      <c r="V238" s="131"/>
      <c r="W238" s="626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22">
        <v>5</v>
      </c>
      <c r="E239" s="622"/>
      <c r="F239" s="622"/>
      <c r="G239" s="127"/>
      <c r="H239" s="61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18"/>
      <c r="P239" s="618"/>
      <c r="Q239" s="618"/>
      <c r="R239" s="618"/>
      <c r="S239" s="618"/>
      <c r="T239" s="618"/>
      <c r="U239" s="61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22">
        <v>5.03</v>
      </c>
      <c r="E240" s="622"/>
      <c r="F240" s="622"/>
      <c r="G240" s="127"/>
      <c r="H240" s="61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18"/>
      <c r="P240" s="618"/>
      <c r="Q240" s="618"/>
      <c r="R240" s="618"/>
      <c r="S240" s="618"/>
      <c r="T240" s="618"/>
      <c r="U240" s="61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22">
        <v>5.03</v>
      </c>
      <c r="E241" s="622"/>
      <c r="F241" s="622"/>
      <c r="G241" s="127"/>
      <c r="H241" s="61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18"/>
      <c r="P241" s="618"/>
      <c r="Q241" s="618"/>
      <c r="R241" s="618"/>
      <c r="S241" s="618"/>
      <c r="T241" s="618"/>
      <c r="U241" s="61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22"/>
      <c r="E242" s="622"/>
      <c r="F242" s="622"/>
      <c r="G242" s="127"/>
      <c r="H242" s="61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18"/>
      <c r="P242" s="618"/>
      <c r="Q242" s="618"/>
      <c r="R242" s="618"/>
      <c r="S242" s="618"/>
      <c r="T242" s="618"/>
      <c r="U242" s="61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22">
        <v>5.0599999999999996</v>
      </c>
      <c r="E243" s="622"/>
      <c r="F243" s="622"/>
      <c r="G243" s="127"/>
      <c r="H243" s="61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18"/>
      <c r="P243" s="618"/>
      <c r="Q243" s="618"/>
      <c r="R243" s="618"/>
      <c r="S243" s="618"/>
      <c r="T243" s="618"/>
      <c r="U243" s="61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22">
        <v>5.0599999999999996</v>
      </c>
      <c r="E244" s="622"/>
      <c r="F244" s="622"/>
      <c r="G244" s="127"/>
      <c r="H244" s="61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18"/>
      <c r="P244" s="618"/>
      <c r="Q244" s="618"/>
      <c r="R244" s="618"/>
      <c r="S244" s="618"/>
      <c r="T244" s="618"/>
      <c r="U244" s="61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22">
        <v>5.0599999999999996</v>
      </c>
      <c r="E245" s="622"/>
      <c r="F245" s="622"/>
      <c r="G245" s="127"/>
      <c r="H245" s="61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18"/>
      <c r="P245" s="618"/>
      <c r="Q245" s="618"/>
      <c r="R245" s="618"/>
      <c r="S245" s="618"/>
      <c r="T245" s="618"/>
      <c r="U245" s="61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22">
        <v>5.0599999999999996</v>
      </c>
      <c r="E246" s="622"/>
      <c r="F246" s="622"/>
      <c r="G246" s="127"/>
      <c r="H246" s="61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18"/>
      <c r="P246" s="618"/>
      <c r="Q246" s="618"/>
      <c r="R246" s="618"/>
      <c r="S246" s="618"/>
      <c r="T246" s="618"/>
      <c r="U246" s="61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22"/>
      <c r="E247" s="622"/>
      <c r="F247" s="622"/>
      <c r="G247" s="127"/>
      <c r="H247" s="61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18"/>
      <c r="P247" s="618"/>
      <c r="Q247" s="618"/>
      <c r="R247" s="618"/>
      <c r="S247" s="618"/>
      <c r="T247" s="618"/>
      <c r="U247" s="61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22"/>
      <c r="E248" s="622"/>
      <c r="F248" s="622"/>
      <c r="G248" s="127"/>
      <c r="H248" s="61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18"/>
      <c r="P248" s="618"/>
      <c r="Q248" s="618"/>
      <c r="R248" s="618"/>
      <c r="S248" s="618"/>
      <c r="T248" s="618"/>
      <c r="U248" s="61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22"/>
      <c r="E249" s="622"/>
      <c r="F249" s="622"/>
      <c r="G249" s="127"/>
      <c r="H249" s="61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18"/>
      <c r="P249" s="618"/>
      <c r="Q249" s="618"/>
      <c r="R249" s="618"/>
      <c r="S249" s="618"/>
      <c r="T249" s="618"/>
      <c r="U249" s="61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22"/>
      <c r="E250" s="622"/>
      <c r="F250" s="622"/>
      <c r="G250" s="127"/>
      <c r="H250" s="61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18"/>
      <c r="P250" s="618"/>
      <c r="Q250" s="618"/>
      <c r="R250" s="618"/>
      <c r="S250" s="618"/>
      <c r="T250" s="618"/>
      <c r="U250" s="61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22"/>
      <c r="E251" s="622"/>
      <c r="F251" s="622"/>
      <c r="G251" s="127"/>
      <c r="H251" s="61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18"/>
      <c r="P251" s="618"/>
      <c r="Q251" s="618"/>
      <c r="R251" s="618"/>
      <c r="S251" s="618"/>
      <c r="T251" s="618"/>
      <c r="U251" s="61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22"/>
      <c r="E252" s="622"/>
      <c r="F252" s="622"/>
      <c r="G252" s="127"/>
      <c r="H252" s="61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18"/>
      <c r="P252" s="618"/>
      <c r="Q252" s="618"/>
      <c r="R252" s="618"/>
      <c r="S252" s="618"/>
      <c r="T252" s="618"/>
      <c r="U252" s="61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22"/>
      <c r="E253" s="622"/>
      <c r="F253" s="622"/>
      <c r="G253" s="127"/>
      <c r="H253" s="61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18"/>
      <c r="P253" s="618"/>
      <c r="Q253" s="618"/>
      <c r="R253" s="618"/>
      <c r="S253" s="618"/>
      <c r="T253" s="618"/>
      <c r="U253" s="61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22"/>
      <c r="E254" s="622"/>
      <c r="F254" s="622"/>
      <c r="G254" s="127"/>
      <c r="H254" s="61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18"/>
      <c r="P254" s="618"/>
      <c r="Q254" s="618"/>
      <c r="R254" s="618"/>
      <c r="S254" s="618"/>
      <c r="T254" s="618"/>
      <c r="U254" s="61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22"/>
      <c r="E255" s="622"/>
      <c r="F255" s="622"/>
      <c r="G255" s="127"/>
      <c r="H255" s="61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18"/>
      <c r="P255" s="618"/>
      <c r="Q255" s="618"/>
      <c r="R255" s="618"/>
      <c r="S255" s="618"/>
      <c r="T255" s="618"/>
      <c r="U255" s="61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22"/>
      <c r="E256" s="622"/>
      <c r="F256" s="622"/>
      <c r="G256" s="127"/>
      <c r="H256" s="61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18"/>
      <c r="P256" s="618"/>
      <c r="Q256" s="618"/>
      <c r="R256" s="618"/>
      <c r="S256" s="618"/>
      <c r="T256" s="618"/>
      <c r="U256" s="618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619" t="s">
        <v>202</v>
      </c>
      <c r="D257" s="138"/>
      <c r="E257" s="138"/>
      <c r="F257" s="138"/>
      <c r="G257" s="139">
        <f>SUM(G200:G256)</f>
        <v>2012</v>
      </c>
      <c r="H257" s="140">
        <f>SUM(H200:H256)</f>
        <v>10154.36</v>
      </c>
      <c r="I257" s="140">
        <f>SUM(I200:I256)</f>
        <v>50.3</v>
      </c>
      <c r="J257" s="129">
        <f t="array" ref="J257">IF(ISERROR(G257/I257),"",G257/I257)</f>
        <v>40</v>
      </c>
      <c r="K257" s="140">
        <f>SUM(K200:K256)</f>
        <v>49.665952380952376</v>
      </c>
      <c r="L257" s="141"/>
      <c r="M257" s="144">
        <f t="shared" ref="M257:V257" si="59">SUM(M200:M256)</f>
        <v>-7.6659523809523797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609" t="s">
        <v>217</v>
      </c>
      <c r="C258" s="125" t="s">
        <v>179</v>
      </c>
      <c r="D258" s="622">
        <v>5.03</v>
      </c>
      <c r="E258" s="622"/>
      <c r="F258" s="622"/>
      <c r="G258" s="127"/>
      <c r="H258" s="61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18"/>
      <c r="P258" s="618"/>
      <c r="Q258" s="618"/>
      <c r="R258" s="618"/>
      <c r="S258" s="618"/>
      <c r="T258" s="618"/>
      <c r="U258" s="61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609" t="s">
        <v>217</v>
      </c>
      <c r="C259" s="125" t="s">
        <v>186</v>
      </c>
      <c r="D259" s="622">
        <v>5.03</v>
      </c>
      <c r="E259" s="622"/>
      <c r="F259" s="622"/>
      <c r="G259" s="127"/>
      <c r="H259" s="61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18"/>
      <c r="P259" s="618"/>
      <c r="Q259" s="618"/>
      <c r="R259" s="618"/>
      <c r="S259" s="618"/>
      <c r="T259" s="618"/>
      <c r="U259" s="61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609" t="s">
        <v>217</v>
      </c>
      <c r="C260" s="125" t="s">
        <v>204</v>
      </c>
      <c r="D260" s="622">
        <v>5.03</v>
      </c>
      <c r="E260" s="622"/>
      <c r="F260" s="622"/>
      <c r="G260" s="127"/>
      <c r="H260" s="61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18"/>
      <c r="P260" s="618"/>
      <c r="Q260" s="618"/>
      <c r="R260" s="618"/>
      <c r="S260" s="618"/>
      <c r="T260" s="618"/>
      <c r="U260" s="61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22">
        <v>5.03</v>
      </c>
      <c r="E261" s="622"/>
      <c r="F261" s="622"/>
      <c r="G261" s="127"/>
      <c r="H261" s="61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18"/>
      <c r="P261" s="618"/>
      <c r="Q261" s="618"/>
      <c r="R261" s="618"/>
      <c r="S261" s="618"/>
      <c r="T261" s="618"/>
      <c r="U261" s="61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22">
        <v>5.03</v>
      </c>
      <c r="E262" s="622"/>
      <c r="F262" s="622"/>
      <c r="G262" s="127"/>
      <c r="H262" s="61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18"/>
      <c r="P262" s="618"/>
      <c r="Q262" s="618"/>
      <c r="R262" s="618"/>
      <c r="S262" s="618"/>
      <c r="T262" s="618"/>
      <c r="U262" s="61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22">
        <v>5.03</v>
      </c>
      <c r="E263" s="622"/>
      <c r="F263" s="622"/>
      <c r="G263" s="127"/>
      <c r="H263" s="61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18"/>
      <c r="P263" s="618"/>
      <c r="Q263" s="618"/>
      <c r="R263" s="618"/>
      <c r="S263" s="618"/>
      <c r="T263" s="618"/>
      <c r="U263" s="61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22">
        <v>5.03</v>
      </c>
      <c r="E264" s="622"/>
      <c r="F264" s="622"/>
      <c r="G264" s="127"/>
      <c r="H264" s="61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18"/>
      <c r="P264" s="618"/>
      <c r="Q264" s="618"/>
      <c r="R264" s="618"/>
      <c r="S264" s="618"/>
      <c r="T264" s="618"/>
      <c r="U264" s="61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22">
        <v>5.03</v>
      </c>
      <c r="E265" s="622"/>
      <c r="F265" s="622"/>
      <c r="G265" s="127"/>
      <c r="H265" s="61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18"/>
      <c r="P265" s="618"/>
      <c r="Q265" s="618"/>
      <c r="R265" s="618"/>
      <c r="S265" s="618"/>
      <c r="T265" s="618"/>
      <c r="U265" s="61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22">
        <v>5.03</v>
      </c>
      <c r="E266" s="622"/>
      <c r="F266" s="622"/>
      <c r="G266" s="146"/>
      <c r="H266" s="61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18"/>
      <c r="P266" s="618"/>
      <c r="Q266" s="618"/>
      <c r="R266" s="618"/>
      <c r="S266" s="618"/>
      <c r="T266" s="618"/>
      <c r="U266" s="61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22">
        <v>5.03</v>
      </c>
      <c r="E267" s="622"/>
      <c r="F267" s="622"/>
      <c r="G267" s="127"/>
      <c r="H267" s="61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18"/>
      <c r="P267" s="618"/>
      <c r="Q267" s="618"/>
      <c r="R267" s="618"/>
      <c r="S267" s="618"/>
      <c r="T267" s="618"/>
      <c r="U267" s="61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22">
        <v>5.03</v>
      </c>
      <c r="E268" s="622"/>
      <c r="F268" s="622"/>
      <c r="G268" s="127"/>
      <c r="H268" s="61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18"/>
      <c r="P268" s="618"/>
      <c r="Q268" s="618"/>
      <c r="R268" s="618"/>
      <c r="S268" s="618"/>
      <c r="T268" s="618"/>
      <c r="U268" s="61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22">
        <v>5.03</v>
      </c>
      <c r="E269" s="622"/>
      <c r="F269" s="622"/>
      <c r="G269" s="127"/>
      <c r="H269" s="61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18"/>
      <c r="P269" s="618"/>
      <c r="Q269" s="618"/>
      <c r="R269" s="618"/>
      <c r="S269" s="618"/>
      <c r="T269" s="618"/>
      <c r="U269" s="61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22">
        <v>5.03</v>
      </c>
      <c r="E270" s="622"/>
      <c r="F270" s="622"/>
      <c r="G270" s="127"/>
      <c r="H270" s="61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18"/>
      <c r="P270" s="618"/>
      <c r="Q270" s="618"/>
      <c r="R270" s="618"/>
      <c r="S270" s="618"/>
      <c r="T270" s="618"/>
      <c r="U270" s="61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22">
        <v>5.03</v>
      </c>
      <c r="E271" s="622"/>
      <c r="F271" s="622"/>
      <c r="G271" s="127"/>
      <c r="H271" s="61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18"/>
      <c r="P271" s="618"/>
      <c r="Q271" s="618"/>
      <c r="R271" s="618"/>
      <c r="S271" s="618"/>
      <c r="T271" s="618"/>
      <c r="U271" s="61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22">
        <v>5.03</v>
      </c>
      <c r="E272" s="622"/>
      <c r="F272" s="622"/>
      <c r="G272" s="127"/>
      <c r="H272" s="61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18"/>
      <c r="P272" s="618"/>
      <c r="Q272" s="618"/>
      <c r="R272" s="618"/>
      <c r="S272" s="618"/>
      <c r="T272" s="618"/>
      <c r="U272" s="61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22">
        <v>5.03</v>
      </c>
      <c r="E273" s="622"/>
      <c r="F273" s="622"/>
      <c r="G273" s="127"/>
      <c r="H273" s="61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18"/>
      <c r="P273" s="618"/>
      <c r="Q273" s="618"/>
      <c r="R273" s="618"/>
      <c r="S273" s="618"/>
      <c r="T273" s="618"/>
      <c r="U273" s="61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s="305" customFormat="1" ht="20.100000000000001" customHeight="1">
      <c r="A274" s="258">
        <v>30600005</v>
      </c>
      <c r="B274" s="625" t="s">
        <v>222</v>
      </c>
      <c r="C274" s="125" t="s">
        <v>181</v>
      </c>
      <c r="D274" s="630">
        <v>9.36</v>
      </c>
      <c r="E274" s="630"/>
      <c r="F274" s="630">
        <v>20170310</v>
      </c>
      <c r="G274" s="127">
        <f>54*4+26</f>
        <v>242</v>
      </c>
      <c r="H274" s="628">
        <f t="shared" si="61"/>
        <v>2265.12</v>
      </c>
      <c r="I274" s="128">
        <v>38</v>
      </c>
      <c r="J274" s="128">
        <f t="array" ref="J274">IF(ISERROR(G274/I274),"",G274/I274)</f>
        <v>6.3684210526315788</v>
      </c>
      <c r="K274" s="130">
        <f t="array" ref="K274">IF(ISERROR(G274/L274),"",G274/L274)</f>
        <v>40.333333333333336</v>
      </c>
      <c r="L274" s="128">
        <v>6</v>
      </c>
      <c r="M274" s="108">
        <f t="shared" si="66"/>
        <v>-2.3333333333333357</v>
      </c>
      <c r="N274" s="128">
        <f t="shared" si="67"/>
        <v>0</v>
      </c>
      <c r="O274" s="624"/>
      <c r="P274" s="624"/>
      <c r="Q274" s="624"/>
      <c r="R274" s="624"/>
      <c r="S274" s="624"/>
      <c r="T274" s="624"/>
      <c r="U274" s="624"/>
      <c r="V274" s="131">
        <f t="shared" si="65"/>
        <v>0</v>
      </c>
      <c r="W274" s="626">
        <f t="shared" si="68"/>
        <v>0</v>
      </c>
      <c r="X274" s="131"/>
      <c r="Y274" s="131"/>
      <c r="Z274" s="131"/>
      <c r="AA274" s="131"/>
    </row>
    <row r="275" spans="1:27" s="305" customFormat="1" ht="20.100000000000001" hidden="1" customHeight="1">
      <c r="A275" s="258">
        <v>30600008</v>
      </c>
      <c r="B275" s="625" t="s">
        <v>222</v>
      </c>
      <c r="C275" s="125" t="s">
        <v>179</v>
      </c>
      <c r="D275" s="630">
        <v>9.36</v>
      </c>
      <c r="E275" s="630"/>
      <c r="F275" s="630"/>
      <c r="G275" s="127"/>
      <c r="H275" s="628">
        <f t="shared" si="61"/>
        <v>0</v>
      </c>
      <c r="I275" s="128"/>
      <c r="J275" s="128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8">
        <f t="shared" si="67"/>
        <v>0</v>
      </c>
      <c r="O275" s="624"/>
      <c r="P275" s="624"/>
      <c r="Q275" s="624"/>
      <c r="R275" s="624"/>
      <c r="S275" s="624"/>
      <c r="T275" s="624"/>
      <c r="U275" s="624"/>
      <c r="V275" s="131">
        <f t="shared" si="65"/>
        <v>0</v>
      </c>
      <c r="W275" s="626" t="str">
        <f t="shared" si="68"/>
        <v/>
      </c>
      <c r="X275" s="131"/>
      <c r="Y275" s="131"/>
      <c r="Z275" s="131"/>
      <c r="AA275" s="131"/>
    </row>
    <row r="276" spans="1:27" s="305" customFormat="1" ht="20.100000000000001" customHeight="1">
      <c r="A276" s="258">
        <v>30600007</v>
      </c>
      <c r="B276" s="625" t="s">
        <v>222</v>
      </c>
      <c r="C276" s="125" t="s">
        <v>221</v>
      </c>
      <c r="D276" s="630">
        <v>9.36</v>
      </c>
      <c r="E276" s="630"/>
      <c r="F276" s="630">
        <v>20170310</v>
      </c>
      <c r="G276" s="127">
        <v>11</v>
      </c>
      <c r="H276" s="628">
        <f t="shared" si="61"/>
        <v>102.96</v>
      </c>
      <c r="I276" s="128">
        <v>2</v>
      </c>
      <c r="J276" s="128">
        <f t="array" ref="J276">IF(ISERROR(G276/I276),"",G276/I276)</f>
        <v>5.5</v>
      </c>
      <c r="K276" s="130">
        <f t="array" ref="K276">IF(ISERROR(G276/L276),"",G276/L276)</f>
        <v>1.8333333333333333</v>
      </c>
      <c r="L276" s="128">
        <v>6</v>
      </c>
      <c r="M276" s="108">
        <f t="shared" si="66"/>
        <v>0.16666666666666674</v>
      </c>
      <c r="N276" s="128">
        <f t="shared" si="67"/>
        <v>0</v>
      </c>
      <c r="O276" s="624"/>
      <c r="P276" s="624"/>
      <c r="Q276" s="624"/>
      <c r="R276" s="624"/>
      <c r="S276" s="624"/>
      <c r="T276" s="624"/>
      <c r="U276" s="624"/>
      <c r="V276" s="131">
        <f t="shared" si="65"/>
        <v>0</v>
      </c>
      <c r="W276" s="626">
        <f t="shared" si="68"/>
        <v>0</v>
      </c>
      <c r="X276" s="131"/>
      <c r="Y276" s="131"/>
      <c r="Z276" s="131"/>
      <c r="AA276" s="131"/>
    </row>
    <row r="277" spans="1:27" s="305" customFormat="1" ht="20.100000000000001" hidden="1" customHeight="1">
      <c r="A277" s="258">
        <v>30600006</v>
      </c>
      <c r="B277" s="625" t="s">
        <v>222</v>
      </c>
      <c r="C277" s="125" t="s">
        <v>186</v>
      </c>
      <c r="D277" s="630">
        <v>9.36</v>
      </c>
      <c r="E277" s="630"/>
      <c r="F277" s="630"/>
      <c r="G277" s="127"/>
      <c r="H277" s="628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8">
        <f t="shared" si="67"/>
        <v>0</v>
      </c>
      <c r="O277" s="624"/>
      <c r="P277" s="624"/>
      <c r="Q277" s="624"/>
      <c r="R277" s="624"/>
      <c r="S277" s="624"/>
      <c r="T277" s="624"/>
      <c r="U277" s="624"/>
      <c r="V277" s="131">
        <f t="shared" si="65"/>
        <v>0</v>
      </c>
      <c r="W277" s="626" t="str">
        <f t="shared" si="68"/>
        <v/>
      </c>
      <c r="X277" s="131"/>
      <c r="Y277" s="131"/>
      <c r="Z277" s="131"/>
      <c r="AA277" s="131"/>
    </row>
    <row r="278" spans="1:27" s="305" customFormat="1" ht="20.100000000000001" hidden="1" customHeight="1">
      <c r="A278" s="253">
        <v>30400026</v>
      </c>
      <c r="B278" s="625" t="s">
        <v>393</v>
      </c>
      <c r="C278" s="177" t="s">
        <v>395</v>
      </c>
      <c r="D278" s="630">
        <v>5</v>
      </c>
      <c r="E278" s="630"/>
      <c r="F278" s="630"/>
      <c r="G278" s="127"/>
      <c r="H278" s="628">
        <f t="shared" si="61"/>
        <v>0</v>
      </c>
      <c r="I278" s="128"/>
      <c r="J278" s="128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8">
        <f t="shared" si="67"/>
        <v>0</v>
      </c>
      <c r="O278" s="624"/>
      <c r="P278" s="624"/>
      <c r="Q278" s="624"/>
      <c r="R278" s="624"/>
      <c r="S278" s="624"/>
      <c r="T278" s="624"/>
      <c r="U278" s="624"/>
      <c r="V278" s="131"/>
      <c r="W278" s="626"/>
      <c r="X278" s="131"/>
      <c r="Y278" s="131"/>
      <c r="Z278" s="131"/>
      <c r="AA278" s="131"/>
    </row>
    <row r="279" spans="1:27" s="305" customFormat="1" ht="20.100000000000001" hidden="1" customHeight="1">
      <c r="A279" s="253">
        <v>30400028</v>
      </c>
      <c r="B279" s="625" t="s">
        <v>393</v>
      </c>
      <c r="C279" s="177" t="s">
        <v>402</v>
      </c>
      <c r="D279" s="630">
        <v>5</v>
      </c>
      <c r="E279" s="630"/>
      <c r="F279" s="630"/>
      <c r="G279" s="127"/>
      <c r="H279" s="628">
        <f t="shared" si="61"/>
        <v>0</v>
      </c>
      <c r="I279" s="128"/>
      <c r="J279" s="128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8">
        <f t="shared" si="67"/>
        <v>0</v>
      </c>
      <c r="O279" s="624"/>
      <c r="P279" s="624"/>
      <c r="Q279" s="624"/>
      <c r="R279" s="624"/>
      <c r="S279" s="624"/>
      <c r="T279" s="624"/>
      <c r="U279" s="624"/>
      <c r="V279" s="131"/>
      <c r="W279" s="626"/>
      <c r="X279" s="131"/>
      <c r="Y279" s="131"/>
      <c r="Z279" s="131"/>
      <c r="AA279" s="131"/>
    </row>
    <row r="280" spans="1:27" s="305" customFormat="1" ht="20.100000000000001" hidden="1" customHeight="1">
      <c r="A280" s="253">
        <v>30400027</v>
      </c>
      <c r="B280" s="625" t="s">
        <v>404</v>
      </c>
      <c r="C280" s="177" t="s">
        <v>405</v>
      </c>
      <c r="D280" s="630">
        <v>5</v>
      </c>
      <c r="E280" s="630"/>
      <c r="F280" s="630"/>
      <c r="G280" s="127"/>
      <c r="H280" s="628">
        <f t="shared" si="61"/>
        <v>0</v>
      </c>
      <c r="I280" s="128"/>
      <c r="J280" s="128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8">
        <f t="shared" si="67"/>
        <v>0</v>
      </c>
      <c r="O280" s="624"/>
      <c r="P280" s="624"/>
      <c r="Q280" s="624"/>
      <c r="R280" s="624"/>
      <c r="S280" s="624"/>
      <c r="T280" s="624"/>
      <c r="U280" s="624"/>
      <c r="V280" s="131"/>
      <c r="W280" s="626"/>
      <c r="X280" s="131"/>
      <c r="Y280" s="131"/>
      <c r="Z280" s="131"/>
      <c r="AA280" s="131"/>
    </row>
    <row r="281" spans="1:27" s="305" customFormat="1" ht="20.100000000000001" hidden="1" customHeight="1">
      <c r="A281" s="253"/>
      <c r="B281" s="625" t="s">
        <v>342</v>
      </c>
      <c r="C281" s="177" t="s">
        <v>372</v>
      </c>
      <c r="D281" s="630">
        <v>5</v>
      </c>
      <c r="E281" s="630"/>
      <c r="F281" s="630"/>
      <c r="G281" s="127"/>
      <c r="H281" s="628">
        <f t="shared" si="61"/>
        <v>0</v>
      </c>
      <c r="I281" s="128"/>
      <c r="J281" s="128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8">
        <f t="shared" si="67"/>
        <v>0</v>
      </c>
      <c r="O281" s="624"/>
      <c r="P281" s="624"/>
      <c r="Q281" s="624"/>
      <c r="R281" s="624"/>
      <c r="S281" s="624"/>
      <c r="T281" s="624"/>
      <c r="U281" s="624"/>
      <c r="V281" s="131"/>
      <c r="W281" s="626"/>
      <c r="X281" s="131"/>
      <c r="Y281" s="131"/>
      <c r="Z281" s="131"/>
      <c r="AA281" s="131"/>
    </row>
    <row r="282" spans="1:27" s="305" customFormat="1" ht="20.100000000000001" hidden="1" customHeight="1">
      <c r="A282" s="253">
        <v>30600009</v>
      </c>
      <c r="B282" s="625" t="s">
        <v>343</v>
      </c>
      <c r="C282" s="125" t="s">
        <v>345</v>
      </c>
      <c r="D282" s="630">
        <v>5</v>
      </c>
      <c r="E282" s="630"/>
      <c r="F282" s="630"/>
      <c r="G282" s="127"/>
      <c r="H282" s="628">
        <f t="shared" si="61"/>
        <v>0</v>
      </c>
      <c r="I282" s="128"/>
      <c r="J282" s="128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8">
        <f t="shared" si="67"/>
        <v>0</v>
      </c>
      <c r="O282" s="624"/>
      <c r="P282" s="624"/>
      <c r="Q282" s="624"/>
      <c r="R282" s="624"/>
      <c r="S282" s="624"/>
      <c r="T282" s="624"/>
      <c r="U282" s="624"/>
      <c r="V282" s="131"/>
      <c r="W282" s="626"/>
      <c r="X282" s="131"/>
      <c r="Y282" s="131"/>
      <c r="Z282" s="131"/>
      <c r="AA282" s="131"/>
    </row>
    <row r="283" spans="1:27" s="305" customFormat="1" ht="20.100000000000001" hidden="1" customHeight="1">
      <c r="A283" s="253">
        <v>30600010</v>
      </c>
      <c r="B283" s="625" t="s">
        <v>343</v>
      </c>
      <c r="C283" s="125" t="s">
        <v>347</v>
      </c>
      <c r="D283" s="630">
        <v>5</v>
      </c>
      <c r="E283" s="630"/>
      <c r="F283" s="630"/>
      <c r="G283" s="127"/>
      <c r="H283" s="628">
        <f t="shared" si="61"/>
        <v>0</v>
      </c>
      <c r="I283" s="128"/>
      <c r="J283" s="128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8">
        <f t="shared" si="67"/>
        <v>0</v>
      </c>
      <c r="O283" s="624"/>
      <c r="P283" s="624"/>
      <c r="Q283" s="624"/>
      <c r="R283" s="624"/>
      <c r="S283" s="624"/>
      <c r="T283" s="624"/>
      <c r="U283" s="624"/>
      <c r="V283" s="131"/>
      <c r="W283" s="626"/>
      <c r="X283" s="131"/>
      <c r="Y283" s="131"/>
      <c r="Z283" s="131"/>
      <c r="AA283" s="131"/>
    </row>
    <row r="284" spans="1:27" s="305" customFormat="1" ht="20.100000000000001" hidden="1" customHeight="1">
      <c r="A284" s="253">
        <v>30400001</v>
      </c>
      <c r="B284" s="145" t="s">
        <v>508</v>
      </c>
      <c r="C284" s="125" t="s">
        <v>187</v>
      </c>
      <c r="D284" s="630">
        <v>5.0599999999999996</v>
      </c>
      <c r="E284" s="630"/>
      <c r="F284" s="630"/>
      <c r="G284" s="127"/>
      <c r="H284" s="628">
        <f t="shared" si="61"/>
        <v>0</v>
      </c>
      <c r="I284" s="128"/>
      <c r="J284" s="128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8">
        <f t="shared" si="67"/>
        <v>0</v>
      </c>
      <c r="O284" s="624"/>
      <c r="P284" s="624"/>
      <c r="Q284" s="624"/>
      <c r="R284" s="624"/>
      <c r="S284" s="624"/>
      <c r="T284" s="624"/>
      <c r="U284" s="624"/>
      <c r="V284" s="131">
        <f>SUM(X284:AA284)</f>
        <v>0</v>
      </c>
      <c r="W284" s="626" t="str">
        <f>IF(ISERROR(V284/G284),"",V284/G284)</f>
        <v/>
      </c>
      <c r="X284" s="131"/>
      <c r="Y284" s="131"/>
      <c r="Z284" s="131"/>
      <c r="AA284" s="131"/>
    </row>
    <row r="285" spans="1:27" s="305" customFormat="1" ht="20.100000000000001" hidden="1" customHeight="1">
      <c r="A285" s="253">
        <v>30400002</v>
      </c>
      <c r="B285" s="145" t="s">
        <v>508</v>
      </c>
      <c r="C285" s="125" t="s">
        <v>203</v>
      </c>
      <c r="D285" s="630">
        <v>5.0599999999999996</v>
      </c>
      <c r="E285" s="630"/>
      <c r="F285" s="630"/>
      <c r="G285" s="127"/>
      <c r="H285" s="628">
        <f t="shared" si="61"/>
        <v>0</v>
      </c>
      <c r="I285" s="128"/>
      <c r="J285" s="128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8">
        <f t="shared" si="67"/>
        <v>0</v>
      </c>
      <c r="O285" s="624"/>
      <c r="P285" s="624"/>
      <c r="Q285" s="624"/>
      <c r="R285" s="624"/>
      <c r="S285" s="624"/>
      <c r="T285" s="624"/>
      <c r="U285" s="624"/>
      <c r="V285" s="131">
        <f>SUM(X285:AA285)</f>
        <v>0</v>
      </c>
      <c r="W285" s="626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hidden="1" customHeight="1">
      <c r="A286" s="253">
        <v>30400004</v>
      </c>
      <c r="B286" s="145" t="s">
        <v>419</v>
      </c>
      <c r="C286" s="177" t="s">
        <v>73</v>
      </c>
      <c r="D286" s="630">
        <v>5.03</v>
      </c>
      <c r="E286" s="630"/>
      <c r="F286" s="630"/>
      <c r="G286" s="127"/>
      <c r="H286" s="628">
        <f t="shared" si="61"/>
        <v>0</v>
      </c>
      <c r="I286" s="128"/>
      <c r="J286" s="128"/>
      <c r="K286" s="130"/>
      <c r="L286" s="128">
        <v>24</v>
      </c>
      <c r="M286" s="108"/>
      <c r="N286" s="128"/>
      <c r="O286" s="624"/>
      <c r="P286" s="624"/>
      <c r="Q286" s="624"/>
      <c r="R286" s="624"/>
      <c r="S286" s="624"/>
      <c r="T286" s="624"/>
      <c r="U286" s="624"/>
      <c r="V286" s="131"/>
      <c r="W286" s="626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630">
        <v>5.03</v>
      </c>
      <c r="E287" s="630"/>
      <c r="F287" s="630">
        <v>20170303</v>
      </c>
      <c r="G287" s="127">
        <v>26</v>
      </c>
      <c r="H287" s="628">
        <f t="shared" si="61"/>
        <v>130.78</v>
      </c>
      <c r="I287" s="128">
        <v>1</v>
      </c>
      <c r="J287" s="128"/>
      <c r="K287" s="130"/>
      <c r="L287" s="128">
        <v>24</v>
      </c>
      <c r="M287" s="108"/>
      <c r="N287" s="128"/>
      <c r="O287" s="624"/>
      <c r="P287" s="624"/>
      <c r="Q287" s="624"/>
      <c r="R287" s="624"/>
      <c r="S287" s="624"/>
      <c r="T287" s="624"/>
      <c r="U287" s="624"/>
      <c r="V287" s="131"/>
      <c r="W287" s="626"/>
      <c r="X287" s="131"/>
      <c r="Y287" s="131"/>
      <c r="Z287" s="131"/>
      <c r="AA287" s="131"/>
    </row>
    <row r="288" spans="1:27" s="305" customFormat="1" ht="20.100000000000001" hidden="1" customHeight="1">
      <c r="A288" s="253">
        <v>30400005</v>
      </c>
      <c r="B288" s="145" t="s">
        <v>419</v>
      </c>
      <c r="C288" s="177" t="s">
        <v>422</v>
      </c>
      <c r="D288" s="630">
        <v>5.03</v>
      </c>
      <c r="E288" s="630"/>
      <c r="F288" s="630"/>
      <c r="G288" s="127"/>
      <c r="H288" s="628">
        <f t="shared" si="61"/>
        <v>0</v>
      </c>
      <c r="I288" s="128"/>
      <c r="J288" s="128"/>
      <c r="K288" s="130"/>
      <c r="L288" s="128">
        <v>24</v>
      </c>
      <c r="M288" s="108"/>
      <c r="N288" s="128"/>
      <c r="O288" s="624"/>
      <c r="P288" s="624"/>
      <c r="Q288" s="624"/>
      <c r="R288" s="624"/>
      <c r="S288" s="624"/>
      <c r="T288" s="624"/>
      <c r="U288" s="624"/>
      <c r="V288" s="131"/>
      <c r="W288" s="626"/>
      <c r="X288" s="131"/>
      <c r="Y288" s="131"/>
      <c r="Z288" s="131"/>
      <c r="AA288" s="131"/>
    </row>
    <row r="289" spans="1:27" s="305" customFormat="1" ht="20.100000000000001" customHeight="1">
      <c r="A289" s="253">
        <v>30400007</v>
      </c>
      <c r="B289" s="145" t="s">
        <v>223</v>
      </c>
      <c r="C289" s="125" t="s">
        <v>204</v>
      </c>
      <c r="D289" s="630">
        <v>5.07</v>
      </c>
      <c r="E289" s="630"/>
      <c r="F289" s="630">
        <v>20170310</v>
      </c>
      <c r="G289" s="127">
        <v>816</v>
      </c>
      <c r="H289" s="628">
        <f>D289*G289</f>
        <v>4137.12</v>
      </c>
      <c r="I289" s="128">
        <v>90</v>
      </c>
      <c r="J289" s="128">
        <f t="array" ref="J289">IF(ISERROR(G289/I289),"",G289/I289)</f>
        <v>9.0666666666666664</v>
      </c>
      <c r="K289" s="130">
        <f t="array" ref="K289">IF(ISERROR(G289/L289),"",G289/L289)</f>
        <v>90.666666666666671</v>
      </c>
      <c r="L289" s="128">
        <v>9</v>
      </c>
      <c r="M289" s="108">
        <f>IF(ISERROR(I289-K289),"",I289-K289)</f>
        <v>-0.6666666666666714</v>
      </c>
      <c r="N289" s="128">
        <f>SUM(O289:U289)</f>
        <v>0</v>
      </c>
      <c r="O289" s="624"/>
      <c r="P289" s="624"/>
      <c r="Q289" s="624"/>
      <c r="R289" s="624"/>
      <c r="S289" s="624"/>
      <c r="T289" s="624"/>
      <c r="U289" s="624"/>
      <c r="V289" s="131">
        <f>SUM(X289:AA289)</f>
        <v>0</v>
      </c>
      <c r="W289" s="626">
        <f t="shared" ref="W289:W313" si="69">IF(ISERROR(V289/G289),"",V289/G289)</f>
        <v>0</v>
      </c>
      <c r="X289" s="131"/>
      <c r="Y289" s="131"/>
      <c r="Z289" s="131"/>
      <c r="AA289" s="131"/>
    </row>
    <row r="290" spans="1:27" s="305" customFormat="1" ht="20.100000000000001" hidden="1" customHeight="1">
      <c r="A290" s="253">
        <v>30400006</v>
      </c>
      <c r="B290" s="145" t="s">
        <v>223</v>
      </c>
      <c r="C290" s="125" t="s">
        <v>179</v>
      </c>
      <c r="D290" s="630">
        <v>5.07</v>
      </c>
      <c r="E290" s="630"/>
      <c r="F290" s="630"/>
      <c r="G290" s="127"/>
      <c r="H290" s="628">
        <f>D290*G290</f>
        <v>0</v>
      </c>
      <c r="I290" s="128"/>
      <c r="J290" s="128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8">
        <f>SUM(O290:U290)</f>
        <v>0</v>
      </c>
      <c r="O290" s="624"/>
      <c r="P290" s="624"/>
      <c r="Q290" s="624"/>
      <c r="R290" s="624"/>
      <c r="S290" s="624"/>
      <c r="T290" s="624"/>
      <c r="U290" s="624"/>
      <c r="V290" s="131">
        <f>SUM(X290:AA290)</f>
        <v>0</v>
      </c>
      <c r="W290" s="626" t="str">
        <f t="shared" si="69"/>
        <v/>
      </c>
      <c r="X290" s="131"/>
      <c r="Y290" s="131"/>
      <c r="Z290" s="131"/>
      <c r="AA290" s="131"/>
    </row>
    <row r="291" spans="1:27" s="305" customFormat="1" ht="20.100000000000001" customHeight="1">
      <c r="A291" s="253">
        <v>30400006</v>
      </c>
      <c r="B291" s="145" t="s">
        <v>223</v>
      </c>
      <c r="C291" s="125" t="s">
        <v>186</v>
      </c>
      <c r="D291" s="630">
        <v>5.0599999999999996</v>
      </c>
      <c r="E291" s="630"/>
      <c r="F291" s="629">
        <v>20170312</v>
      </c>
      <c r="G291" s="127">
        <f>41+74</f>
        <v>115</v>
      </c>
      <c r="H291" s="628">
        <f>D291*G291</f>
        <v>581.9</v>
      </c>
      <c r="I291" s="128">
        <v>12</v>
      </c>
      <c r="J291" s="128">
        <f t="array" ref="J291">IF(ISERROR(G291/I291),"",G291/I291)</f>
        <v>9.5833333333333339</v>
      </c>
      <c r="K291" s="628">
        <f t="array" ref="K291">IF(ISERROR(G291/L291),"",G291/L291)</f>
        <v>12.777777777777779</v>
      </c>
      <c r="L291" s="128">
        <v>9</v>
      </c>
      <c r="M291" s="108">
        <f>IF(ISERROR(I291-K291),"",I291-K291)</f>
        <v>-0.77777777777777857</v>
      </c>
      <c r="N291" s="128">
        <f>SUM(O291:U291)</f>
        <v>0</v>
      </c>
      <c r="O291" s="624"/>
      <c r="P291" s="624"/>
      <c r="Q291" s="624"/>
      <c r="R291" s="624"/>
      <c r="S291" s="624"/>
      <c r="T291" s="624"/>
      <c r="U291" s="624"/>
      <c r="V291" s="131">
        <f>SUM(X291:AA291)</f>
        <v>0</v>
      </c>
      <c r="W291" s="626">
        <f t="shared" si="69"/>
        <v>0</v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619" t="s">
        <v>202</v>
      </c>
      <c r="D292" s="138"/>
      <c r="E292" s="138"/>
      <c r="F292" s="138"/>
      <c r="G292" s="139">
        <f>SUM(G258:G291)</f>
        <v>1210</v>
      </c>
      <c r="H292" s="140">
        <f>SUM(H258:H291)</f>
        <v>7217.8799999999992</v>
      </c>
      <c r="I292" s="140">
        <f>SUM(I258:I291)</f>
        <v>143</v>
      </c>
      <c r="J292" s="129">
        <f t="array" ref="J292">IF(ISERROR(G292/I292),"",G292/I292)</f>
        <v>8.4615384615384617</v>
      </c>
      <c r="K292" s="140">
        <f>SUM(K258:K291)</f>
        <v>145.61111111111111</v>
      </c>
      <c r="L292" s="141"/>
      <c r="M292" s="144">
        <f t="shared" ref="M292:V292" si="70">SUM(M258:M291)</f>
        <v>-3.6111111111111187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22">
        <v>5.03</v>
      </c>
      <c r="E293" s="622"/>
      <c r="F293" s="622"/>
      <c r="G293" s="146"/>
      <c r="H293" s="61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18"/>
      <c r="P293" s="618"/>
      <c r="Q293" s="618"/>
      <c r="R293" s="618"/>
      <c r="S293" s="618"/>
      <c r="T293" s="618"/>
      <c r="U293" s="61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22">
        <v>5.03</v>
      </c>
      <c r="E294" s="622"/>
      <c r="F294" s="622"/>
      <c r="G294" s="127"/>
      <c r="H294" s="61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18"/>
      <c r="P294" s="618"/>
      <c r="Q294" s="618"/>
      <c r="R294" s="618"/>
      <c r="S294" s="618"/>
      <c r="T294" s="618"/>
      <c r="U294" s="61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22">
        <v>5.04</v>
      </c>
      <c r="E295" s="622"/>
      <c r="F295" s="622"/>
      <c r="G295" s="127"/>
      <c r="H295" s="61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18"/>
      <c r="P295" s="618"/>
      <c r="Q295" s="618"/>
      <c r="R295" s="618"/>
      <c r="S295" s="618"/>
      <c r="T295" s="618"/>
      <c r="U295" s="61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22">
        <v>5.03</v>
      </c>
      <c r="E296" s="622"/>
      <c r="F296" s="622"/>
      <c r="G296" s="127"/>
      <c r="H296" s="61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18"/>
      <c r="P296" s="618"/>
      <c r="Q296" s="618"/>
      <c r="R296" s="618"/>
      <c r="S296" s="618"/>
      <c r="T296" s="618"/>
      <c r="U296" s="61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615" t="s">
        <v>203</v>
      </c>
      <c r="D297" s="622">
        <v>5.03</v>
      </c>
      <c r="E297" s="622"/>
      <c r="F297" s="622"/>
      <c r="G297" s="146"/>
      <c r="H297" s="61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18"/>
      <c r="P297" s="618"/>
      <c r="Q297" s="618"/>
      <c r="R297" s="618"/>
      <c r="S297" s="618"/>
      <c r="T297" s="618"/>
      <c r="U297" s="61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22">
        <v>5.03</v>
      </c>
      <c r="E298" s="622"/>
      <c r="F298" s="622"/>
      <c r="G298" s="127"/>
      <c r="H298" s="61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18"/>
      <c r="P298" s="618"/>
      <c r="Q298" s="618"/>
      <c r="R298" s="618"/>
      <c r="S298" s="618"/>
      <c r="T298" s="618"/>
      <c r="U298" s="61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22">
        <v>5.03</v>
      </c>
      <c r="E299" s="622"/>
      <c r="F299" s="622"/>
      <c r="G299" s="127"/>
      <c r="H299" s="61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18"/>
      <c r="P299" s="618"/>
      <c r="Q299" s="618"/>
      <c r="R299" s="618"/>
      <c r="S299" s="618"/>
      <c r="T299" s="618"/>
      <c r="U299" s="61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615" t="s">
        <v>228</v>
      </c>
      <c r="D300" s="622">
        <v>5.03</v>
      </c>
      <c r="E300" s="622"/>
      <c r="F300" s="622"/>
      <c r="G300" s="127"/>
      <c r="H300" s="61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18"/>
      <c r="P300" s="618"/>
      <c r="Q300" s="618"/>
      <c r="R300" s="618"/>
      <c r="S300" s="618"/>
      <c r="T300" s="618"/>
      <c r="U300" s="61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615" t="s">
        <v>212</v>
      </c>
      <c r="D301" s="622">
        <v>5.03</v>
      </c>
      <c r="E301" s="622"/>
      <c r="F301" s="622"/>
      <c r="G301" s="127"/>
      <c r="H301" s="61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18"/>
      <c r="P301" s="618"/>
      <c r="Q301" s="618"/>
      <c r="R301" s="618"/>
      <c r="S301" s="618"/>
      <c r="T301" s="618"/>
      <c r="U301" s="61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615" t="s">
        <v>203</v>
      </c>
      <c r="D302" s="622">
        <v>5.03</v>
      </c>
      <c r="E302" s="622"/>
      <c r="F302" s="622"/>
      <c r="G302" s="127"/>
      <c r="H302" s="61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18"/>
      <c r="P302" s="618"/>
      <c r="Q302" s="618"/>
      <c r="R302" s="618"/>
      <c r="S302" s="618"/>
      <c r="T302" s="618"/>
      <c r="U302" s="61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615" t="s">
        <v>186</v>
      </c>
      <c r="D303" s="622">
        <v>5.03</v>
      </c>
      <c r="E303" s="622"/>
      <c r="F303" s="622"/>
      <c r="G303" s="127"/>
      <c r="H303" s="61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18"/>
      <c r="P303" s="618"/>
      <c r="Q303" s="618"/>
      <c r="R303" s="618"/>
      <c r="S303" s="618"/>
      <c r="T303" s="618"/>
      <c r="U303" s="61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615" t="s">
        <v>228</v>
      </c>
      <c r="D304" s="622">
        <v>5.03</v>
      </c>
      <c r="E304" s="622"/>
      <c r="F304" s="622"/>
      <c r="G304" s="127"/>
      <c r="H304" s="61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18"/>
      <c r="P304" s="618"/>
      <c r="Q304" s="618"/>
      <c r="R304" s="618"/>
      <c r="S304" s="618"/>
      <c r="T304" s="618"/>
      <c r="U304" s="61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615" t="s">
        <v>199</v>
      </c>
      <c r="D305" s="622">
        <v>5.03</v>
      </c>
      <c r="E305" s="622"/>
      <c r="F305" s="622"/>
      <c r="G305" s="127"/>
      <c r="H305" s="61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18"/>
      <c r="P305" s="618"/>
      <c r="Q305" s="618"/>
      <c r="R305" s="618"/>
      <c r="S305" s="618"/>
      <c r="T305" s="618"/>
      <c r="U305" s="61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22">
        <v>5.0599999999999996</v>
      </c>
      <c r="E306" s="622"/>
      <c r="F306" s="622"/>
      <c r="G306" s="127"/>
      <c r="H306" s="61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18"/>
      <c r="P306" s="618"/>
      <c r="Q306" s="618"/>
      <c r="R306" s="618"/>
      <c r="S306" s="618"/>
      <c r="T306" s="618"/>
      <c r="U306" s="61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22">
        <v>5.0599999999999996</v>
      </c>
      <c r="E307" s="622"/>
      <c r="F307" s="622"/>
      <c r="G307" s="127"/>
      <c r="H307" s="61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18"/>
      <c r="P307" s="618"/>
      <c r="Q307" s="618"/>
      <c r="R307" s="618"/>
      <c r="S307" s="618"/>
      <c r="T307" s="618"/>
      <c r="U307" s="61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61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22">
        <v>5.04</v>
      </c>
      <c r="E309" s="622"/>
      <c r="F309" s="622"/>
      <c r="G309" s="127"/>
      <c r="H309" s="61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18"/>
      <c r="P309" s="618"/>
      <c r="Q309" s="618"/>
      <c r="R309" s="618"/>
      <c r="S309" s="618"/>
      <c r="T309" s="618"/>
      <c r="U309" s="61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22">
        <v>5.04</v>
      </c>
      <c r="E310" s="622"/>
      <c r="F310" s="622"/>
      <c r="G310" s="127"/>
      <c r="H310" s="61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18"/>
      <c r="P310" s="618"/>
      <c r="Q310" s="618"/>
      <c r="R310" s="618"/>
      <c r="S310" s="618"/>
      <c r="T310" s="618"/>
      <c r="U310" s="61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22">
        <v>5.04</v>
      </c>
      <c r="E311" s="622"/>
      <c r="F311" s="622"/>
      <c r="G311" s="127"/>
      <c r="H311" s="61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18"/>
      <c r="P311" s="618"/>
      <c r="Q311" s="618"/>
      <c r="R311" s="618"/>
      <c r="S311" s="618"/>
      <c r="T311" s="618"/>
      <c r="U311" s="61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22">
        <v>5.04</v>
      </c>
      <c r="E312" s="622"/>
      <c r="F312" s="622"/>
      <c r="G312" s="127"/>
      <c r="H312" s="61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18"/>
      <c r="P312" s="618"/>
      <c r="Q312" s="618"/>
      <c r="R312" s="618"/>
      <c r="S312" s="618"/>
      <c r="T312" s="618"/>
      <c r="U312" s="61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22">
        <v>5.04</v>
      </c>
      <c r="E313" s="622"/>
      <c r="F313" s="622"/>
      <c r="G313" s="127"/>
      <c r="H313" s="61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18"/>
      <c r="P313" s="618"/>
      <c r="Q313" s="618"/>
      <c r="R313" s="618"/>
      <c r="S313" s="618"/>
      <c r="T313" s="618"/>
      <c r="U313" s="61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22">
        <v>5.03</v>
      </c>
      <c r="E314" s="622"/>
      <c r="F314" s="622"/>
      <c r="G314" s="127"/>
      <c r="H314" s="61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18"/>
      <c r="P314" s="618"/>
      <c r="Q314" s="618"/>
      <c r="R314" s="618"/>
      <c r="S314" s="618"/>
      <c r="T314" s="618"/>
      <c r="U314" s="61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22">
        <v>5.03</v>
      </c>
      <c r="E315" s="622"/>
      <c r="F315" s="622"/>
      <c r="G315" s="127"/>
      <c r="H315" s="61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18"/>
      <c r="P315" s="618"/>
      <c r="Q315" s="618"/>
      <c r="R315" s="618"/>
      <c r="S315" s="618"/>
      <c r="T315" s="618"/>
      <c r="U315" s="61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22">
        <v>5.03</v>
      </c>
      <c r="E316" s="622"/>
      <c r="F316" s="622"/>
      <c r="G316" s="127"/>
      <c r="H316" s="61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18"/>
      <c r="P316" s="618"/>
      <c r="Q316" s="618"/>
      <c r="R316" s="618"/>
      <c r="S316" s="618"/>
      <c r="T316" s="618"/>
      <c r="U316" s="61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22">
        <v>5.03</v>
      </c>
      <c r="E317" s="622"/>
      <c r="F317" s="622"/>
      <c r="G317" s="127"/>
      <c r="H317" s="610">
        <f t="shared" si="75"/>
        <v>0</v>
      </c>
      <c r="I317" s="128"/>
      <c r="J317" s="129"/>
      <c r="K317" s="130"/>
      <c r="L317" s="128"/>
      <c r="M317" s="108"/>
      <c r="N317" s="129"/>
      <c r="O317" s="618"/>
      <c r="P317" s="618"/>
      <c r="Q317" s="618"/>
      <c r="R317" s="618"/>
      <c r="S317" s="618"/>
      <c r="T317" s="618"/>
      <c r="U317" s="61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22">
        <v>5.04</v>
      </c>
      <c r="E318" s="622"/>
      <c r="F318" s="622"/>
      <c r="G318" s="127"/>
      <c r="H318" s="61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18"/>
      <c r="P318" s="618"/>
      <c r="Q318" s="618"/>
      <c r="R318" s="618"/>
      <c r="S318" s="618"/>
      <c r="T318" s="618"/>
      <c r="U318" s="61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61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616"/>
      <c r="D320" s="622">
        <v>3.65</v>
      </c>
      <c r="E320" s="622"/>
      <c r="F320" s="621"/>
      <c r="G320" s="127"/>
      <c r="H320" s="610">
        <f t="shared" ref="H320:H329" si="83">D320*G320</f>
        <v>0</v>
      </c>
      <c r="I320" s="128"/>
      <c r="J320" s="129" t="str">
        <f t="array" ref="J320">IF(ISERROR(G320/I320),"",G320/I320)</f>
        <v/>
      </c>
      <c r="K320" s="61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18"/>
      <c r="P320" s="618"/>
      <c r="Q320" s="618"/>
      <c r="R320" s="618"/>
      <c r="S320" s="618"/>
      <c r="T320" s="618"/>
      <c r="U320" s="61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616"/>
      <c r="D321" s="622">
        <v>6.58</v>
      </c>
      <c r="E321" s="622"/>
      <c r="F321" s="622"/>
      <c r="G321" s="127"/>
      <c r="H321" s="61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18"/>
      <c r="P321" s="618"/>
      <c r="Q321" s="618"/>
      <c r="R321" s="618"/>
      <c r="S321" s="618"/>
      <c r="T321" s="618"/>
      <c r="U321" s="61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616"/>
      <c r="D322" s="622">
        <v>7.8</v>
      </c>
      <c r="E322" s="622"/>
      <c r="F322" s="622"/>
      <c r="G322" s="127"/>
      <c r="H322" s="61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18"/>
      <c r="P322" s="618"/>
      <c r="Q322" s="618"/>
      <c r="R322" s="618"/>
      <c r="S322" s="618"/>
      <c r="T322" s="618"/>
      <c r="U322" s="61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616"/>
      <c r="D323" s="622">
        <v>4.4000000000000004</v>
      </c>
      <c r="E323" s="622"/>
      <c r="F323" s="622"/>
      <c r="G323" s="127"/>
      <c r="H323" s="61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18"/>
      <c r="P323" s="618"/>
      <c r="Q323" s="618"/>
      <c r="R323" s="618"/>
      <c r="S323" s="618"/>
      <c r="T323" s="618"/>
      <c r="U323" s="61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616"/>
      <c r="D324" s="622"/>
      <c r="E324" s="622"/>
      <c r="F324" s="622"/>
      <c r="G324" s="127"/>
      <c r="H324" s="61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18"/>
      <c r="P324" s="618"/>
      <c r="Q324" s="618"/>
      <c r="R324" s="618"/>
      <c r="S324" s="618"/>
      <c r="T324" s="618"/>
      <c r="U324" s="61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616" t="s">
        <v>239</v>
      </c>
      <c r="C325" s="616" t="s">
        <v>179</v>
      </c>
      <c r="D325" s="622">
        <v>6.04</v>
      </c>
      <c r="E325" s="622"/>
      <c r="F325" s="622"/>
      <c r="G325" s="127"/>
      <c r="H325" s="61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18"/>
      <c r="P325" s="618"/>
      <c r="Q325" s="618"/>
      <c r="R325" s="618"/>
      <c r="S325" s="618"/>
      <c r="T325" s="618"/>
      <c r="U325" s="61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616" t="s">
        <v>239</v>
      </c>
      <c r="C326" s="616" t="s">
        <v>186</v>
      </c>
      <c r="D326" s="622">
        <v>6.04</v>
      </c>
      <c r="E326" s="622"/>
      <c r="F326" s="622"/>
      <c r="G326" s="127"/>
      <c r="H326" s="61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18"/>
      <c r="P326" s="618"/>
      <c r="Q326" s="618"/>
      <c r="R326" s="618"/>
      <c r="S326" s="618"/>
      <c r="T326" s="618"/>
      <c r="U326" s="61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616" t="s">
        <v>440</v>
      </c>
      <c r="C327" s="616" t="s">
        <v>179</v>
      </c>
      <c r="D327" s="622">
        <v>6</v>
      </c>
      <c r="E327" s="622"/>
      <c r="F327" s="622"/>
      <c r="G327" s="127"/>
      <c r="H327" s="610">
        <f t="shared" si="83"/>
        <v>0</v>
      </c>
      <c r="I327" s="128"/>
      <c r="J327" s="129"/>
      <c r="K327" s="130"/>
      <c r="L327" s="128"/>
      <c r="M327" s="108"/>
      <c r="N327" s="129"/>
      <c r="O327" s="618"/>
      <c r="P327" s="618"/>
      <c r="Q327" s="618"/>
      <c r="R327" s="618"/>
      <c r="S327" s="618"/>
      <c r="T327" s="618"/>
      <c r="U327" s="61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616" t="s">
        <v>440</v>
      </c>
      <c r="C328" s="616" t="s">
        <v>60</v>
      </c>
      <c r="D328" s="622">
        <v>6</v>
      </c>
      <c r="E328" s="622"/>
      <c r="F328" s="622"/>
      <c r="G328" s="127"/>
      <c r="H328" s="61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18"/>
      <c r="P328" s="618"/>
      <c r="Q328" s="618"/>
      <c r="R328" s="618"/>
      <c r="S328" s="618"/>
      <c r="T328" s="618"/>
      <c r="U328" s="61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609" t="s">
        <v>240</v>
      </c>
      <c r="C329" s="125"/>
      <c r="D329" s="622">
        <v>7.3</v>
      </c>
      <c r="E329" s="622"/>
      <c r="F329" s="622"/>
      <c r="G329" s="127"/>
      <c r="H329" s="610">
        <f t="shared" si="83"/>
        <v>0</v>
      </c>
      <c r="I329" s="128"/>
      <c r="J329" s="129"/>
      <c r="K329" s="130"/>
      <c r="L329" s="128"/>
      <c r="M329" s="108"/>
      <c r="N329" s="129"/>
      <c r="O329" s="618"/>
      <c r="P329" s="618"/>
      <c r="Q329" s="618"/>
      <c r="R329" s="618"/>
      <c r="S329" s="618"/>
      <c r="T329" s="618"/>
      <c r="U329" s="61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609" t="s">
        <v>241</v>
      </c>
      <c r="C330" s="125"/>
      <c r="D330" s="622">
        <f>78*120/1000</f>
        <v>9.36</v>
      </c>
      <c r="E330" s="622"/>
      <c r="F330" s="622"/>
      <c r="G330" s="127"/>
      <c r="H330" s="61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18"/>
      <c r="P330" s="618"/>
      <c r="Q330" s="618"/>
      <c r="R330" s="618"/>
      <c r="S330" s="618"/>
      <c r="T330" s="618"/>
      <c r="U330" s="61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609" t="s">
        <v>242</v>
      </c>
      <c r="C331" s="125"/>
      <c r="D331" s="622">
        <v>4.5</v>
      </c>
      <c r="E331" s="622"/>
      <c r="F331" s="622"/>
      <c r="G331" s="127"/>
      <c r="H331" s="61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18"/>
      <c r="P331" s="618"/>
      <c r="Q331" s="618"/>
      <c r="R331" s="618"/>
      <c r="S331" s="618"/>
      <c r="T331" s="618"/>
      <c r="U331" s="61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609" t="s">
        <v>243</v>
      </c>
      <c r="C332" s="125"/>
      <c r="D332" s="622">
        <v>4.5</v>
      </c>
      <c r="E332" s="622"/>
      <c r="F332" s="622"/>
      <c r="G332" s="127"/>
      <c r="H332" s="61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18"/>
      <c r="P332" s="618"/>
      <c r="Q332" s="618"/>
      <c r="R332" s="618"/>
      <c r="S332" s="618"/>
      <c r="T332" s="618"/>
      <c r="U332" s="61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22">
        <v>4.5</v>
      </c>
      <c r="E333" s="622"/>
      <c r="F333" s="622"/>
      <c r="G333" s="127"/>
      <c r="H333" s="61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18"/>
      <c r="P333" s="618"/>
      <c r="Q333" s="618"/>
      <c r="R333" s="618"/>
      <c r="S333" s="618"/>
      <c r="T333" s="618"/>
      <c r="U333" s="61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61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3222</v>
      </c>
      <c r="H335" s="147">
        <f>SUM(H199,H257,H292,H308,H319,H334)</f>
        <v>17372.239999999998</v>
      </c>
      <c r="I335" s="147">
        <f>SUM(I199,I257,I292,I308,I319,I334)</f>
        <v>193.3</v>
      </c>
      <c r="J335" s="148">
        <f t="array" ref="J335">IF(ISERROR(G335/I335),"",G335/I335)</f>
        <v>16.668391101914121</v>
      </c>
      <c r="K335" s="147">
        <f>SUM(K199,K257,K292,K308,K319,K334)</f>
        <v>195.27706349206349</v>
      </c>
      <c r="L335" s="148">
        <f>IF(ISERROR(G335/K335),"",G335/K335)</f>
        <v>16.499633609714483</v>
      </c>
      <c r="M335" s="147">
        <f t="shared" ref="M335:AA335" si="85">SUM(M199,M257,M292,M308,M319,M334)</f>
        <v>-11.277063492063498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612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612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612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612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612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612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612">
        <f>G335</f>
        <v>3222</v>
      </c>
      <c r="C342" s="646" t="s">
        <v>269</v>
      </c>
      <c r="D342" s="645"/>
      <c r="E342" s="738">
        <f>H335</f>
        <v>17372.239999999998</v>
      </c>
      <c r="F342" s="738"/>
      <c r="G342" s="636" t="s">
        <v>270</v>
      </c>
      <c r="H342" s="636"/>
      <c r="I342" s="664">
        <f>L335</f>
        <v>16.499633609714483</v>
      </c>
      <c r="J342" s="664"/>
      <c r="K342" s="666" t="s">
        <v>271</v>
      </c>
      <c r="L342" s="666"/>
      <c r="M342" s="664">
        <f>J335</f>
        <v>16.668391101914121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612">
        <f>I335+C341</f>
        <v>195.3</v>
      </c>
      <c r="C343" s="643" t="s">
        <v>251</v>
      </c>
      <c r="D343" s="644"/>
      <c r="E343" s="738">
        <f>K335+I341</f>
        <v>225.27706349206349</v>
      </c>
      <c r="F343" s="738"/>
      <c r="G343" s="636" t="s">
        <v>274</v>
      </c>
      <c r="H343" s="636"/>
      <c r="I343" s="664">
        <f>B343-E343</f>
        <v>-29.977063492063479</v>
      </c>
      <c r="J343" s="664"/>
      <c r="K343" s="666" t="s">
        <v>275</v>
      </c>
      <c r="L343" s="666"/>
      <c r="M343" s="667">
        <f>IF(ISERROR(I343/E343),"",I343/E343)</f>
        <v>-0.13306753482748399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612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616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609" t="s">
        <v>178</v>
      </c>
      <c r="C349" s="125" t="s">
        <v>179</v>
      </c>
      <c r="D349" s="622">
        <v>5.03</v>
      </c>
      <c r="E349" s="622"/>
      <c r="F349" s="622"/>
      <c r="G349" s="127"/>
      <c r="H349" s="61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18"/>
      <c r="P349" s="618"/>
      <c r="Q349" s="618"/>
      <c r="R349" s="618"/>
      <c r="S349" s="618"/>
      <c r="T349" s="618"/>
      <c r="U349" s="61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22">
        <v>5.03</v>
      </c>
      <c r="E350" s="622"/>
      <c r="F350" s="622"/>
      <c r="G350" s="127"/>
      <c r="H350" s="61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18"/>
      <c r="P350" s="618"/>
      <c r="Q350" s="618"/>
      <c r="R350" s="618"/>
      <c r="S350" s="618"/>
      <c r="T350" s="618"/>
      <c r="U350" s="61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22">
        <v>5.03</v>
      </c>
      <c r="E351" s="622"/>
      <c r="F351" s="622"/>
      <c r="G351" s="127"/>
      <c r="H351" s="61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18"/>
      <c r="P351" s="618"/>
      <c r="Q351" s="618"/>
      <c r="R351" s="618"/>
      <c r="S351" s="618"/>
      <c r="T351" s="618"/>
      <c r="U351" s="61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22">
        <v>5.03</v>
      </c>
      <c r="E352" s="622"/>
      <c r="F352" s="622"/>
      <c r="G352" s="127"/>
      <c r="H352" s="61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18"/>
      <c r="P352" s="618"/>
      <c r="Q352" s="618"/>
      <c r="R352" s="618"/>
      <c r="S352" s="618"/>
      <c r="T352" s="618"/>
      <c r="U352" s="61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22">
        <v>5.03</v>
      </c>
      <c r="E353" s="622"/>
      <c r="F353" s="622"/>
      <c r="G353" s="127"/>
      <c r="H353" s="61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18"/>
      <c r="P353" s="618"/>
      <c r="Q353" s="618"/>
      <c r="R353" s="618"/>
      <c r="S353" s="618"/>
      <c r="T353" s="618"/>
      <c r="U353" s="61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22">
        <v>5.04</v>
      </c>
      <c r="E354" s="622"/>
      <c r="F354" s="373"/>
      <c r="G354" s="134"/>
      <c r="H354" s="61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18"/>
      <c r="P354" s="618"/>
      <c r="Q354" s="618"/>
      <c r="R354" s="618"/>
      <c r="S354" s="618"/>
      <c r="T354" s="618"/>
      <c r="U354" s="61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22">
        <v>5.03</v>
      </c>
      <c r="E355" s="622"/>
      <c r="F355" s="622"/>
      <c r="G355" s="127"/>
      <c r="H355" s="61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18"/>
      <c r="P355" s="618"/>
      <c r="Q355" s="618"/>
      <c r="R355" s="618"/>
      <c r="S355" s="618"/>
      <c r="T355" s="618"/>
      <c r="U355" s="61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22">
        <v>5.03</v>
      </c>
      <c r="E356" s="622"/>
      <c r="F356" s="622"/>
      <c r="G356" s="127"/>
      <c r="H356" s="61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18"/>
      <c r="P356" s="618"/>
      <c r="Q356" s="618"/>
      <c r="R356" s="618"/>
      <c r="S356" s="618"/>
      <c r="T356" s="618"/>
      <c r="U356" s="61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22">
        <v>5.04</v>
      </c>
      <c r="E357" s="622"/>
      <c r="F357" s="374"/>
      <c r="G357" s="127"/>
      <c r="H357" s="610">
        <f t="shared" si="86"/>
        <v>0</v>
      </c>
      <c r="I357" s="61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18"/>
      <c r="P357" s="618"/>
      <c r="Q357" s="618"/>
      <c r="R357" s="618"/>
      <c r="S357" s="618"/>
      <c r="T357" s="618"/>
      <c r="U357" s="61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22">
        <v>5.04</v>
      </c>
      <c r="E358" s="622"/>
      <c r="F358" s="374"/>
      <c r="G358" s="127"/>
      <c r="H358" s="610">
        <f t="shared" si="86"/>
        <v>0</v>
      </c>
      <c r="I358" s="61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18"/>
      <c r="P358" s="618"/>
      <c r="Q358" s="618"/>
      <c r="R358" s="618"/>
      <c r="S358" s="618"/>
      <c r="T358" s="618"/>
      <c r="U358" s="61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22">
        <v>5.03</v>
      </c>
      <c r="E359" s="622"/>
      <c r="F359" s="374"/>
      <c r="G359" s="127"/>
      <c r="H359" s="610">
        <f t="shared" si="86"/>
        <v>0</v>
      </c>
      <c r="I359" s="610"/>
      <c r="J359" s="129"/>
      <c r="K359" s="130"/>
      <c r="L359" s="128"/>
      <c r="M359" s="108"/>
      <c r="N359" s="129"/>
      <c r="O359" s="618"/>
      <c r="P359" s="618"/>
      <c r="Q359" s="618"/>
      <c r="R359" s="618"/>
      <c r="S359" s="618"/>
      <c r="T359" s="618"/>
      <c r="U359" s="61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22">
        <v>5.03</v>
      </c>
      <c r="E360" s="622"/>
      <c r="F360" s="374"/>
      <c r="G360" s="127"/>
      <c r="H360" s="610">
        <f t="shared" si="86"/>
        <v>0</v>
      </c>
      <c r="I360" s="610"/>
      <c r="J360" s="129"/>
      <c r="K360" s="130"/>
      <c r="L360" s="128"/>
      <c r="M360" s="108"/>
      <c r="N360" s="129"/>
      <c r="O360" s="618"/>
      <c r="P360" s="618"/>
      <c r="Q360" s="618"/>
      <c r="R360" s="618"/>
      <c r="S360" s="618"/>
      <c r="T360" s="618"/>
      <c r="U360" s="61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22">
        <v>5.0599999999999996</v>
      </c>
      <c r="E361" s="622"/>
      <c r="F361" s="622"/>
      <c r="G361" s="127"/>
      <c r="H361" s="61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18"/>
      <c r="P361" s="618"/>
      <c r="Q361" s="618"/>
      <c r="R361" s="618"/>
      <c r="S361" s="618"/>
      <c r="T361" s="618"/>
      <c r="U361" s="61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22">
        <v>5.09</v>
      </c>
      <c r="E362" s="622"/>
      <c r="F362" s="622"/>
      <c r="G362" s="127"/>
      <c r="H362" s="61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18"/>
      <c r="P362" s="618"/>
      <c r="Q362" s="618"/>
      <c r="R362" s="618"/>
      <c r="S362" s="618"/>
      <c r="T362" s="618"/>
      <c r="U362" s="61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22">
        <v>5.09</v>
      </c>
      <c r="E363" s="622"/>
      <c r="F363" s="622"/>
      <c r="G363" s="127"/>
      <c r="H363" s="61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18"/>
      <c r="P363" s="618"/>
      <c r="Q363" s="618"/>
      <c r="R363" s="618"/>
      <c r="S363" s="618"/>
      <c r="T363" s="618"/>
      <c r="U363" s="61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616" t="s">
        <v>190</v>
      </c>
      <c r="D364" s="622">
        <v>4.8</v>
      </c>
      <c r="E364" s="622"/>
      <c r="F364" s="622"/>
      <c r="G364" s="127"/>
      <c r="H364" s="61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18"/>
      <c r="P364" s="618"/>
      <c r="Q364" s="618"/>
      <c r="R364" s="618"/>
      <c r="S364" s="618"/>
      <c r="T364" s="618"/>
      <c r="U364" s="61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616" t="s">
        <v>187</v>
      </c>
      <c r="D365" s="622">
        <v>4.8</v>
      </c>
      <c r="E365" s="622"/>
      <c r="F365" s="622"/>
      <c r="G365" s="127"/>
      <c r="H365" s="61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18"/>
      <c r="P365" s="618"/>
      <c r="Q365" s="618"/>
      <c r="R365" s="618"/>
      <c r="S365" s="618"/>
      <c r="T365" s="618"/>
      <c r="U365" s="61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616" t="s">
        <v>179</v>
      </c>
      <c r="D366" s="622">
        <v>4.8</v>
      </c>
      <c r="E366" s="622"/>
      <c r="F366" s="622"/>
      <c r="G366" s="127"/>
      <c r="H366" s="61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18"/>
      <c r="P366" s="618"/>
      <c r="Q366" s="618"/>
      <c r="R366" s="618"/>
      <c r="S366" s="618"/>
      <c r="T366" s="618"/>
      <c r="U366" s="61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616" t="s">
        <v>199</v>
      </c>
      <c r="D367" s="622">
        <v>4.8</v>
      </c>
      <c r="E367" s="622"/>
      <c r="F367" s="622"/>
      <c r="G367" s="127"/>
      <c r="H367" s="61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18"/>
      <c r="P367" s="618"/>
      <c r="Q367" s="618"/>
      <c r="R367" s="618"/>
      <c r="S367" s="618"/>
      <c r="T367" s="618"/>
      <c r="U367" s="61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22">
        <v>4.99</v>
      </c>
      <c r="E368" s="622"/>
      <c r="F368" s="622"/>
      <c r="G368" s="127"/>
      <c r="H368" s="61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18"/>
      <c r="P368" s="618"/>
      <c r="Q368" s="618"/>
      <c r="R368" s="618"/>
      <c r="S368" s="618"/>
      <c r="T368" s="618"/>
      <c r="U368" s="61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22">
        <v>4.99</v>
      </c>
      <c r="E369" s="622"/>
      <c r="F369" s="622"/>
      <c r="G369" s="127"/>
      <c r="H369" s="61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18"/>
      <c r="P369" s="618"/>
      <c r="Q369" s="618"/>
      <c r="R369" s="618"/>
      <c r="S369" s="618"/>
      <c r="T369" s="618"/>
      <c r="U369" s="61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61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609" t="s">
        <v>206</v>
      </c>
      <c r="C371" s="125" t="s">
        <v>199</v>
      </c>
      <c r="D371" s="622">
        <v>5.03</v>
      </c>
      <c r="E371" s="622"/>
      <c r="F371" s="622"/>
      <c r="G371" s="127"/>
      <c r="H371" s="61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14"/>
      <c r="P371" s="614"/>
      <c r="Q371" s="614"/>
      <c r="R371" s="614"/>
      <c r="S371" s="614"/>
      <c r="T371" s="614"/>
      <c r="U371" s="6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609" t="s">
        <v>425</v>
      </c>
      <c r="C372" s="177" t="s">
        <v>427</v>
      </c>
      <c r="D372" s="622">
        <v>5.03</v>
      </c>
      <c r="E372" s="622"/>
      <c r="F372" s="622"/>
      <c r="G372" s="127"/>
      <c r="H372" s="61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14"/>
      <c r="P372" s="614"/>
      <c r="Q372" s="614"/>
      <c r="R372" s="614"/>
      <c r="S372" s="614"/>
      <c r="T372" s="614"/>
      <c r="U372" s="6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609" t="s">
        <v>206</v>
      </c>
      <c r="C373" s="125" t="s">
        <v>186</v>
      </c>
      <c r="D373" s="622">
        <v>5.03</v>
      </c>
      <c r="E373" s="622"/>
      <c r="F373" s="622"/>
      <c r="G373" s="127"/>
      <c r="H373" s="61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14"/>
      <c r="P373" s="614"/>
      <c r="Q373" s="614"/>
      <c r="R373" s="614"/>
      <c r="S373" s="614"/>
      <c r="T373" s="614"/>
      <c r="U373" s="6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609" t="s">
        <v>206</v>
      </c>
      <c r="C374" s="125" t="s">
        <v>203</v>
      </c>
      <c r="D374" s="622">
        <v>5.03</v>
      </c>
      <c r="E374" s="622"/>
      <c r="F374" s="622"/>
      <c r="G374" s="127"/>
      <c r="H374" s="61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14"/>
      <c r="P374" s="614"/>
      <c r="Q374" s="614"/>
      <c r="R374" s="614"/>
      <c r="S374" s="614"/>
      <c r="T374" s="614"/>
      <c r="U374" s="6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609" t="s">
        <v>206</v>
      </c>
      <c r="C375" s="125" t="s">
        <v>207</v>
      </c>
      <c r="D375" s="622">
        <v>5.03</v>
      </c>
      <c r="E375" s="622"/>
      <c r="F375" s="622"/>
      <c r="G375" s="127"/>
      <c r="H375" s="61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14"/>
      <c r="P375" s="614"/>
      <c r="Q375" s="614"/>
      <c r="R375" s="614"/>
      <c r="S375" s="614"/>
      <c r="T375" s="614"/>
      <c r="U375" s="6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609" t="s">
        <v>414</v>
      </c>
      <c r="C376" s="177" t="s">
        <v>415</v>
      </c>
      <c r="D376" s="622"/>
      <c r="E376" s="622"/>
      <c r="F376" s="622"/>
      <c r="G376" s="127"/>
      <c r="H376" s="61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14"/>
      <c r="P376" s="614"/>
      <c r="Q376" s="614"/>
      <c r="R376" s="614"/>
      <c r="S376" s="614"/>
      <c r="T376" s="614"/>
      <c r="U376" s="6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609" t="s">
        <v>414</v>
      </c>
      <c r="C377" s="177" t="s">
        <v>416</v>
      </c>
      <c r="D377" s="622"/>
      <c r="E377" s="622"/>
      <c r="F377" s="622"/>
      <c r="G377" s="127"/>
      <c r="H377" s="61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14"/>
      <c r="P377" s="614"/>
      <c r="Q377" s="614"/>
      <c r="R377" s="614"/>
      <c r="S377" s="614"/>
      <c r="T377" s="614"/>
      <c r="U377" s="6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609" t="s">
        <v>414</v>
      </c>
      <c r="C378" s="177" t="s">
        <v>61</v>
      </c>
      <c r="D378" s="622"/>
      <c r="E378" s="622"/>
      <c r="F378" s="622"/>
      <c r="G378" s="127"/>
      <c r="H378" s="61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14"/>
      <c r="P378" s="614"/>
      <c r="Q378" s="614"/>
      <c r="R378" s="614"/>
      <c r="S378" s="614"/>
      <c r="T378" s="614"/>
      <c r="U378" s="6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609" t="s">
        <v>208</v>
      </c>
      <c r="C379" s="125" t="s">
        <v>179</v>
      </c>
      <c r="D379" s="622">
        <v>5.08</v>
      </c>
      <c r="E379" s="622"/>
      <c r="F379" s="622"/>
      <c r="G379" s="127"/>
      <c r="H379" s="61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14"/>
      <c r="P379" s="614"/>
      <c r="Q379" s="614"/>
      <c r="R379" s="614"/>
      <c r="S379" s="614"/>
      <c r="T379" s="614"/>
      <c r="U379" s="6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609" t="s">
        <v>208</v>
      </c>
      <c r="C380" s="125" t="s">
        <v>204</v>
      </c>
      <c r="D380" s="622">
        <v>5.08</v>
      </c>
      <c r="E380" s="622"/>
      <c r="F380" s="622"/>
      <c r="G380" s="127"/>
      <c r="H380" s="61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14"/>
      <c r="P380" s="614"/>
      <c r="Q380" s="614"/>
      <c r="R380" s="614"/>
      <c r="S380" s="614"/>
      <c r="T380" s="614"/>
      <c r="U380" s="6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609" t="s">
        <v>208</v>
      </c>
      <c r="C381" s="125" t="s">
        <v>205</v>
      </c>
      <c r="D381" s="622">
        <v>5.08</v>
      </c>
      <c r="E381" s="622"/>
      <c r="F381" s="622"/>
      <c r="G381" s="127"/>
      <c r="H381" s="61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14"/>
      <c r="P381" s="614"/>
      <c r="Q381" s="614"/>
      <c r="R381" s="614"/>
      <c r="S381" s="614"/>
      <c r="T381" s="614"/>
      <c r="U381" s="6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609" t="s">
        <v>208</v>
      </c>
      <c r="C382" s="125" t="s">
        <v>186</v>
      </c>
      <c r="D382" s="622">
        <v>5.08</v>
      </c>
      <c r="E382" s="622"/>
      <c r="F382" s="622"/>
      <c r="G382" s="127"/>
      <c r="H382" s="61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14"/>
      <c r="P382" s="614"/>
      <c r="Q382" s="614"/>
      <c r="R382" s="614"/>
      <c r="S382" s="614"/>
      <c r="T382" s="614"/>
      <c r="U382" s="6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609" t="s">
        <v>208</v>
      </c>
      <c r="C383" s="125" t="s">
        <v>203</v>
      </c>
      <c r="D383" s="622">
        <v>5.08</v>
      </c>
      <c r="E383" s="622"/>
      <c r="F383" s="622"/>
      <c r="G383" s="127"/>
      <c r="H383" s="61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14"/>
      <c r="P383" s="614"/>
      <c r="Q383" s="614"/>
      <c r="R383" s="614"/>
      <c r="S383" s="614"/>
      <c r="T383" s="614"/>
      <c r="U383" s="6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609" t="s">
        <v>208</v>
      </c>
      <c r="C384" s="125" t="s">
        <v>199</v>
      </c>
      <c r="D384" s="622">
        <v>5.08</v>
      </c>
      <c r="E384" s="622"/>
      <c r="F384" s="622"/>
      <c r="G384" s="127"/>
      <c r="H384" s="61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18"/>
      <c r="P384" s="618"/>
      <c r="Q384" s="618"/>
      <c r="R384" s="618"/>
      <c r="S384" s="618"/>
      <c r="T384" s="618"/>
      <c r="U384" s="61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609" t="s">
        <v>208</v>
      </c>
      <c r="C385" s="125" t="s">
        <v>187</v>
      </c>
      <c r="D385" s="622">
        <v>5.08</v>
      </c>
      <c r="E385" s="622"/>
      <c r="F385" s="622"/>
      <c r="G385" s="127"/>
      <c r="H385" s="61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14"/>
      <c r="P385" s="614"/>
      <c r="Q385" s="614"/>
      <c r="R385" s="614"/>
      <c r="S385" s="614"/>
      <c r="T385" s="614"/>
      <c r="U385" s="6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609" t="s">
        <v>208</v>
      </c>
      <c r="C386" s="125" t="s">
        <v>207</v>
      </c>
      <c r="D386" s="622">
        <v>5.08</v>
      </c>
      <c r="E386" s="622"/>
      <c r="F386" s="622"/>
      <c r="G386" s="127"/>
      <c r="H386" s="61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18"/>
      <c r="P386" s="618"/>
      <c r="Q386" s="618"/>
      <c r="R386" s="618"/>
      <c r="S386" s="618"/>
      <c r="T386" s="618"/>
      <c r="U386" s="61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609" t="s">
        <v>209</v>
      </c>
      <c r="C387" s="125" t="s">
        <v>194</v>
      </c>
      <c r="D387" s="622">
        <v>5.03</v>
      </c>
      <c r="E387" s="622"/>
      <c r="F387" s="622"/>
      <c r="G387" s="127"/>
      <c r="H387" s="61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14"/>
      <c r="P387" s="614"/>
      <c r="Q387" s="614"/>
      <c r="R387" s="614"/>
      <c r="S387" s="614"/>
      <c r="T387" s="614"/>
      <c r="U387" s="6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609" t="s">
        <v>209</v>
      </c>
      <c r="C388" s="125" t="s">
        <v>179</v>
      </c>
      <c r="D388" s="622">
        <v>5.03</v>
      </c>
      <c r="E388" s="622"/>
      <c r="F388" s="622"/>
      <c r="G388" s="127"/>
      <c r="H388" s="61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14"/>
      <c r="P388" s="614"/>
      <c r="Q388" s="614"/>
      <c r="R388" s="614"/>
      <c r="S388" s="614"/>
      <c r="T388" s="614"/>
      <c r="U388" s="6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609" t="s">
        <v>209</v>
      </c>
      <c r="C389" s="125" t="s">
        <v>195</v>
      </c>
      <c r="D389" s="622">
        <v>5.03</v>
      </c>
      <c r="E389" s="622"/>
      <c r="F389" s="622"/>
      <c r="G389" s="127"/>
      <c r="H389" s="61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14"/>
      <c r="P389" s="614"/>
      <c r="Q389" s="614"/>
      <c r="R389" s="614"/>
      <c r="S389" s="614"/>
      <c r="T389" s="614"/>
      <c r="U389" s="6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609" t="s">
        <v>209</v>
      </c>
      <c r="C390" s="125" t="s">
        <v>204</v>
      </c>
      <c r="D390" s="622">
        <v>5.03</v>
      </c>
      <c r="E390" s="622"/>
      <c r="F390" s="622"/>
      <c r="G390" s="127"/>
      <c r="H390" s="61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14"/>
      <c r="P390" s="614"/>
      <c r="Q390" s="614"/>
      <c r="R390" s="614"/>
      <c r="S390" s="614"/>
      <c r="T390" s="614"/>
      <c r="U390" s="6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609" t="s">
        <v>382</v>
      </c>
      <c r="C391" s="177" t="s">
        <v>383</v>
      </c>
      <c r="D391" s="622">
        <v>5.03</v>
      </c>
      <c r="E391" s="622"/>
      <c r="F391" s="622"/>
      <c r="G391" s="127"/>
      <c r="H391" s="61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14"/>
      <c r="P391" s="614"/>
      <c r="Q391" s="614"/>
      <c r="R391" s="614"/>
      <c r="S391" s="614"/>
      <c r="T391" s="614"/>
      <c r="U391" s="6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609" t="s">
        <v>382</v>
      </c>
      <c r="C392" s="177" t="s">
        <v>384</v>
      </c>
      <c r="D392" s="622">
        <v>5.03</v>
      </c>
      <c r="E392" s="622"/>
      <c r="F392" s="622"/>
      <c r="G392" s="127"/>
      <c r="H392" s="61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14"/>
      <c r="P392" s="614"/>
      <c r="Q392" s="614"/>
      <c r="R392" s="614"/>
      <c r="S392" s="614"/>
      <c r="T392" s="614"/>
      <c r="U392" s="6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609" t="s">
        <v>382</v>
      </c>
      <c r="C393" s="177" t="s">
        <v>389</v>
      </c>
      <c r="D393" s="622">
        <v>5.03</v>
      </c>
      <c r="E393" s="622"/>
      <c r="F393" s="622"/>
      <c r="G393" s="127"/>
      <c r="H393" s="61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14"/>
      <c r="P393" s="614"/>
      <c r="Q393" s="614"/>
      <c r="R393" s="614"/>
      <c r="S393" s="614"/>
      <c r="T393" s="614"/>
      <c r="U393" s="6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609" t="s">
        <v>382</v>
      </c>
      <c r="C394" s="177" t="s">
        <v>391</v>
      </c>
      <c r="D394" s="622">
        <v>5.03</v>
      </c>
      <c r="E394" s="622"/>
      <c r="F394" s="622"/>
      <c r="G394" s="127"/>
      <c r="H394" s="61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14"/>
      <c r="P394" s="614"/>
      <c r="Q394" s="614"/>
      <c r="R394" s="614"/>
      <c r="S394" s="614"/>
      <c r="T394" s="614"/>
      <c r="U394" s="6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609" t="s">
        <v>418</v>
      </c>
      <c r="C395" s="177" t="s">
        <v>364</v>
      </c>
      <c r="D395" s="622">
        <v>5.03</v>
      </c>
      <c r="E395" s="622"/>
      <c r="F395" s="622"/>
      <c r="G395" s="127"/>
      <c r="H395" s="61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14"/>
      <c r="P395" s="614"/>
      <c r="Q395" s="614"/>
      <c r="R395" s="614"/>
      <c r="S395" s="614"/>
      <c r="T395" s="614"/>
      <c r="U395" s="6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609" t="s">
        <v>418</v>
      </c>
      <c r="C396" s="177" t="s">
        <v>365</v>
      </c>
      <c r="D396" s="622">
        <v>5.03</v>
      </c>
      <c r="E396" s="622"/>
      <c r="F396" s="622"/>
      <c r="G396" s="127"/>
      <c r="H396" s="61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14"/>
      <c r="P396" s="614"/>
      <c r="Q396" s="614"/>
      <c r="R396" s="614"/>
      <c r="S396" s="614"/>
      <c r="T396" s="614"/>
      <c r="U396" s="6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609" t="s">
        <v>418</v>
      </c>
      <c r="C397" s="177" t="s">
        <v>366</v>
      </c>
      <c r="D397" s="622">
        <v>5.03</v>
      </c>
      <c r="E397" s="622"/>
      <c r="F397" s="622"/>
      <c r="G397" s="127"/>
      <c r="H397" s="61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14"/>
      <c r="P397" s="614"/>
      <c r="Q397" s="614"/>
      <c r="R397" s="614"/>
      <c r="S397" s="614"/>
      <c r="T397" s="614"/>
      <c r="U397" s="6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609" t="s">
        <v>418</v>
      </c>
      <c r="C398" s="177" t="s">
        <v>367</v>
      </c>
      <c r="D398" s="622">
        <v>5.03</v>
      </c>
      <c r="E398" s="622"/>
      <c r="F398" s="622"/>
      <c r="G398" s="127"/>
      <c r="H398" s="61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14"/>
      <c r="P398" s="614"/>
      <c r="Q398" s="614"/>
      <c r="R398" s="614"/>
      <c r="S398" s="614"/>
      <c r="T398" s="614"/>
      <c r="U398" s="6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22">
        <v>5.03</v>
      </c>
      <c r="E399" s="622"/>
      <c r="F399" s="622"/>
      <c r="G399" s="127"/>
      <c r="H399" s="61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18"/>
      <c r="P399" s="618"/>
      <c r="Q399" s="618"/>
      <c r="R399" s="618"/>
      <c r="S399" s="618"/>
      <c r="T399" s="618"/>
      <c r="U399" s="61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22">
        <v>5.03</v>
      </c>
      <c r="E400" s="622"/>
      <c r="F400" s="622"/>
      <c r="G400" s="127"/>
      <c r="H400" s="61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18"/>
      <c r="P400" s="618"/>
      <c r="Q400" s="618"/>
      <c r="R400" s="618"/>
      <c r="S400" s="618"/>
      <c r="T400" s="618"/>
      <c r="U400" s="61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22">
        <v>5.03</v>
      </c>
      <c r="E401" s="622"/>
      <c r="F401" s="622"/>
      <c r="G401" s="127"/>
      <c r="H401" s="61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18"/>
      <c r="P401" s="618"/>
      <c r="Q401" s="618"/>
      <c r="R401" s="618"/>
      <c r="S401" s="618"/>
      <c r="T401" s="618"/>
      <c r="U401" s="61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22">
        <v>5.03</v>
      </c>
      <c r="E402" s="622"/>
      <c r="F402" s="622"/>
      <c r="G402" s="127"/>
      <c r="H402" s="61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18"/>
      <c r="P402" s="618"/>
      <c r="Q402" s="618"/>
      <c r="R402" s="618"/>
      <c r="S402" s="618"/>
      <c r="T402" s="618"/>
      <c r="U402" s="61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22">
        <v>5.03</v>
      </c>
      <c r="E403" s="622"/>
      <c r="F403" s="622"/>
      <c r="G403" s="127"/>
      <c r="H403" s="61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18"/>
      <c r="P403" s="618"/>
      <c r="Q403" s="618"/>
      <c r="R403" s="618"/>
      <c r="S403" s="618"/>
      <c r="T403" s="618"/>
      <c r="U403" s="61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22">
        <v>5.03</v>
      </c>
      <c r="E404" s="622"/>
      <c r="F404" s="622"/>
      <c r="G404" s="127"/>
      <c r="H404" s="61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18"/>
      <c r="P404" s="618"/>
      <c r="Q404" s="618"/>
      <c r="R404" s="618"/>
      <c r="S404" s="618"/>
      <c r="T404" s="618"/>
      <c r="U404" s="61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22">
        <v>5.03</v>
      </c>
      <c r="E405" s="622"/>
      <c r="F405" s="622"/>
      <c r="G405" s="127"/>
      <c r="H405" s="61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18"/>
      <c r="P405" s="618"/>
      <c r="Q405" s="618"/>
      <c r="R405" s="618"/>
      <c r="S405" s="618"/>
      <c r="T405" s="618"/>
      <c r="U405" s="61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22">
        <v>5.03</v>
      </c>
      <c r="E406" s="622"/>
      <c r="F406" s="622"/>
      <c r="G406" s="127"/>
      <c r="H406" s="61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18"/>
      <c r="P406" s="618"/>
      <c r="Q406" s="618"/>
      <c r="R406" s="618"/>
      <c r="S406" s="618"/>
      <c r="T406" s="618"/>
      <c r="U406" s="61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22">
        <v>5.03</v>
      </c>
      <c r="E407" s="622"/>
      <c r="F407" s="622"/>
      <c r="G407" s="127"/>
      <c r="H407" s="61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18"/>
      <c r="P407" s="618"/>
      <c r="Q407" s="618"/>
      <c r="R407" s="618"/>
      <c r="S407" s="618"/>
      <c r="T407" s="618"/>
      <c r="U407" s="61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22">
        <v>5.03</v>
      </c>
      <c r="E408" s="622"/>
      <c r="F408" s="622"/>
      <c r="G408" s="127"/>
      <c r="H408" s="61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18"/>
      <c r="P408" s="618"/>
      <c r="Q408" s="618"/>
      <c r="R408" s="618"/>
      <c r="S408" s="618"/>
      <c r="T408" s="618"/>
      <c r="U408" s="61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22">
        <v>50.3</v>
      </c>
      <c r="E409" s="622"/>
      <c r="F409" s="622"/>
      <c r="G409" s="127"/>
      <c r="H409" s="61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18"/>
      <c r="P409" s="618"/>
      <c r="Q409" s="618"/>
      <c r="R409" s="618"/>
      <c r="S409" s="618"/>
      <c r="T409" s="618"/>
      <c r="U409" s="61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22">
        <v>5</v>
      </c>
      <c r="E410" s="622"/>
      <c r="F410" s="622"/>
      <c r="G410" s="127"/>
      <c r="H410" s="61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18"/>
      <c r="P410" s="618"/>
      <c r="Q410" s="618"/>
      <c r="R410" s="618"/>
      <c r="S410" s="618"/>
      <c r="T410" s="618"/>
      <c r="U410" s="61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22">
        <v>5.03</v>
      </c>
      <c r="E411" s="622"/>
      <c r="F411" s="622"/>
      <c r="G411" s="127"/>
      <c r="H411" s="61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18"/>
      <c r="P411" s="618"/>
      <c r="Q411" s="618"/>
      <c r="R411" s="618"/>
      <c r="S411" s="618"/>
      <c r="T411" s="618"/>
      <c r="U411" s="61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22">
        <v>5.03</v>
      </c>
      <c r="E412" s="622"/>
      <c r="F412" s="622"/>
      <c r="G412" s="127"/>
      <c r="H412" s="61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18"/>
      <c r="P412" s="618"/>
      <c r="Q412" s="618"/>
      <c r="R412" s="618"/>
      <c r="S412" s="618"/>
      <c r="T412" s="618"/>
      <c r="U412" s="61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22"/>
      <c r="E413" s="622"/>
      <c r="F413" s="622"/>
      <c r="G413" s="127"/>
      <c r="H413" s="610">
        <f t="shared" si="93"/>
        <v>0</v>
      </c>
      <c r="I413" s="128"/>
      <c r="J413" s="129"/>
      <c r="K413" s="130"/>
      <c r="L413" s="128"/>
      <c r="M413" s="108"/>
      <c r="N413" s="129"/>
      <c r="O413" s="618"/>
      <c r="P413" s="618"/>
      <c r="Q413" s="618"/>
      <c r="R413" s="618"/>
      <c r="S413" s="618"/>
      <c r="T413" s="618"/>
      <c r="U413" s="61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22">
        <v>5.0599999999999996</v>
      </c>
      <c r="E414" s="622"/>
      <c r="F414" s="622"/>
      <c r="G414" s="127"/>
      <c r="H414" s="61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18"/>
      <c r="P414" s="618"/>
      <c r="Q414" s="618"/>
      <c r="R414" s="618"/>
      <c r="S414" s="618"/>
      <c r="T414" s="618"/>
      <c r="U414" s="61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22">
        <v>5.0599999999999996</v>
      </c>
      <c r="E415" s="622"/>
      <c r="F415" s="622"/>
      <c r="G415" s="127"/>
      <c r="H415" s="61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18"/>
      <c r="P415" s="618"/>
      <c r="Q415" s="618"/>
      <c r="R415" s="618"/>
      <c r="S415" s="618"/>
      <c r="T415" s="618"/>
      <c r="U415" s="61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22">
        <v>5.0599999999999996</v>
      </c>
      <c r="E416" s="622"/>
      <c r="F416" s="622"/>
      <c r="G416" s="127"/>
      <c r="H416" s="61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18"/>
      <c r="P416" s="618"/>
      <c r="Q416" s="618"/>
      <c r="R416" s="618"/>
      <c r="S416" s="618"/>
      <c r="T416" s="618"/>
      <c r="U416" s="61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22">
        <v>5.0599999999999996</v>
      </c>
      <c r="E417" s="622"/>
      <c r="F417" s="622"/>
      <c r="G417" s="127"/>
      <c r="H417" s="61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18"/>
      <c r="P417" s="618"/>
      <c r="Q417" s="618"/>
      <c r="R417" s="618"/>
      <c r="S417" s="618"/>
      <c r="T417" s="618"/>
      <c r="U417" s="61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22"/>
      <c r="E418" s="622"/>
      <c r="F418" s="622"/>
      <c r="G418" s="127"/>
      <c r="H418" s="61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18"/>
      <c r="P418" s="618"/>
      <c r="Q418" s="618"/>
      <c r="R418" s="618"/>
      <c r="S418" s="618"/>
      <c r="T418" s="618"/>
      <c r="U418" s="61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22"/>
      <c r="E419" s="622"/>
      <c r="F419" s="622"/>
      <c r="G419" s="127"/>
      <c r="H419" s="61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18"/>
      <c r="P419" s="618"/>
      <c r="Q419" s="618"/>
      <c r="R419" s="618"/>
      <c r="S419" s="618"/>
      <c r="T419" s="618"/>
      <c r="U419" s="61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22"/>
      <c r="E420" s="622"/>
      <c r="F420" s="622"/>
      <c r="G420" s="127"/>
      <c r="H420" s="61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18"/>
      <c r="P420" s="618"/>
      <c r="Q420" s="618"/>
      <c r="R420" s="618"/>
      <c r="S420" s="618"/>
      <c r="T420" s="618"/>
      <c r="U420" s="61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22"/>
      <c r="E421" s="622"/>
      <c r="F421" s="622"/>
      <c r="G421" s="127"/>
      <c r="H421" s="61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18"/>
      <c r="P421" s="618"/>
      <c r="Q421" s="618"/>
      <c r="R421" s="618"/>
      <c r="S421" s="618"/>
      <c r="T421" s="618"/>
      <c r="U421" s="61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22"/>
      <c r="E422" s="622"/>
      <c r="F422" s="622"/>
      <c r="G422" s="127"/>
      <c r="H422" s="61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18"/>
      <c r="P422" s="618"/>
      <c r="Q422" s="618"/>
      <c r="R422" s="618"/>
      <c r="S422" s="618"/>
      <c r="T422" s="618"/>
      <c r="U422" s="61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22"/>
      <c r="E423" s="622"/>
      <c r="F423" s="622"/>
      <c r="G423" s="127"/>
      <c r="H423" s="61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18"/>
      <c r="P423" s="618"/>
      <c r="Q423" s="618"/>
      <c r="R423" s="618"/>
      <c r="S423" s="618"/>
      <c r="T423" s="618"/>
      <c r="U423" s="61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22"/>
      <c r="E424" s="622"/>
      <c r="F424" s="622"/>
      <c r="G424" s="127"/>
      <c r="H424" s="61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18"/>
      <c r="P424" s="618"/>
      <c r="Q424" s="618"/>
      <c r="R424" s="618"/>
      <c r="S424" s="618"/>
      <c r="T424" s="618"/>
      <c r="U424" s="61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22"/>
      <c r="E425" s="622"/>
      <c r="F425" s="622"/>
      <c r="G425" s="127"/>
      <c r="H425" s="61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18"/>
      <c r="P425" s="618"/>
      <c r="Q425" s="618"/>
      <c r="R425" s="618"/>
      <c r="S425" s="618"/>
      <c r="T425" s="618"/>
      <c r="U425" s="61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22"/>
      <c r="E426" s="622"/>
      <c r="F426" s="622"/>
      <c r="G426" s="127"/>
      <c r="H426" s="61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18"/>
      <c r="P426" s="618"/>
      <c r="Q426" s="618"/>
      <c r="R426" s="618"/>
      <c r="S426" s="618"/>
      <c r="T426" s="618"/>
      <c r="U426" s="61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22"/>
      <c r="E427" s="622"/>
      <c r="F427" s="622"/>
      <c r="G427" s="127"/>
      <c r="H427" s="61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18"/>
      <c r="P427" s="618"/>
      <c r="Q427" s="618"/>
      <c r="R427" s="618"/>
      <c r="S427" s="618"/>
      <c r="T427" s="618"/>
      <c r="U427" s="61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61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609" t="s">
        <v>217</v>
      </c>
      <c r="C429" s="125" t="s">
        <v>179</v>
      </c>
      <c r="D429" s="622">
        <v>5.03</v>
      </c>
      <c r="E429" s="622"/>
      <c r="F429" s="622"/>
      <c r="G429" s="127"/>
      <c r="H429" s="61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18"/>
      <c r="P429" s="618"/>
      <c r="Q429" s="618"/>
      <c r="R429" s="618"/>
      <c r="S429" s="618"/>
      <c r="T429" s="618"/>
      <c r="U429" s="61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609" t="s">
        <v>217</v>
      </c>
      <c r="C430" s="125" t="s">
        <v>186</v>
      </c>
      <c r="D430" s="622">
        <v>5.03</v>
      </c>
      <c r="E430" s="622"/>
      <c r="F430" s="622"/>
      <c r="G430" s="127"/>
      <c r="H430" s="61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18"/>
      <c r="P430" s="618"/>
      <c r="Q430" s="618"/>
      <c r="R430" s="618"/>
      <c r="S430" s="618"/>
      <c r="T430" s="618"/>
      <c r="U430" s="61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609" t="s">
        <v>217</v>
      </c>
      <c r="C431" s="125" t="s">
        <v>204</v>
      </c>
      <c r="D431" s="622">
        <v>5.03</v>
      </c>
      <c r="E431" s="622"/>
      <c r="F431" s="622"/>
      <c r="G431" s="127"/>
      <c r="H431" s="61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18"/>
      <c r="P431" s="618"/>
      <c r="Q431" s="618"/>
      <c r="R431" s="618"/>
      <c r="S431" s="618"/>
      <c r="T431" s="618"/>
      <c r="U431" s="61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22">
        <v>5.03</v>
      </c>
      <c r="E432" s="622"/>
      <c r="F432" s="622"/>
      <c r="G432" s="127"/>
      <c r="H432" s="61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18"/>
      <c r="P432" s="618"/>
      <c r="Q432" s="618"/>
      <c r="R432" s="618"/>
      <c r="S432" s="618"/>
      <c r="T432" s="618"/>
      <c r="U432" s="61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22">
        <v>5.03</v>
      </c>
      <c r="E433" s="622"/>
      <c r="F433" s="622"/>
      <c r="G433" s="127"/>
      <c r="H433" s="61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18"/>
      <c r="P433" s="618"/>
      <c r="Q433" s="618"/>
      <c r="R433" s="618"/>
      <c r="S433" s="618"/>
      <c r="T433" s="618"/>
      <c r="U433" s="61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622">
        <v>5.03</v>
      </c>
      <c r="E434" s="622"/>
      <c r="F434" s="622">
        <v>20170313</v>
      </c>
      <c r="G434" s="127">
        <v>374</v>
      </c>
      <c r="H434" s="610">
        <f t="shared" si="105"/>
        <v>1881.22</v>
      </c>
      <c r="I434" s="128">
        <v>35</v>
      </c>
      <c r="J434" s="129">
        <f t="array" ref="J434">IF(ISERROR(G434/I434),"",G434/I434)</f>
        <v>10.685714285714285</v>
      </c>
      <c r="K434" s="130">
        <f t="array" ref="K434">IF(ISERROR(G434/L434),"",G434/L434)</f>
        <v>40.215053763440856</v>
      </c>
      <c r="L434" s="128">
        <v>9.3000000000000007</v>
      </c>
      <c r="M434" s="108">
        <f t="shared" si="106"/>
        <v>-5.2150537634408565</v>
      </c>
      <c r="N434" s="129">
        <f t="shared" si="107"/>
        <v>0</v>
      </c>
      <c r="O434" s="618"/>
      <c r="P434" s="618"/>
      <c r="Q434" s="618"/>
      <c r="R434" s="618"/>
      <c r="S434" s="618"/>
      <c r="T434" s="618"/>
      <c r="U434" s="618"/>
      <c r="V434" s="131">
        <f t="shared" si="108"/>
        <v>0</v>
      </c>
      <c r="W434" s="132">
        <f t="shared" si="104"/>
        <v>0</v>
      </c>
      <c r="X434" s="131"/>
      <c r="Y434" s="131"/>
      <c r="Z434" s="131"/>
      <c r="AA434" s="131"/>
    </row>
    <row r="435" spans="1:27" s="305" customFormat="1" ht="20.100000000000001" hidden="1" customHeight="1">
      <c r="A435" s="253">
        <v>30400017</v>
      </c>
      <c r="B435" s="145" t="s">
        <v>507</v>
      </c>
      <c r="C435" s="125" t="s">
        <v>195</v>
      </c>
      <c r="D435" s="622">
        <v>5.03</v>
      </c>
      <c r="E435" s="622"/>
      <c r="F435" s="622"/>
      <c r="G435" s="127"/>
      <c r="H435" s="610">
        <f t="shared" si="105"/>
        <v>0</v>
      </c>
      <c r="I435" s="128"/>
      <c r="J435" s="128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8">
        <f t="shared" si="107"/>
        <v>0</v>
      </c>
      <c r="O435" s="618"/>
      <c r="P435" s="618"/>
      <c r="Q435" s="618"/>
      <c r="R435" s="618"/>
      <c r="S435" s="618"/>
      <c r="T435" s="618"/>
      <c r="U435" s="618"/>
      <c r="V435" s="131">
        <f t="shared" si="108"/>
        <v>0</v>
      </c>
      <c r="W435" s="611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22">
        <v>5.03</v>
      </c>
      <c r="E436" s="622"/>
      <c r="F436" s="622"/>
      <c r="G436" s="127"/>
      <c r="H436" s="61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18"/>
      <c r="P436" s="618"/>
      <c r="Q436" s="618"/>
      <c r="R436" s="618"/>
      <c r="S436" s="618"/>
      <c r="T436" s="618"/>
      <c r="U436" s="61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22">
        <v>5.03</v>
      </c>
      <c r="E437" s="622"/>
      <c r="F437" s="622"/>
      <c r="G437" s="146"/>
      <c r="H437" s="61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18"/>
      <c r="P437" s="618"/>
      <c r="Q437" s="618"/>
      <c r="R437" s="618"/>
      <c r="S437" s="618"/>
      <c r="T437" s="618"/>
      <c r="U437" s="61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22">
        <v>5.03</v>
      </c>
      <c r="E438" s="622"/>
      <c r="F438" s="622"/>
      <c r="G438" s="127"/>
      <c r="H438" s="61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18"/>
      <c r="P438" s="618"/>
      <c r="Q438" s="618"/>
      <c r="R438" s="618"/>
      <c r="S438" s="618"/>
      <c r="T438" s="618"/>
      <c r="U438" s="61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22">
        <v>5.03</v>
      </c>
      <c r="E439" s="622"/>
      <c r="F439" s="622"/>
      <c r="G439" s="127"/>
      <c r="H439" s="61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18"/>
      <c r="P439" s="618"/>
      <c r="Q439" s="618"/>
      <c r="R439" s="618"/>
      <c r="S439" s="618"/>
      <c r="T439" s="618"/>
      <c r="U439" s="61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22">
        <v>5.03</v>
      </c>
      <c r="E440" s="622"/>
      <c r="F440" s="622"/>
      <c r="G440" s="127"/>
      <c r="H440" s="61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18"/>
      <c r="P440" s="618"/>
      <c r="Q440" s="618"/>
      <c r="R440" s="618"/>
      <c r="S440" s="618"/>
      <c r="T440" s="618"/>
      <c r="U440" s="61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22">
        <v>5.03</v>
      </c>
      <c r="E441" s="622"/>
      <c r="F441" s="622"/>
      <c r="G441" s="127"/>
      <c r="H441" s="61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18"/>
      <c r="P441" s="618"/>
      <c r="Q441" s="618"/>
      <c r="R441" s="618"/>
      <c r="S441" s="618"/>
      <c r="T441" s="618"/>
      <c r="U441" s="61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22">
        <v>5.03</v>
      </c>
      <c r="E442" s="622"/>
      <c r="F442" s="622"/>
      <c r="G442" s="127"/>
      <c r="H442" s="61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18"/>
      <c r="P442" s="618"/>
      <c r="Q442" s="618"/>
      <c r="R442" s="618"/>
      <c r="S442" s="618"/>
      <c r="T442" s="618"/>
      <c r="U442" s="61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22">
        <v>5.03</v>
      </c>
      <c r="E443" s="622"/>
      <c r="F443" s="622"/>
      <c r="G443" s="127"/>
      <c r="H443" s="61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18"/>
      <c r="P443" s="618"/>
      <c r="Q443" s="618"/>
      <c r="R443" s="618"/>
      <c r="S443" s="618"/>
      <c r="T443" s="618"/>
      <c r="U443" s="61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22">
        <v>5.03</v>
      </c>
      <c r="E444" s="622"/>
      <c r="F444" s="622"/>
      <c r="G444" s="127"/>
      <c r="H444" s="61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18"/>
      <c r="P444" s="618"/>
      <c r="Q444" s="618"/>
      <c r="R444" s="618"/>
      <c r="S444" s="618"/>
      <c r="T444" s="618"/>
      <c r="U444" s="61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609" t="s">
        <v>222</v>
      </c>
      <c r="C445" s="125" t="s">
        <v>181</v>
      </c>
      <c r="D445" s="622">
        <v>9.36</v>
      </c>
      <c r="E445" s="622"/>
      <c r="F445" s="622"/>
      <c r="G445" s="127"/>
      <c r="H445" s="61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18"/>
      <c r="P445" s="618"/>
      <c r="Q445" s="618"/>
      <c r="R445" s="618"/>
      <c r="S445" s="618"/>
      <c r="T445" s="618"/>
      <c r="U445" s="61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609" t="s">
        <v>222</v>
      </c>
      <c r="C446" s="125" t="s">
        <v>179</v>
      </c>
      <c r="D446" s="622">
        <v>9.36</v>
      </c>
      <c r="E446" s="622"/>
      <c r="F446" s="622"/>
      <c r="G446" s="127"/>
      <c r="H446" s="61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18"/>
      <c r="P446" s="618"/>
      <c r="Q446" s="618"/>
      <c r="R446" s="618"/>
      <c r="S446" s="618"/>
      <c r="T446" s="618"/>
      <c r="U446" s="61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609" t="s">
        <v>222</v>
      </c>
      <c r="C447" s="125" t="s">
        <v>221</v>
      </c>
      <c r="D447" s="622">
        <v>9.36</v>
      </c>
      <c r="E447" s="622"/>
      <c r="F447" s="622"/>
      <c r="G447" s="127"/>
      <c r="H447" s="61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18"/>
      <c r="P447" s="618"/>
      <c r="Q447" s="618"/>
      <c r="R447" s="618"/>
      <c r="S447" s="618"/>
      <c r="T447" s="618"/>
      <c r="U447" s="61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609" t="s">
        <v>222</v>
      </c>
      <c r="C448" s="125" t="s">
        <v>186</v>
      </c>
      <c r="D448" s="622">
        <v>9.36</v>
      </c>
      <c r="E448" s="622"/>
      <c r="F448" s="622"/>
      <c r="G448" s="127"/>
      <c r="H448" s="61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18"/>
      <c r="P448" s="618"/>
      <c r="Q448" s="618"/>
      <c r="R448" s="618"/>
      <c r="S448" s="618"/>
      <c r="T448" s="618"/>
      <c r="U448" s="61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609" t="s">
        <v>393</v>
      </c>
      <c r="C449" s="177" t="s">
        <v>395</v>
      </c>
      <c r="D449" s="622">
        <v>5</v>
      </c>
      <c r="E449" s="622"/>
      <c r="F449" s="622"/>
      <c r="G449" s="127"/>
      <c r="H449" s="61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18"/>
      <c r="P449" s="618"/>
      <c r="Q449" s="618"/>
      <c r="R449" s="618"/>
      <c r="S449" s="618"/>
      <c r="T449" s="618"/>
      <c r="U449" s="61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609" t="s">
        <v>393</v>
      </c>
      <c r="C450" s="177" t="s">
        <v>402</v>
      </c>
      <c r="D450" s="622">
        <v>5</v>
      </c>
      <c r="E450" s="622"/>
      <c r="F450" s="622"/>
      <c r="G450" s="127"/>
      <c r="H450" s="61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18"/>
      <c r="P450" s="618"/>
      <c r="Q450" s="618"/>
      <c r="R450" s="618"/>
      <c r="S450" s="618"/>
      <c r="T450" s="618"/>
      <c r="U450" s="61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609" t="s">
        <v>404</v>
      </c>
      <c r="C451" s="177" t="s">
        <v>405</v>
      </c>
      <c r="D451" s="622">
        <v>5</v>
      </c>
      <c r="E451" s="622"/>
      <c r="F451" s="622"/>
      <c r="G451" s="127"/>
      <c r="H451" s="61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18"/>
      <c r="P451" s="618"/>
      <c r="Q451" s="618"/>
      <c r="R451" s="618"/>
      <c r="S451" s="618"/>
      <c r="T451" s="618"/>
      <c r="U451" s="61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609" t="s">
        <v>342</v>
      </c>
      <c r="C452" s="177" t="s">
        <v>372</v>
      </c>
      <c r="D452" s="622">
        <v>5</v>
      </c>
      <c r="E452" s="622"/>
      <c r="F452" s="622"/>
      <c r="G452" s="127"/>
      <c r="H452" s="61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18"/>
      <c r="P452" s="618"/>
      <c r="Q452" s="618"/>
      <c r="R452" s="618"/>
      <c r="S452" s="618"/>
      <c r="T452" s="618"/>
      <c r="U452" s="61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609" t="s">
        <v>343</v>
      </c>
      <c r="C453" s="125" t="s">
        <v>345</v>
      </c>
      <c r="D453" s="622">
        <v>5</v>
      </c>
      <c r="E453" s="622"/>
      <c r="F453" s="622"/>
      <c r="G453" s="127"/>
      <c r="H453" s="61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18"/>
      <c r="P453" s="618"/>
      <c r="Q453" s="618"/>
      <c r="R453" s="618"/>
      <c r="S453" s="618"/>
      <c r="T453" s="618"/>
      <c r="U453" s="61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609" t="s">
        <v>343</v>
      </c>
      <c r="C454" s="125" t="s">
        <v>347</v>
      </c>
      <c r="D454" s="622">
        <v>5</v>
      </c>
      <c r="E454" s="622"/>
      <c r="F454" s="622"/>
      <c r="G454" s="127"/>
      <c r="H454" s="61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18"/>
      <c r="P454" s="618"/>
      <c r="Q454" s="618"/>
      <c r="R454" s="618"/>
      <c r="S454" s="618"/>
      <c r="T454" s="618"/>
      <c r="U454" s="61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22">
        <v>5.0599999999999996</v>
      </c>
      <c r="E455" s="622"/>
      <c r="F455" s="622"/>
      <c r="G455" s="127"/>
      <c r="H455" s="61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18"/>
      <c r="P455" s="618"/>
      <c r="Q455" s="618"/>
      <c r="R455" s="618"/>
      <c r="S455" s="618"/>
      <c r="T455" s="618"/>
      <c r="U455" s="61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22">
        <v>5.0599999999999996</v>
      </c>
      <c r="E456" s="622"/>
      <c r="F456" s="622"/>
      <c r="G456" s="127"/>
      <c r="H456" s="61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18"/>
      <c r="P456" s="618"/>
      <c r="Q456" s="618"/>
      <c r="R456" s="618"/>
      <c r="S456" s="618"/>
      <c r="T456" s="618"/>
      <c r="U456" s="61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22"/>
      <c r="E457" s="622"/>
      <c r="F457" s="622"/>
      <c r="G457" s="127"/>
      <c r="H457" s="61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18"/>
      <c r="P457" s="618"/>
      <c r="Q457" s="618"/>
      <c r="R457" s="618"/>
      <c r="S457" s="618"/>
      <c r="T457" s="618"/>
      <c r="U457" s="61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22"/>
      <c r="E458" s="622"/>
      <c r="F458" s="622"/>
      <c r="G458" s="127"/>
      <c r="H458" s="61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18"/>
      <c r="P458" s="618"/>
      <c r="Q458" s="618"/>
      <c r="R458" s="618"/>
      <c r="S458" s="618"/>
      <c r="T458" s="618"/>
      <c r="U458" s="61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22"/>
      <c r="E459" s="622"/>
      <c r="F459" s="622"/>
      <c r="G459" s="127"/>
      <c r="H459" s="61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18"/>
      <c r="P459" s="618"/>
      <c r="Q459" s="618"/>
      <c r="R459" s="618"/>
      <c r="S459" s="618"/>
      <c r="T459" s="618"/>
      <c r="U459" s="61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22">
        <v>5.07</v>
      </c>
      <c r="E460" s="622"/>
      <c r="F460" s="622"/>
      <c r="G460" s="127"/>
      <c r="H460" s="61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18"/>
      <c r="P460" s="618"/>
      <c r="Q460" s="618"/>
      <c r="R460" s="618"/>
      <c r="S460" s="618"/>
      <c r="T460" s="618"/>
      <c r="U460" s="61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22">
        <v>5.07</v>
      </c>
      <c r="E461" s="622"/>
      <c r="F461" s="622"/>
      <c r="G461" s="127"/>
      <c r="H461" s="61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18"/>
      <c r="P461" s="618"/>
      <c r="Q461" s="618"/>
      <c r="R461" s="618"/>
      <c r="S461" s="618"/>
      <c r="T461" s="618"/>
      <c r="U461" s="61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22">
        <v>5.0599999999999996</v>
      </c>
      <c r="E462" s="622"/>
      <c r="F462" s="621"/>
      <c r="G462" s="127"/>
      <c r="H462" s="610">
        <f>D462*G462</f>
        <v>0</v>
      </c>
      <c r="I462" s="128"/>
      <c r="J462" s="129" t="str">
        <f t="array" ref="J462">IF(ISERROR(G462/I462),"",G462/I462)</f>
        <v/>
      </c>
      <c r="K462" s="61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18"/>
      <c r="P462" s="618"/>
      <c r="Q462" s="618"/>
      <c r="R462" s="618"/>
      <c r="S462" s="618"/>
      <c r="T462" s="618"/>
      <c r="U462" s="61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619" t="s">
        <v>202</v>
      </c>
      <c r="D463" s="138"/>
      <c r="E463" s="138"/>
      <c r="F463" s="138"/>
      <c r="G463" s="139">
        <f>SUM(G429:G462)</f>
        <v>374</v>
      </c>
      <c r="H463" s="140">
        <f>SUM(H429:H462)</f>
        <v>1881.22</v>
      </c>
      <c r="I463" s="140">
        <f>SUM(I429:I462)</f>
        <v>35</v>
      </c>
      <c r="J463" s="129">
        <f t="array" ref="J463">IF(ISERROR(G463/I463),"",G463/I463)</f>
        <v>10.685714285714285</v>
      </c>
      <c r="K463" s="140">
        <f>SUM(K429:K462)</f>
        <v>40.215053763440856</v>
      </c>
      <c r="L463" s="141"/>
      <c r="M463" s="144">
        <f t="shared" ref="M463:V463" si="114">SUM(M429:M462)</f>
        <v>-5.2150537634408565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22">
        <v>5.03</v>
      </c>
      <c r="E464" s="622"/>
      <c r="F464" s="622"/>
      <c r="G464" s="127"/>
      <c r="H464" s="61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18"/>
      <c r="P464" s="618"/>
      <c r="Q464" s="618"/>
      <c r="R464" s="618"/>
      <c r="S464" s="618"/>
      <c r="T464" s="618"/>
      <c r="U464" s="61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22">
        <v>5.03</v>
      </c>
      <c r="E465" s="622"/>
      <c r="F465" s="622"/>
      <c r="G465" s="127"/>
      <c r="H465" s="61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18"/>
      <c r="P465" s="618"/>
      <c r="Q465" s="618"/>
      <c r="R465" s="618"/>
      <c r="S465" s="618"/>
      <c r="T465" s="618"/>
      <c r="U465" s="61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22">
        <v>5.04</v>
      </c>
      <c r="E466" s="622"/>
      <c r="F466" s="622"/>
      <c r="G466" s="127"/>
      <c r="H466" s="61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18"/>
      <c r="P466" s="618"/>
      <c r="Q466" s="618"/>
      <c r="R466" s="618"/>
      <c r="S466" s="618"/>
      <c r="T466" s="618"/>
      <c r="U466" s="61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22">
        <v>5.03</v>
      </c>
      <c r="E467" s="622"/>
      <c r="F467" s="622"/>
      <c r="G467" s="127"/>
      <c r="H467" s="61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18"/>
      <c r="P467" s="618"/>
      <c r="Q467" s="618"/>
      <c r="R467" s="618"/>
      <c r="S467" s="618"/>
      <c r="T467" s="618"/>
      <c r="U467" s="61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615" t="s">
        <v>203</v>
      </c>
      <c r="D468" s="622">
        <v>5.03</v>
      </c>
      <c r="E468" s="622"/>
      <c r="F468" s="622"/>
      <c r="G468" s="127"/>
      <c r="H468" s="61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18"/>
      <c r="P468" s="618"/>
      <c r="Q468" s="618"/>
      <c r="R468" s="618"/>
      <c r="S468" s="618"/>
      <c r="T468" s="618"/>
      <c r="U468" s="61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22">
        <v>5.03</v>
      </c>
      <c r="E469" s="622"/>
      <c r="F469" s="622"/>
      <c r="G469" s="127"/>
      <c r="H469" s="61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18"/>
      <c r="P469" s="618"/>
      <c r="Q469" s="618"/>
      <c r="R469" s="618"/>
      <c r="S469" s="618"/>
      <c r="T469" s="618"/>
      <c r="U469" s="61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22">
        <v>5.03</v>
      </c>
      <c r="E470" s="622"/>
      <c r="F470" s="622"/>
      <c r="G470" s="127"/>
      <c r="H470" s="61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18"/>
      <c r="P470" s="618"/>
      <c r="Q470" s="618"/>
      <c r="R470" s="618"/>
      <c r="S470" s="618"/>
      <c r="T470" s="618"/>
      <c r="U470" s="61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615" t="s">
        <v>228</v>
      </c>
      <c r="D471" s="622">
        <v>5.03</v>
      </c>
      <c r="E471" s="622"/>
      <c r="F471" s="622"/>
      <c r="G471" s="127"/>
      <c r="H471" s="61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18"/>
      <c r="P471" s="618"/>
      <c r="Q471" s="618"/>
      <c r="R471" s="618"/>
      <c r="S471" s="618"/>
      <c r="T471" s="618"/>
      <c r="U471" s="61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615" t="s">
        <v>212</v>
      </c>
      <c r="D472" s="622">
        <v>5.03</v>
      </c>
      <c r="E472" s="622"/>
      <c r="F472" s="622"/>
      <c r="G472" s="127"/>
      <c r="H472" s="61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18"/>
      <c r="P472" s="618"/>
      <c r="Q472" s="618"/>
      <c r="R472" s="618"/>
      <c r="S472" s="618"/>
      <c r="T472" s="618"/>
      <c r="U472" s="61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615" t="s">
        <v>203</v>
      </c>
      <c r="D473" s="622">
        <v>5.03</v>
      </c>
      <c r="E473" s="622"/>
      <c r="F473" s="622"/>
      <c r="G473" s="127"/>
      <c r="H473" s="61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18"/>
      <c r="P473" s="618"/>
      <c r="Q473" s="618"/>
      <c r="R473" s="618"/>
      <c r="S473" s="618"/>
      <c r="T473" s="618"/>
      <c r="U473" s="61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615" t="s">
        <v>186</v>
      </c>
      <c r="D474" s="622">
        <v>5.03</v>
      </c>
      <c r="E474" s="622"/>
      <c r="F474" s="622"/>
      <c r="G474" s="127"/>
      <c r="H474" s="61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18"/>
      <c r="P474" s="618"/>
      <c r="Q474" s="618"/>
      <c r="R474" s="618"/>
      <c r="S474" s="618"/>
      <c r="T474" s="618"/>
      <c r="U474" s="61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615" t="s">
        <v>228</v>
      </c>
      <c r="D475" s="622">
        <v>5.03</v>
      </c>
      <c r="E475" s="622"/>
      <c r="F475" s="622"/>
      <c r="G475" s="127"/>
      <c r="H475" s="61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18"/>
      <c r="P475" s="618"/>
      <c r="Q475" s="618"/>
      <c r="R475" s="618"/>
      <c r="S475" s="618"/>
      <c r="T475" s="618"/>
      <c r="U475" s="61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615" t="s">
        <v>199</v>
      </c>
      <c r="D476" s="622">
        <v>5.03</v>
      </c>
      <c r="E476" s="622"/>
      <c r="F476" s="622"/>
      <c r="G476" s="127"/>
      <c r="H476" s="61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18"/>
      <c r="P476" s="618"/>
      <c r="Q476" s="618"/>
      <c r="R476" s="618"/>
      <c r="S476" s="618"/>
      <c r="T476" s="618"/>
      <c r="U476" s="61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22">
        <v>5.0599999999999996</v>
      </c>
      <c r="E477" s="622"/>
      <c r="F477" s="622"/>
      <c r="G477" s="127"/>
      <c r="H477" s="61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18"/>
      <c r="P477" s="618"/>
      <c r="Q477" s="618"/>
      <c r="R477" s="618"/>
      <c r="S477" s="618"/>
      <c r="T477" s="618"/>
      <c r="U477" s="61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22">
        <v>5.0599999999999996</v>
      </c>
      <c r="E478" s="622"/>
      <c r="F478" s="622"/>
      <c r="G478" s="127"/>
      <c r="H478" s="61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18"/>
      <c r="P478" s="618"/>
      <c r="Q478" s="618"/>
      <c r="R478" s="618"/>
      <c r="S478" s="618"/>
      <c r="T478" s="618"/>
      <c r="U478" s="61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61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22">
        <v>5.04</v>
      </c>
      <c r="E480" s="622"/>
      <c r="F480" s="622"/>
      <c r="G480" s="127"/>
      <c r="H480" s="61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18"/>
      <c r="P480" s="618"/>
      <c r="Q480" s="618"/>
      <c r="R480" s="618"/>
      <c r="S480" s="618"/>
      <c r="T480" s="618"/>
      <c r="U480" s="61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22">
        <v>5.04</v>
      </c>
      <c r="E481" s="622"/>
      <c r="F481" s="622"/>
      <c r="G481" s="127"/>
      <c r="H481" s="61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18"/>
      <c r="P481" s="618"/>
      <c r="Q481" s="618"/>
      <c r="R481" s="618"/>
      <c r="S481" s="618"/>
      <c r="T481" s="618"/>
      <c r="U481" s="61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22">
        <v>5.04</v>
      </c>
      <c r="E482" s="622"/>
      <c r="F482" s="622"/>
      <c r="G482" s="127"/>
      <c r="H482" s="61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18"/>
      <c r="P482" s="618"/>
      <c r="Q482" s="618"/>
      <c r="R482" s="618"/>
      <c r="S482" s="618"/>
      <c r="T482" s="618"/>
      <c r="U482" s="61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22">
        <v>5.04</v>
      </c>
      <c r="E483" s="622"/>
      <c r="F483" s="622"/>
      <c r="G483" s="127"/>
      <c r="H483" s="61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18"/>
      <c r="P483" s="618"/>
      <c r="Q483" s="618"/>
      <c r="R483" s="618"/>
      <c r="S483" s="618"/>
      <c r="T483" s="618"/>
      <c r="U483" s="61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22">
        <v>5.04</v>
      </c>
      <c r="E484" s="622"/>
      <c r="F484" s="622"/>
      <c r="G484" s="127"/>
      <c r="H484" s="61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18"/>
      <c r="P484" s="618"/>
      <c r="Q484" s="618"/>
      <c r="R484" s="618"/>
      <c r="S484" s="618"/>
      <c r="T484" s="618"/>
      <c r="U484" s="61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22">
        <v>5.04</v>
      </c>
      <c r="E485" s="622"/>
      <c r="F485" s="622"/>
      <c r="G485" s="127"/>
      <c r="H485" s="61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18"/>
      <c r="P485" s="618"/>
      <c r="Q485" s="618"/>
      <c r="R485" s="618"/>
      <c r="S485" s="618"/>
      <c r="T485" s="618"/>
      <c r="U485" s="61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22">
        <v>5.04</v>
      </c>
      <c r="E486" s="622"/>
      <c r="F486" s="622"/>
      <c r="G486" s="127"/>
      <c r="H486" s="61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18"/>
      <c r="P486" s="618"/>
      <c r="Q486" s="618"/>
      <c r="R486" s="618"/>
      <c r="S486" s="618"/>
      <c r="T486" s="618"/>
      <c r="U486" s="61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22">
        <v>5.04</v>
      </c>
      <c r="E487" s="622"/>
      <c r="F487" s="622"/>
      <c r="G487" s="127"/>
      <c r="H487" s="61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18"/>
      <c r="P487" s="618"/>
      <c r="Q487" s="618"/>
      <c r="R487" s="618"/>
      <c r="S487" s="618"/>
      <c r="T487" s="618"/>
      <c r="U487" s="61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22">
        <v>5.04</v>
      </c>
      <c r="E488" s="622"/>
      <c r="F488" s="622"/>
      <c r="G488" s="127"/>
      <c r="H488" s="61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18"/>
      <c r="P488" s="618"/>
      <c r="Q488" s="618"/>
      <c r="R488" s="618"/>
      <c r="S488" s="618"/>
      <c r="T488" s="618"/>
      <c r="U488" s="61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22">
        <v>5.04</v>
      </c>
      <c r="E489" s="622"/>
      <c r="F489" s="622"/>
      <c r="G489" s="127"/>
      <c r="H489" s="61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18"/>
      <c r="P489" s="618"/>
      <c r="Q489" s="618"/>
      <c r="R489" s="618"/>
      <c r="S489" s="618"/>
      <c r="T489" s="618"/>
      <c r="U489" s="61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61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616"/>
      <c r="D491" s="622">
        <v>3.65</v>
      </c>
      <c r="E491" s="622"/>
      <c r="F491" s="621"/>
      <c r="G491" s="127"/>
      <c r="H491" s="610">
        <f t="shared" ref="H491:H505" si="127">D491*G491</f>
        <v>0</v>
      </c>
      <c r="I491" s="128"/>
      <c r="J491" s="129" t="str">
        <f t="array" ref="J491">IF(ISERROR(G491/I491),"",G491/I491)</f>
        <v/>
      </c>
      <c r="K491" s="61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18"/>
      <c r="P491" s="618"/>
      <c r="Q491" s="618"/>
      <c r="R491" s="618"/>
      <c r="S491" s="618"/>
      <c r="T491" s="618"/>
      <c r="U491" s="61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616"/>
      <c r="D492" s="622">
        <v>6.58</v>
      </c>
      <c r="E492" s="622"/>
      <c r="F492" s="622"/>
      <c r="G492" s="127"/>
      <c r="H492" s="61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18"/>
      <c r="P492" s="618"/>
      <c r="Q492" s="618"/>
      <c r="R492" s="618"/>
      <c r="S492" s="618"/>
      <c r="T492" s="618"/>
      <c r="U492" s="61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305" customFormat="1" ht="20.100000000000001" customHeight="1">
      <c r="A493" s="253">
        <v>30700016</v>
      </c>
      <c r="B493" s="137" t="s">
        <v>237</v>
      </c>
      <c r="C493" s="623"/>
      <c r="D493" s="630">
        <v>7.8</v>
      </c>
      <c r="E493" s="630"/>
      <c r="F493" s="630">
        <v>20170307</v>
      </c>
      <c r="G493" s="127">
        <f>10+32+5</f>
        <v>47</v>
      </c>
      <c r="H493" s="628">
        <f t="shared" si="127"/>
        <v>366.59999999999997</v>
      </c>
      <c r="I493" s="128">
        <v>8</v>
      </c>
      <c r="J493" s="128">
        <f t="array" ref="J493">IF(ISERROR(G493/I493),"",G493/I493)</f>
        <v>5.875</v>
      </c>
      <c r="K493" s="130">
        <f t="array" ref="K493">IF(ISERROR(G493/L493),"",G493/L493)</f>
        <v>10.217391304347826</v>
      </c>
      <c r="L493" s="128">
        <v>4.5999999999999996</v>
      </c>
      <c r="M493" s="108">
        <f>IF(ISERROR(I493-K493),"",I493-K493)</f>
        <v>-2.2173913043478262</v>
      </c>
      <c r="N493" s="128">
        <f>SUM(O493:U493)</f>
        <v>0</v>
      </c>
      <c r="O493" s="624"/>
      <c r="P493" s="624"/>
      <c r="Q493" s="624"/>
      <c r="R493" s="624"/>
      <c r="S493" s="624"/>
      <c r="T493" s="624"/>
      <c r="U493" s="624"/>
      <c r="V493" s="131">
        <f>SUM(X493:AA493)</f>
        <v>0</v>
      </c>
      <c r="W493" s="626">
        <f t="shared" si="126"/>
        <v>0</v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623"/>
      <c r="D494" s="630">
        <v>4.4000000000000004</v>
      </c>
      <c r="E494" s="630"/>
      <c r="F494" s="630">
        <v>20170307</v>
      </c>
      <c r="G494" s="127">
        <f>56+74</f>
        <v>130</v>
      </c>
      <c r="H494" s="628">
        <f t="shared" si="127"/>
        <v>572</v>
      </c>
      <c r="I494" s="128">
        <v>20</v>
      </c>
      <c r="J494" s="128">
        <f t="array" ref="J494">IF(ISERROR(G494/I494),"",G494/I494)</f>
        <v>6.5</v>
      </c>
      <c r="K494" s="130">
        <f t="array" ref="K494">IF(ISERROR(G494/L494),"",G494/L494)</f>
        <v>22.413793103448278</v>
      </c>
      <c r="L494" s="128">
        <v>5.8</v>
      </c>
      <c r="M494" s="108">
        <f>IF(ISERROR(I494-K494),"",I494-K494)</f>
        <v>-2.4137931034482776</v>
      </c>
      <c r="N494" s="128">
        <f>SUM(O494:U494)</f>
        <v>0</v>
      </c>
      <c r="O494" s="624"/>
      <c r="P494" s="624"/>
      <c r="Q494" s="624"/>
      <c r="R494" s="624"/>
      <c r="S494" s="624"/>
      <c r="T494" s="624"/>
      <c r="U494" s="624"/>
      <c r="V494" s="131">
        <f>SUM(X494:AA494)</f>
        <v>0</v>
      </c>
      <c r="W494" s="626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22"/>
      <c r="E495" s="622"/>
      <c r="F495" s="622"/>
      <c r="G495" s="127"/>
      <c r="H495" s="610">
        <f t="shared" si="127"/>
        <v>0</v>
      </c>
      <c r="I495" s="128"/>
      <c r="J495" s="129"/>
      <c r="K495" s="130"/>
      <c r="L495" s="128"/>
      <c r="M495" s="108"/>
      <c r="N495" s="129"/>
      <c r="O495" s="618"/>
      <c r="P495" s="618"/>
      <c r="Q495" s="618"/>
      <c r="R495" s="618"/>
      <c r="S495" s="618"/>
      <c r="T495" s="618"/>
      <c r="U495" s="61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616"/>
      <c r="D496" s="622"/>
      <c r="E496" s="622"/>
      <c r="F496" s="622"/>
      <c r="G496" s="127"/>
      <c r="H496" s="61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18"/>
      <c r="P496" s="618"/>
      <c r="Q496" s="618"/>
      <c r="R496" s="618"/>
      <c r="S496" s="618"/>
      <c r="T496" s="618"/>
      <c r="U496" s="61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616" t="s">
        <v>239</v>
      </c>
      <c r="C497" s="616" t="s">
        <v>179</v>
      </c>
      <c r="D497" s="622">
        <v>6.04</v>
      </c>
      <c r="E497" s="622"/>
      <c r="F497" s="622"/>
      <c r="G497" s="127"/>
      <c r="H497" s="61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18"/>
      <c r="P497" s="618"/>
      <c r="Q497" s="618"/>
      <c r="R497" s="618"/>
      <c r="S497" s="618"/>
      <c r="T497" s="618"/>
      <c r="U497" s="61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616" t="s">
        <v>239</v>
      </c>
      <c r="C498" s="616" t="s">
        <v>186</v>
      </c>
      <c r="D498" s="622">
        <v>6.04</v>
      </c>
      <c r="E498" s="622"/>
      <c r="F498" s="622"/>
      <c r="G498" s="127"/>
      <c r="H498" s="61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18"/>
      <c r="P498" s="618"/>
      <c r="Q498" s="618"/>
      <c r="R498" s="618"/>
      <c r="S498" s="618"/>
      <c r="T498" s="618"/>
      <c r="U498" s="61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616" t="s">
        <v>440</v>
      </c>
      <c r="C499" s="616" t="s">
        <v>179</v>
      </c>
      <c r="D499" s="622"/>
      <c r="E499" s="622"/>
      <c r="F499" s="622"/>
      <c r="G499" s="127"/>
      <c r="H499" s="610">
        <f t="shared" si="127"/>
        <v>0</v>
      </c>
      <c r="I499" s="128"/>
      <c r="J499" s="129"/>
      <c r="K499" s="130"/>
      <c r="L499" s="128"/>
      <c r="M499" s="108"/>
      <c r="N499" s="129"/>
      <c r="O499" s="618"/>
      <c r="P499" s="618"/>
      <c r="Q499" s="618"/>
      <c r="R499" s="618"/>
      <c r="S499" s="618"/>
      <c r="T499" s="618"/>
      <c r="U499" s="61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616" t="s">
        <v>440</v>
      </c>
      <c r="C500" s="616" t="s">
        <v>186</v>
      </c>
      <c r="D500" s="622"/>
      <c r="E500" s="622"/>
      <c r="F500" s="622"/>
      <c r="G500" s="127"/>
      <c r="H500" s="610">
        <f t="shared" si="127"/>
        <v>0</v>
      </c>
      <c r="I500" s="128"/>
      <c r="J500" s="129"/>
      <c r="K500" s="130"/>
      <c r="L500" s="128"/>
      <c r="M500" s="108"/>
      <c r="N500" s="129"/>
      <c r="O500" s="618"/>
      <c r="P500" s="618"/>
      <c r="Q500" s="618"/>
      <c r="R500" s="618"/>
      <c r="S500" s="618"/>
      <c r="T500" s="618"/>
      <c r="U500" s="61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609" t="s">
        <v>240</v>
      </c>
      <c r="C501" s="125"/>
      <c r="D501" s="622">
        <v>7.3</v>
      </c>
      <c r="E501" s="622"/>
      <c r="F501" s="622"/>
      <c r="G501" s="127"/>
      <c r="H501" s="61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18"/>
      <c r="P501" s="618"/>
      <c r="Q501" s="618"/>
      <c r="R501" s="618"/>
      <c r="S501" s="618"/>
      <c r="T501" s="618"/>
      <c r="U501" s="61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609" t="s">
        <v>241</v>
      </c>
      <c r="C502" s="125"/>
      <c r="D502" s="622">
        <f>78*120/1000</f>
        <v>9.36</v>
      </c>
      <c r="E502" s="622"/>
      <c r="F502" s="622"/>
      <c r="G502" s="127"/>
      <c r="H502" s="610">
        <f t="shared" si="127"/>
        <v>0</v>
      </c>
      <c r="I502" s="128"/>
      <c r="J502" s="129"/>
      <c r="K502" s="130"/>
      <c r="L502" s="128"/>
      <c r="M502" s="108"/>
      <c r="N502" s="129"/>
      <c r="O502" s="618"/>
      <c r="P502" s="618"/>
      <c r="Q502" s="618"/>
      <c r="R502" s="618"/>
      <c r="S502" s="618"/>
      <c r="T502" s="618"/>
      <c r="U502" s="61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609" t="s">
        <v>242</v>
      </c>
      <c r="C503" s="125"/>
      <c r="D503" s="622">
        <v>4.5</v>
      </c>
      <c r="E503" s="622"/>
      <c r="F503" s="622"/>
      <c r="G503" s="127"/>
      <c r="H503" s="610">
        <f t="shared" si="127"/>
        <v>0</v>
      </c>
      <c r="I503" s="128"/>
      <c r="J503" s="129"/>
      <c r="K503" s="130"/>
      <c r="L503" s="128"/>
      <c r="M503" s="108"/>
      <c r="N503" s="129"/>
      <c r="O503" s="618"/>
      <c r="P503" s="618"/>
      <c r="Q503" s="618"/>
      <c r="R503" s="618"/>
      <c r="S503" s="618"/>
      <c r="T503" s="618"/>
      <c r="U503" s="61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609" t="s">
        <v>243</v>
      </c>
      <c r="C504" s="125"/>
      <c r="D504" s="622">
        <v>4.5</v>
      </c>
      <c r="E504" s="622"/>
      <c r="F504" s="622"/>
      <c r="G504" s="127"/>
      <c r="H504" s="610">
        <f t="shared" si="127"/>
        <v>0</v>
      </c>
      <c r="I504" s="128"/>
      <c r="J504" s="129"/>
      <c r="K504" s="130"/>
      <c r="L504" s="128"/>
      <c r="M504" s="108"/>
      <c r="N504" s="129"/>
      <c r="O504" s="618"/>
      <c r="P504" s="618"/>
      <c r="Q504" s="618"/>
      <c r="R504" s="618"/>
      <c r="S504" s="618"/>
      <c r="T504" s="618"/>
      <c r="U504" s="61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609"/>
      <c r="C505" s="125"/>
      <c r="D505" s="622"/>
      <c r="E505" s="622"/>
      <c r="F505" s="622"/>
      <c r="G505" s="127"/>
      <c r="H505" s="610">
        <f t="shared" si="127"/>
        <v>0</v>
      </c>
      <c r="I505" s="128"/>
      <c r="J505" s="129"/>
      <c r="K505" s="130"/>
      <c r="L505" s="128"/>
      <c r="M505" s="108"/>
      <c r="N505" s="129"/>
      <c r="O505" s="618"/>
      <c r="P505" s="618"/>
      <c r="Q505" s="618"/>
      <c r="R505" s="618"/>
      <c r="S505" s="618"/>
      <c r="T505" s="618"/>
      <c r="U505" s="618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619" t="s">
        <v>202</v>
      </c>
      <c r="D506" s="138"/>
      <c r="E506" s="138"/>
      <c r="F506" s="138"/>
      <c r="G506" s="139">
        <f>SUM(G491:G505)</f>
        <v>177</v>
      </c>
      <c r="H506" s="140">
        <f>SUM(H491:H501)</f>
        <v>938.59999999999991</v>
      </c>
      <c r="I506" s="140">
        <f>SUM(I491:I505)</f>
        <v>28</v>
      </c>
      <c r="J506" s="129">
        <f t="array" ref="J506">IF(ISERROR(G506/I506),"",G506/I506)</f>
        <v>6.3214285714285712</v>
      </c>
      <c r="K506" s="140">
        <f>SUM(K491:K501)</f>
        <v>32.631184407796106</v>
      </c>
      <c r="L506" s="141"/>
      <c r="M506" s="144">
        <f t="shared" ref="M506:AA506" si="128">SUM(M491:M501)</f>
        <v>-4.6311844077961037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551</v>
      </c>
      <c r="H507" s="147">
        <f>SUM(H370,H428,H463,H479,H490,H506)</f>
        <v>2819.8199999999997</v>
      </c>
      <c r="I507" s="147">
        <f>SUM(I370,I428,I463,I479,I490,I506)</f>
        <v>63</v>
      </c>
      <c r="J507" s="148">
        <f t="array" ref="J507">IF(ISERROR(G507/I507),"",G507/I507)</f>
        <v>8.7460317460317452</v>
      </c>
      <c r="K507" s="147">
        <f>SUM(K370,K428,K463,K479,K490,K506)</f>
        <v>72.846238171236962</v>
      </c>
      <c r="L507" s="148">
        <f>IF(ISERROR(G507/K507),"",G507/K507)</f>
        <v>7.5638771998738585</v>
      </c>
      <c r="M507" s="147">
        <f t="shared" ref="M507:V507" si="129">SUM(M370,M428,M463,M479,M490,M506)</f>
        <v>-9.8462381712369602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612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612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612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612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612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612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612">
        <f>G507</f>
        <v>551</v>
      </c>
      <c r="C514" s="646" t="s">
        <v>269</v>
      </c>
      <c r="D514" s="645"/>
      <c r="E514" s="738">
        <f>H507</f>
        <v>2819.8199999999997</v>
      </c>
      <c r="F514" s="738"/>
      <c r="G514" s="636" t="s">
        <v>270</v>
      </c>
      <c r="H514" s="636"/>
      <c r="I514" s="664">
        <f>L507</f>
        <v>7.5638771998738585</v>
      </c>
      <c r="J514" s="664"/>
      <c r="K514" s="666" t="s">
        <v>271</v>
      </c>
      <c r="L514" s="666"/>
      <c r="M514" s="664">
        <f>J507</f>
        <v>8.7460317460317452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612">
        <f>I507+C513</f>
        <v>64</v>
      </c>
      <c r="C515" s="643" t="s">
        <v>251</v>
      </c>
      <c r="D515" s="644"/>
      <c r="E515" s="738">
        <f>K507+I513</f>
        <v>83.846238171236962</v>
      </c>
      <c r="F515" s="738"/>
      <c r="G515" s="636" t="s">
        <v>274</v>
      </c>
      <c r="H515" s="636"/>
      <c r="I515" s="664">
        <f>B515-E515</f>
        <v>-19.846238171236962</v>
      </c>
      <c r="J515" s="664"/>
      <c r="K515" s="666" t="s">
        <v>275</v>
      </c>
      <c r="L515" s="666"/>
      <c r="M515" s="667">
        <f>IF(ISERROR(I515/E515),"",I515/E515)</f>
        <v>-0.23669801536838794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612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61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7056</v>
      </c>
      <c r="D519" s="659"/>
      <c r="E519" s="738" t="s">
        <v>269</v>
      </c>
      <c r="F519" s="738"/>
      <c r="G519" s="661">
        <f>SUM(E171,E342,E514)</f>
        <v>36776.42</v>
      </c>
      <c r="H519" s="661"/>
      <c r="I519" s="636" t="s">
        <v>270</v>
      </c>
      <c r="J519" s="649"/>
      <c r="K519" s="658">
        <f>IF(ISERROR(C519/G520),"",C519/G520)</f>
        <v>14.694644172887655</v>
      </c>
      <c r="L519" s="659"/>
      <c r="M519" s="636" t="s">
        <v>271</v>
      </c>
      <c r="N519" s="636"/>
      <c r="O519" s="637">
        <f t="array" ref="O519">IF(ISERROR(C519/C520),"",C519/C520)</f>
        <v>18.676054101267834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377.81</v>
      </c>
      <c r="D520" s="659"/>
      <c r="E520" s="738" t="s">
        <v>251</v>
      </c>
      <c r="F520" s="738"/>
      <c r="G520" s="661">
        <f>SUM(E172,E343,E515)</f>
        <v>480.17494789146843</v>
      </c>
      <c r="H520" s="661"/>
      <c r="I520" s="643" t="s">
        <v>274</v>
      </c>
      <c r="J520" s="644"/>
      <c r="K520" s="646">
        <f>C520-G520</f>
        <v>-102.36494789146843</v>
      </c>
      <c r="L520" s="645"/>
      <c r="M520" s="646" t="s">
        <v>275</v>
      </c>
      <c r="N520" s="645"/>
      <c r="O520" s="650">
        <f>IF(ISERROR(K520/C520),"",K520/C520)</f>
        <v>-0.27094292869820397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1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1090</v>
      </c>
      <c r="D524" s="644"/>
      <c r="E524" s="736">
        <f>IF(ISERROR(C524/C530),"",C524/C530)</f>
        <v>0.15447845804988661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3151</v>
      </c>
      <c r="D525" s="644"/>
      <c r="E525" s="736">
        <f>IF(ISERROR(C525/C530),"",C525/C530)</f>
        <v>0.44657029478458049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1584</v>
      </c>
      <c r="D526" s="644"/>
      <c r="E526" s="736">
        <f>IF(ISERROR(C526/C530),"",C526/C530)</f>
        <v>0.22448979591836735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507</v>
      </c>
      <c r="D527" s="644"/>
      <c r="E527" s="736">
        <f>IF(ISERROR(C527/C530),"",C527/C530)</f>
        <v>7.1853741496598636E-2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547</v>
      </c>
      <c r="D528" s="644"/>
      <c r="E528" s="736">
        <f>IF(ISERROR(C528/C530),"",C528/C530)</f>
        <v>7.7522675736961449E-2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177</v>
      </c>
      <c r="D529" s="644"/>
      <c r="E529" s="736">
        <f>IF(ISERROR(C529/C530),"",C529/C530)</f>
        <v>2.5085034013605442E-2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7056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616" t="s">
        <v>309</v>
      </c>
      <c r="D532" s="616" t="s">
        <v>310</v>
      </c>
      <c r="E532" s="621" t="s">
        <v>311</v>
      </c>
      <c r="F532" s="62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1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10" t="s">
        <v>322</v>
      </c>
      <c r="Q532" s="128" t="s">
        <v>323</v>
      </c>
      <c r="R532" s="108" t="s">
        <v>324</v>
      </c>
      <c r="S532" s="616" t="s">
        <v>325</v>
      </c>
      <c r="T532" s="61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621">
        <f>D533+E533+F533-G533-O533-P533</f>
        <v>29</v>
      </c>
      <c r="D533" s="621">
        <v>29</v>
      </c>
      <c r="E533" s="621"/>
      <c r="F533" s="621"/>
      <c r="G533" s="106"/>
      <c r="H533" s="621"/>
      <c r="I533" s="621"/>
      <c r="J533" s="621">
        <f>C533-H533-I533</f>
        <v>29</v>
      </c>
      <c r="K533" s="621"/>
      <c r="L533" s="621"/>
      <c r="M533" s="621"/>
      <c r="N533" s="621"/>
      <c r="O533" s="621"/>
      <c r="P533" s="622"/>
      <c r="Q533" s="621">
        <f>J533-K533-L533</f>
        <v>29</v>
      </c>
      <c r="R533" s="108">
        <f>Q533*11-M533-N533</f>
        <v>319</v>
      </c>
      <c r="S533" s="617">
        <f t="array" ref="S533">IF(ISERROR(Q533/J533),"",Q533/J533)</f>
        <v>1</v>
      </c>
      <c r="T533" s="61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621">
        <f>D534+E534+F534-G534-O534-P534</f>
        <v>34</v>
      </c>
      <c r="D534" s="109">
        <v>34</v>
      </c>
      <c r="E534" s="109"/>
      <c r="F534" s="109"/>
      <c r="G534" s="106"/>
      <c r="H534" s="621"/>
      <c r="I534" s="621"/>
      <c r="J534" s="621">
        <f>C534-H534-I534</f>
        <v>34</v>
      </c>
      <c r="K534" s="621"/>
      <c r="L534" s="621"/>
      <c r="M534" s="621"/>
      <c r="N534" s="621"/>
      <c r="O534" s="109"/>
      <c r="P534" s="110"/>
      <c r="Q534" s="621">
        <f>J534-K534-L534</f>
        <v>34</v>
      </c>
      <c r="R534" s="108">
        <f>Q534*11-M534-N534</f>
        <v>374</v>
      </c>
      <c r="S534" s="617">
        <f t="array" ref="S534">IF(ISERROR(Q534/J534),"",Q534/J534)</f>
        <v>1</v>
      </c>
      <c r="T534" s="61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621">
        <f>D535+E535+F535-G535-O535-P535</f>
        <v>8</v>
      </c>
      <c r="D535" s="109">
        <v>8</v>
      </c>
      <c r="E535" s="109"/>
      <c r="F535" s="109"/>
      <c r="G535" s="106"/>
      <c r="H535" s="621"/>
      <c r="I535" s="621"/>
      <c r="J535" s="621">
        <f>C535-H535-I535</f>
        <v>8</v>
      </c>
      <c r="K535" s="621"/>
      <c r="L535" s="621"/>
      <c r="M535" s="621"/>
      <c r="N535" s="621"/>
      <c r="O535" s="109"/>
      <c r="P535" s="110"/>
      <c r="Q535" s="621">
        <f>J535-K535-L535</f>
        <v>8</v>
      </c>
      <c r="R535" s="108">
        <f>Q535*11-M535-N535</f>
        <v>88</v>
      </c>
      <c r="S535" s="617">
        <f t="array" ref="S535">IF(ISERROR(Q535/J535),"",Q535/J535)</f>
        <v>1</v>
      </c>
      <c r="T535" s="61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5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350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73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74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74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445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70" t="s">
        <v>244</v>
      </c>
      <c r="B163" s="671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342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342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342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342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342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342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342">
        <f>G164</f>
        <v>0</v>
      </c>
      <c r="C171" s="646" t="s">
        <v>269</v>
      </c>
      <c r="D171" s="645"/>
      <c r="E171" s="738">
        <f>H164</f>
        <v>0</v>
      </c>
      <c r="F171" s="738"/>
      <c r="G171" s="636" t="s">
        <v>270</v>
      </c>
      <c r="H171" s="636"/>
      <c r="I171" s="664" t="str">
        <f>L164</f>
        <v/>
      </c>
      <c r="J171" s="664"/>
      <c r="K171" s="666" t="s">
        <v>271</v>
      </c>
      <c r="L171" s="666"/>
      <c r="M171" s="664" t="str">
        <f>J164</f>
        <v/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342">
        <f>I164+C170</f>
        <v>4</v>
      </c>
      <c r="C172" s="643" t="s">
        <v>251</v>
      </c>
      <c r="D172" s="644"/>
      <c r="E172" s="738">
        <f>K164+I170</f>
        <v>41</v>
      </c>
      <c r="F172" s="738"/>
      <c r="G172" s="636" t="s">
        <v>274</v>
      </c>
      <c r="H172" s="636"/>
      <c r="I172" s="664">
        <f>B172-E172</f>
        <v>-37</v>
      </c>
      <c r="J172" s="664"/>
      <c r="K172" s="666" t="s">
        <v>275</v>
      </c>
      <c r="L172" s="666"/>
      <c r="M172" s="667">
        <f>IF(ISERROR(I172/E172),"",I172/E172)</f>
        <v>-0.90243902439024393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342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 t="str">
        <f t="array" ref="M173">IF(ISERROR(I173/B171),"",I173/B171)</f>
        <v/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346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445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342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342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342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342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342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342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342">
        <f>G335</f>
        <v>0</v>
      </c>
      <c r="C342" s="646" t="s">
        <v>269</v>
      </c>
      <c r="D342" s="645"/>
      <c r="E342" s="738">
        <f>H335</f>
        <v>0</v>
      </c>
      <c r="F342" s="738"/>
      <c r="G342" s="636" t="s">
        <v>270</v>
      </c>
      <c r="H342" s="636"/>
      <c r="I342" s="664" t="str">
        <f>L335</f>
        <v/>
      </c>
      <c r="J342" s="664"/>
      <c r="K342" s="666" t="s">
        <v>271</v>
      </c>
      <c r="L342" s="666"/>
      <c r="M342" s="664" t="str">
        <f>J335</f>
        <v/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342">
        <f>I335+C341</f>
        <v>2</v>
      </c>
      <c r="C343" s="643" t="s">
        <v>251</v>
      </c>
      <c r="D343" s="644"/>
      <c r="E343" s="738">
        <f>K335+I341</f>
        <v>30</v>
      </c>
      <c r="F343" s="738"/>
      <c r="G343" s="636" t="s">
        <v>274</v>
      </c>
      <c r="H343" s="636"/>
      <c r="I343" s="664">
        <f>B343-E343</f>
        <v>-28</v>
      </c>
      <c r="J343" s="664"/>
      <c r="K343" s="666" t="s">
        <v>275</v>
      </c>
      <c r="L343" s="666"/>
      <c r="M343" s="667">
        <f>IF(ISERROR(I343/E343),"",I343/E343)</f>
        <v>-0.93333333333333335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342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 t="str">
        <f t="array" ref="M344">IF(ISERROR(I344/B342),"",I344/B342)</f>
        <v/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346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74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74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670" t="s">
        <v>201</v>
      </c>
      <c r="B370" s="671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customHeight="1">
      <c r="A428" s="678" t="s">
        <v>216</v>
      </c>
      <c r="B428" s="678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670" t="s">
        <v>231</v>
      </c>
      <c r="B479" s="671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70" t="s">
        <v>234</v>
      </c>
      <c r="B490" s="671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445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342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342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342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342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342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342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342">
        <f>G507</f>
        <v>0</v>
      </c>
      <c r="C514" s="646" t="s">
        <v>269</v>
      </c>
      <c r="D514" s="645"/>
      <c r="E514" s="738">
        <f>H507</f>
        <v>0</v>
      </c>
      <c r="F514" s="738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342">
        <f>I507+C513</f>
        <v>1</v>
      </c>
      <c r="C515" s="643" t="s">
        <v>251</v>
      </c>
      <c r="D515" s="644"/>
      <c r="E515" s="738">
        <f>K507+I513</f>
        <v>11</v>
      </c>
      <c r="F515" s="738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342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0</v>
      </c>
      <c r="D519" s="659"/>
      <c r="E519" s="738" t="s">
        <v>269</v>
      </c>
      <c r="F519" s="738"/>
      <c r="G519" s="661">
        <f>SUM(E171,E342,E514)</f>
        <v>0</v>
      </c>
      <c r="H519" s="661"/>
      <c r="I519" s="636" t="s">
        <v>270</v>
      </c>
      <c r="J519" s="649"/>
      <c r="K519" s="658">
        <f>IF(ISERROR(C519/G520),"",C519/G520)</f>
        <v>0</v>
      </c>
      <c r="L519" s="659"/>
      <c r="M519" s="636" t="s">
        <v>271</v>
      </c>
      <c r="N519" s="636"/>
      <c r="O519" s="637">
        <f t="array" ref="O519">IF(ISERROR(C519/C520),"",C519/C520)</f>
        <v>0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7</v>
      </c>
      <c r="D520" s="659"/>
      <c r="E520" s="738" t="s">
        <v>251</v>
      </c>
      <c r="F520" s="738"/>
      <c r="G520" s="661">
        <f>SUM(E172,E343,E515)</f>
        <v>82</v>
      </c>
      <c r="H520" s="661"/>
      <c r="I520" s="643" t="s">
        <v>274</v>
      </c>
      <c r="J520" s="644"/>
      <c r="K520" s="646">
        <f>C520-G520</f>
        <v>-75</v>
      </c>
      <c r="L520" s="645"/>
      <c r="M520" s="646" t="s">
        <v>275</v>
      </c>
      <c r="N520" s="645"/>
      <c r="O520" s="650">
        <f>IF(ISERROR(K520/C520),"",K520/C520)</f>
        <v>-10.714285714285714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 t="str">
        <f t="array" ref="O521">IF(ISERROR(K521/C519),"",K521/C519)</f>
        <v/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0</v>
      </c>
      <c r="D524" s="644"/>
      <c r="E524" s="736" t="str">
        <f>IF(ISERROR(C524/C530),"",C524/C530)</f>
        <v/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0</v>
      </c>
      <c r="D525" s="644"/>
      <c r="E525" s="736" t="str">
        <f>IF(ISERROR(C525/C530),"",C525/C530)</f>
        <v/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0</v>
      </c>
      <c r="D526" s="644"/>
      <c r="E526" s="736" t="str">
        <f>IF(ISERROR(C526/C530),"",C526/C530)</f>
        <v/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0</v>
      </c>
      <c r="D527" s="644"/>
      <c r="E527" s="736" t="str">
        <f>IF(ISERROR(C527/C530),"",C527/C530)</f>
        <v/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736" t="str">
        <f>IF(ISERROR(C528/C530),"",C528/C530)</f>
        <v/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0</v>
      </c>
      <c r="D529" s="644"/>
      <c r="E529" s="736" t="str">
        <f>IF(ISERROR(C529/C530),"",C529/C530)</f>
        <v/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0</v>
      </c>
      <c r="D530" s="644"/>
      <c r="E530" s="736">
        <f>SUM(E524:F529)</f>
        <v>0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346" t="s">
        <v>309</v>
      </c>
      <c r="D532" s="346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105">
        <f>D533+E533+F533-G533-O533-P533</f>
        <v>0</v>
      </c>
      <c r="D533" s="105"/>
      <c r="E533" s="445"/>
      <c r="F533" s="44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99" zoomScaleNormal="100" workbookViewId="0">
      <selection activeCell="E515" sqref="E515:F515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14" t="s">
        <v>23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86" t="s">
        <v>496</v>
      </c>
      <c r="B4" s="794" t="s">
        <v>25</v>
      </c>
      <c r="C4" s="794" t="s">
        <v>26</v>
      </c>
      <c r="D4" s="794" t="s">
        <v>27</v>
      </c>
      <c r="E4" s="806" t="s">
        <v>28</v>
      </c>
      <c r="F4" s="809" t="s">
        <v>29</v>
      </c>
      <c r="G4" s="773" t="s">
        <v>30</v>
      </c>
      <c r="H4" s="773"/>
      <c r="I4" s="794" t="s">
        <v>31</v>
      </c>
      <c r="J4" s="797" t="s">
        <v>32</v>
      </c>
      <c r="K4" s="800" t="s">
        <v>33</v>
      </c>
      <c r="L4" s="794" t="s">
        <v>34</v>
      </c>
      <c r="M4" s="803" t="s">
        <v>35</v>
      </c>
      <c r="N4" s="791" t="s">
        <v>36</v>
      </c>
      <c r="O4" s="773" t="s">
        <v>37</v>
      </c>
      <c r="P4" s="773"/>
      <c r="Q4" s="773"/>
      <c r="R4" s="773"/>
      <c r="S4" s="773"/>
      <c r="T4" s="773"/>
      <c r="U4" s="773"/>
      <c r="V4" s="792" t="s">
        <v>38</v>
      </c>
      <c r="W4" s="791" t="s">
        <v>39</v>
      </c>
      <c r="X4" s="773" t="s">
        <v>40</v>
      </c>
      <c r="Y4" s="773"/>
      <c r="Z4" s="773"/>
      <c r="AA4" s="77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7"/>
      <c r="B5" s="795"/>
      <c r="C5" s="795"/>
      <c r="D5" s="795"/>
      <c r="E5" s="807"/>
      <c r="F5" s="810"/>
      <c r="G5" s="773"/>
      <c r="H5" s="773"/>
      <c r="I5" s="795"/>
      <c r="J5" s="798"/>
      <c r="K5" s="801"/>
      <c r="L5" s="795"/>
      <c r="M5" s="804"/>
      <c r="N5" s="791"/>
      <c r="O5" s="773" t="s">
        <v>41</v>
      </c>
      <c r="P5" s="773" t="s">
        <v>42</v>
      </c>
      <c r="Q5" s="773" t="s">
        <v>43</v>
      </c>
      <c r="R5" s="790" t="s">
        <v>44</v>
      </c>
      <c r="S5" s="743" t="s">
        <v>45</v>
      </c>
      <c r="T5" s="773" t="s">
        <v>46</v>
      </c>
      <c r="U5" s="773" t="s">
        <v>47</v>
      </c>
      <c r="V5" s="792"/>
      <c r="W5" s="791"/>
      <c r="X5" s="773" t="s">
        <v>13</v>
      </c>
      <c r="Y5" s="773" t="s">
        <v>48</v>
      </c>
      <c r="Z5" s="773" t="s">
        <v>49</v>
      </c>
      <c r="AA5" s="77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88"/>
      <c r="B6" s="796"/>
      <c r="C6" s="796"/>
      <c r="D6" s="796"/>
      <c r="E6" s="808"/>
      <c r="F6" s="811"/>
      <c r="G6" s="309" t="s">
        <v>50</v>
      </c>
      <c r="H6" s="309" t="s">
        <v>51</v>
      </c>
      <c r="I6" s="796"/>
      <c r="J6" s="799"/>
      <c r="K6" s="802"/>
      <c r="L6" s="796"/>
      <c r="M6" s="804"/>
      <c r="N6" s="791"/>
      <c r="O6" s="773"/>
      <c r="P6" s="773"/>
      <c r="Q6" s="773"/>
      <c r="R6" s="790"/>
      <c r="S6" s="743"/>
      <c r="T6" s="773"/>
      <c r="U6" s="773"/>
      <c r="V6" s="792"/>
      <c r="W6" s="791"/>
      <c r="X6" s="773"/>
      <c r="Y6" s="773"/>
      <c r="Z6" s="773"/>
      <c r="AA6" s="77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SUM('6:12'!G7)</f>
        <v>0</v>
      </c>
      <c r="H7" s="95">
        <f t="shared" ref="H7:H24" si="0">D7*G7</f>
        <v>0</v>
      </c>
      <c r="I7" s="93">
        <f>SUM('6:12'!I7)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SUM('6:12'!N7)</f>
        <v>0</v>
      </c>
      <c r="O7" s="93">
        <f>SUM('6:12'!O7)</f>
        <v>0</v>
      </c>
      <c r="P7" s="93">
        <f>SUM('6:12'!P7)</f>
        <v>0</v>
      </c>
      <c r="Q7" s="93">
        <f>SUM('6:12'!Q7)</f>
        <v>0</v>
      </c>
      <c r="R7" s="93">
        <f>SUM('6:12'!R7)</f>
        <v>0</v>
      </c>
      <c r="S7" s="93">
        <f>SUM('6:12'!S7)</f>
        <v>0</v>
      </c>
      <c r="T7" s="93">
        <f>SUM('6:12'!T7)</f>
        <v>0</v>
      </c>
      <c r="U7" s="93">
        <f>SUM('6:12'!U7)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SUM('6:12'!X7)</f>
        <v>0</v>
      </c>
      <c r="Y7" s="93">
        <f>SUM('6:12'!Y7)</f>
        <v>0</v>
      </c>
      <c r="Z7" s="93">
        <f>SUM('6:12'!Z7)</f>
        <v>0</v>
      </c>
      <c r="AA7" s="93">
        <f>SUM('6:12'!AA7)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SUM('6:12'!G8)</f>
        <v>0</v>
      </c>
      <c r="H8" s="95">
        <f t="shared" si="0"/>
        <v>0</v>
      </c>
      <c r="I8" s="93">
        <f>SUM('6:12'!I8)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SUM('6:12'!N8)</f>
        <v>0</v>
      </c>
      <c r="O8" s="93">
        <f>SUM('6:12'!O8)</f>
        <v>0</v>
      </c>
      <c r="P8" s="93">
        <f>SUM('6:12'!P8)</f>
        <v>0</v>
      </c>
      <c r="Q8" s="93">
        <f>SUM('6:12'!Q8)</f>
        <v>0</v>
      </c>
      <c r="R8" s="93">
        <f>SUM('6:12'!R8)</f>
        <v>0</v>
      </c>
      <c r="S8" s="93">
        <f>SUM('6:12'!S8)</f>
        <v>0</v>
      </c>
      <c r="T8" s="93">
        <f>SUM('6:12'!T8)</f>
        <v>0</v>
      </c>
      <c r="U8" s="93">
        <f>SUM('6:12'!U8)</f>
        <v>0</v>
      </c>
      <c r="V8" s="195">
        <f t="shared" si="2"/>
        <v>0</v>
      </c>
      <c r="W8" s="33" t="str">
        <f t="shared" si="3"/>
        <v/>
      </c>
      <c r="X8" s="93">
        <f>SUM('6:12'!X8)</f>
        <v>0</v>
      </c>
      <c r="Y8" s="93">
        <f>SUM('6:12'!Y8)</f>
        <v>0</v>
      </c>
      <c r="Z8" s="93">
        <f>SUM('6:12'!Z8)</f>
        <v>0</v>
      </c>
      <c r="AA8" s="93">
        <f>SUM('6:12'!AA8)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SUM('6:12'!G9)</f>
        <v>0</v>
      </c>
      <c r="H9" s="95">
        <f t="shared" si="0"/>
        <v>0</v>
      </c>
      <c r="I9" s="93">
        <f>SUM('6:12'!I9)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SUM('6:12'!N9)</f>
        <v>0</v>
      </c>
      <c r="O9" s="93">
        <f>SUM('6:12'!O9)</f>
        <v>0</v>
      </c>
      <c r="P9" s="93">
        <f>SUM('6:12'!P9)</f>
        <v>0</v>
      </c>
      <c r="Q9" s="93">
        <f>SUM('6:12'!Q9)</f>
        <v>0</v>
      </c>
      <c r="R9" s="93">
        <f>SUM('6:12'!R9)</f>
        <v>0</v>
      </c>
      <c r="S9" s="93">
        <f>SUM('6:12'!S9)</f>
        <v>0</v>
      </c>
      <c r="T9" s="93">
        <f>SUM('6:12'!T9)</f>
        <v>0</v>
      </c>
      <c r="U9" s="93">
        <f>SUM('6:12'!U9)</f>
        <v>0</v>
      </c>
      <c r="V9" s="195">
        <f t="shared" si="2"/>
        <v>0</v>
      </c>
      <c r="W9" s="33" t="str">
        <f t="shared" si="3"/>
        <v/>
      </c>
      <c r="X9" s="93">
        <f>SUM('6:12'!X9)</f>
        <v>0</v>
      </c>
      <c r="Y9" s="93">
        <f>SUM('6:12'!Y9)</f>
        <v>0</v>
      </c>
      <c r="Z9" s="93">
        <f>SUM('6:12'!Z9)</f>
        <v>0</v>
      </c>
      <c r="AA9" s="93">
        <f>SUM('6:12'!AA9)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SUM('6:12'!G10)</f>
        <v>0</v>
      </c>
      <c r="H10" s="95">
        <f t="shared" si="0"/>
        <v>0</v>
      </c>
      <c r="I10" s="93">
        <f>SUM('6:12'!I10)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SUM('6:12'!N10)</f>
        <v>0</v>
      </c>
      <c r="O10" s="93">
        <f>SUM('6:12'!O10)</f>
        <v>0</v>
      </c>
      <c r="P10" s="93">
        <f>SUM('6:12'!P10)</f>
        <v>0</v>
      </c>
      <c r="Q10" s="93">
        <f>SUM('6:12'!Q10)</f>
        <v>0</v>
      </c>
      <c r="R10" s="93">
        <f>SUM('6:12'!R10)</f>
        <v>0</v>
      </c>
      <c r="S10" s="93">
        <f>SUM('6:12'!S10)</f>
        <v>0</v>
      </c>
      <c r="T10" s="93">
        <f>SUM('6:12'!T10)</f>
        <v>0</v>
      </c>
      <c r="U10" s="93">
        <f>SUM('6:12'!U10)</f>
        <v>0</v>
      </c>
      <c r="V10" s="195">
        <f t="shared" si="2"/>
        <v>0</v>
      </c>
      <c r="W10" s="33" t="str">
        <f t="shared" si="3"/>
        <v/>
      </c>
      <c r="X10" s="93">
        <f>SUM('6:12'!X10)</f>
        <v>0</v>
      </c>
      <c r="Y10" s="93">
        <f>SUM('6:12'!Y10)</f>
        <v>0</v>
      </c>
      <c r="Z10" s="93">
        <f>SUM('6:12'!Z10)</f>
        <v>0</v>
      </c>
      <c r="AA10" s="93">
        <f>SUM('6:12'!AA10)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SUM('6:12'!G11)</f>
        <v>0</v>
      </c>
      <c r="H11" s="95">
        <f t="shared" si="0"/>
        <v>0</v>
      </c>
      <c r="I11" s="93">
        <f>SUM('6:12'!I11)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SUM('6:12'!N11)</f>
        <v>0</v>
      </c>
      <c r="O11" s="93">
        <f>SUM('6:12'!O11)</f>
        <v>0</v>
      </c>
      <c r="P11" s="93">
        <f>SUM('6:12'!P11)</f>
        <v>0</v>
      </c>
      <c r="Q11" s="93">
        <f>SUM('6:12'!Q11)</f>
        <v>0</v>
      </c>
      <c r="R11" s="93">
        <f>SUM('6:12'!R11)</f>
        <v>0</v>
      </c>
      <c r="S11" s="93">
        <f>SUM('6:12'!S11)</f>
        <v>0</v>
      </c>
      <c r="T11" s="93">
        <f>SUM('6:12'!T11)</f>
        <v>0</v>
      </c>
      <c r="U11" s="93">
        <f>SUM('6:12'!U11)</f>
        <v>0</v>
      </c>
      <c r="V11" s="195">
        <f t="shared" si="2"/>
        <v>0</v>
      </c>
      <c r="W11" s="33" t="str">
        <f t="shared" si="3"/>
        <v/>
      </c>
      <c r="X11" s="93">
        <f>SUM('6:12'!X11)</f>
        <v>0</v>
      </c>
      <c r="Y11" s="93">
        <f>SUM('6:12'!Y11)</f>
        <v>0</v>
      </c>
      <c r="Z11" s="93">
        <f>SUM('6:12'!Z11)</f>
        <v>0</v>
      </c>
      <c r="AA11" s="93">
        <f>SUM('6:12'!AA11)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SUM('6:12'!G12)</f>
        <v>0</v>
      </c>
      <c r="H12" s="95">
        <f t="shared" si="0"/>
        <v>0</v>
      </c>
      <c r="I12" s="93">
        <f>SUM('6:12'!I12)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SUM('6:12'!N12)</f>
        <v>0</v>
      </c>
      <c r="O12" s="93">
        <f>SUM('6:12'!O12)</f>
        <v>0</v>
      </c>
      <c r="P12" s="93">
        <f>SUM('6:12'!P12)</f>
        <v>0</v>
      </c>
      <c r="Q12" s="93">
        <f>SUM('6:12'!Q12)</f>
        <v>0</v>
      </c>
      <c r="R12" s="93">
        <f>SUM('6:12'!R12)</f>
        <v>0</v>
      </c>
      <c r="S12" s="93">
        <f>SUM('6:12'!S12)</f>
        <v>0</v>
      </c>
      <c r="T12" s="93">
        <f>SUM('6:12'!T12)</f>
        <v>0</v>
      </c>
      <c r="U12" s="93">
        <f>SUM('6:12'!U12)</f>
        <v>0</v>
      </c>
      <c r="V12" s="195">
        <f t="shared" si="2"/>
        <v>0</v>
      </c>
      <c r="W12" s="33" t="str">
        <f t="shared" si="3"/>
        <v/>
      </c>
      <c r="X12" s="93">
        <f>SUM('6:12'!X12)</f>
        <v>0</v>
      </c>
      <c r="Y12" s="93">
        <f>SUM('6:12'!Y12)</f>
        <v>0</v>
      </c>
      <c r="Z12" s="93">
        <f>SUM('6:12'!Z12)</f>
        <v>0</v>
      </c>
      <c r="AA12" s="93">
        <f>SUM('6:12'!AA12)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SUM('6:12'!G13)</f>
        <v>0</v>
      </c>
      <c r="H13" s="95">
        <f t="shared" si="0"/>
        <v>0</v>
      </c>
      <c r="I13" s="93">
        <f>SUM('6:12'!I13)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SUM('6:12'!N13)</f>
        <v>0</v>
      </c>
      <c r="O13" s="93">
        <f>SUM('6:12'!O13)</f>
        <v>0</v>
      </c>
      <c r="P13" s="93">
        <f>SUM('6:12'!P13)</f>
        <v>0</v>
      </c>
      <c r="Q13" s="93">
        <f>SUM('6:12'!Q13)</f>
        <v>0</v>
      </c>
      <c r="R13" s="93">
        <f>SUM('6:12'!R13)</f>
        <v>0</v>
      </c>
      <c r="S13" s="93">
        <f>SUM('6:12'!S13)</f>
        <v>0</v>
      </c>
      <c r="T13" s="93">
        <f>SUM('6:12'!T13)</f>
        <v>0</v>
      </c>
      <c r="U13" s="93">
        <f>SUM('6:12'!U13)</f>
        <v>0</v>
      </c>
      <c r="V13" s="195">
        <f t="shared" si="2"/>
        <v>0</v>
      </c>
      <c r="W13" s="33" t="str">
        <f t="shared" si="3"/>
        <v/>
      </c>
      <c r="X13" s="93">
        <f>SUM('6:12'!X13)</f>
        <v>0</v>
      </c>
      <c r="Y13" s="93">
        <f>SUM('6:12'!Y13)</f>
        <v>0</v>
      </c>
      <c r="Z13" s="93">
        <f>SUM('6:12'!Z13)</f>
        <v>0</v>
      </c>
      <c r="AA13" s="93">
        <f>SUM('6:12'!AA13)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SUM('6:12'!G14)</f>
        <v>0</v>
      </c>
      <c r="H14" s="95">
        <f t="shared" si="0"/>
        <v>0</v>
      </c>
      <c r="I14" s="93">
        <f>SUM('6:12'!I14)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SUM('6:12'!N14)</f>
        <v>0</v>
      </c>
      <c r="O14" s="93">
        <f>SUM('6:12'!O14)</f>
        <v>0</v>
      </c>
      <c r="P14" s="93">
        <f>SUM('6:12'!P14)</f>
        <v>0</v>
      </c>
      <c r="Q14" s="93">
        <f>SUM('6:12'!Q14)</f>
        <v>0</v>
      </c>
      <c r="R14" s="93">
        <f>SUM('6:12'!R14)</f>
        <v>0</v>
      </c>
      <c r="S14" s="93">
        <f>SUM('6:12'!S14)</f>
        <v>0</v>
      </c>
      <c r="T14" s="93">
        <f>SUM('6:12'!T14)</f>
        <v>0</v>
      </c>
      <c r="U14" s="93">
        <f>SUM('6:12'!U14)</f>
        <v>0</v>
      </c>
      <c r="V14" s="195">
        <f t="shared" si="2"/>
        <v>0</v>
      </c>
      <c r="W14" s="33" t="str">
        <f t="shared" si="3"/>
        <v/>
      </c>
      <c r="X14" s="93">
        <f>SUM('6:12'!X14)</f>
        <v>0</v>
      </c>
      <c r="Y14" s="93">
        <f>SUM('6:12'!Y14)</f>
        <v>0</v>
      </c>
      <c r="Z14" s="93">
        <f>SUM('6:12'!Z14)</f>
        <v>0</v>
      </c>
      <c r="AA14" s="93">
        <f>SUM('6:12'!AA14)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SUM('6:12'!G15)</f>
        <v>0</v>
      </c>
      <c r="H15" s="95">
        <f t="shared" si="0"/>
        <v>0</v>
      </c>
      <c r="I15" s="93">
        <f>SUM('6:12'!I15)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SUM('6:12'!N15)</f>
        <v>0</v>
      </c>
      <c r="O15" s="93">
        <f>SUM('6:12'!O15)</f>
        <v>0</v>
      </c>
      <c r="P15" s="93">
        <f>SUM('6:12'!P15)</f>
        <v>0</v>
      </c>
      <c r="Q15" s="93">
        <f>SUM('6:12'!Q15)</f>
        <v>0</v>
      </c>
      <c r="R15" s="93">
        <f>SUM('6:12'!R15)</f>
        <v>0</v>
      </c>
      <c r="S15" s="93">
        <f>SUM('6:12'!S15)</f>
        <v>0</v>
      </c>
      <c r="T15" s="93">
        <f>SUM('6:12'!T15)</f>
        <v>0</v>
      </c>
      <c r="U15" s="93">
        <f>SUM('6:12'!U15)</f>
        <v>0</v>
      </c>
      <c r="V15" s="195">
        <f t="shared" si="2"/>
        <v>0</v>
      </c>
      <c r="W15" s="33" t="str">
        <f t="shared" si="3"/>
        <v/>
      </c>
      <c r="X15" s="93">
        <f>SUM('6:12'!X15)</f>
        <v>0</v>
      </c>
      <c r="Y15" s="93">
        <f>SUM('6:12'!Y15)</f>
        <v>0</v>
      </c>
      <c r="Z15" s="93">
        <f>SUM('6:12'!Z15)</f>
        <v>0</v>
      </c>
      <c r="AA15" s="93">
        <f>SUM('6:12'!AA15)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SUM('6:12'!G16)</f>
        <v>0</v>
      </c>
      <c r="H16" s="95">
        <f t="shared" si="0"/>
        <v>0</v>
      </c>
      <c r="I16" s="93">
        <f>SUM('6:12'!I16)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SUM('6:12'!N16)</f>
        <v>0</v>
      </c>
      <c r="O16" s="93">
        <f>SUM('6:12'!O16)</f>
        <v>0</v>
      </c>
      <c r="P16" s="93">
        <f>SUM('6:12'!P16)</f>
        <v>0</v>
      </c>
      <c r="Q16" s="93">
        <f>SUM('6:12'!Q16)</f>
        <v>0</v>
      </c>
      <c r="R16" s="93">
        <f>SUM('6:12'!R16)</f>
        <v>0</v>
      </c>
      <c r="S16" s="93">
        <f>SUM('6:12'!S16)</f>
        <v>0</v>
      </c>
      <c r="T16" s="93">
        <f>SUM('6:12'!T16)</f>
        <v>0</v>
      </c>
      <c r="U16" s="93">
        <f>SUM('6:12'!U16)</f>
        <v>0</v>
      </c>
      <c r="V16" s="195">
        <f t="shared" si="2"/>
        <v>0</v>
      </c>
      <c r="W16" s="33" t="str">
        <f t="shared" si="3"/>
        <v/>
      </c>
      <c r="X16" s="93">
        <f>SUM('6:12'!X16)</f>
        <v>0</v>
      </c>
      <c r="Y16" s="93">
        <f>SUM('6:12'!Y16)</f>
        <v>0</v>
      </c>
      <c r="Z16" s="93">
        <f>SUM('6:12'!Z16)</f>
        <v>0</v>
      </c>
      <c r="AA16" s="93">
        <f>SUM('6:12'!AA16)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SUM('6:12'!G17)</f>
        <v>0</v>
      </c>
      <c r="H17" s="95">
        <f t="shared" si="0"/>
        <v>0</v>
      </c>
      <c r="I17" s="93">
        <f>SUM('6:12'!I17)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SUM('6:12'!N17)</f>
        <v>0</v>
      </c>
      <c r="O17" s="93">
        <f>SUM('6:12'!O17)</f>
        <v>0</v>
      </c>
      <c r="P17" s="93">
        <f>SUM('6:12'!P17)</f>
        <v>0</v>
      </c>
      <c r="Q17" s="93">
        <f>SUM('6:12'!Q17)</f>
        <v>0</v>
      </c>
      <c r="R17" s="93">
        <f>SUM('6:12'!R17)</f>
        <v>0</v>
      </c>
      <c r="S17" s="93">
        <f>SUM('6:12'!S17)</f>
        <v>0</v>
      </c>
      <c r="T17" s="93">
        <f>SUM('6:12'!T17)</f>
        <v>0</v>
      </c>
      <c r="U17" s="93">
        <f>SUM('6:12'!U17)</f>
        <v>0</v>
      </c>
      <c r="V17" s="195">
        <f t="shared" si="2"/>
        <v>0</v>
      </c>
      <c r="W17" s="33" t="str">
        <f>IF(ISERROR(V17/G17),"",V17/G17)</f>
        <v/>
      </c>
      <c r="X17" s="93">
        <f>SUM('6:12'!X17)</f>
        <v>0</v>
      </c>
      <c r="Y17" s="93">
        <f>SUM('6:12'!Y17)</f>
        <v>0</v>
      </c>
      <c r="Z17" s="93">
        <f>SUM('6:12'!Z17)</f>
        <v>0</v>
      </c>
      <c r="AA17" s="93">
        <f>SUM('6:12'!AA17)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SUM('6:12'!G18)</f>
        <v>0</v>
      </c>
      <c r="H18" s="95">
        <f t="shared" si="0"/>
        <v>0</v>
      </c>
      <c r="I18" s="93">
        <f>SUM('6:12'!I18)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SUM('6:12'!N18)</f>
        <v>0</v>
      </c>
      <c r="O18" s="93">
        <f>SUM('6:12'!O18)</f>
        <v>0</v>
      </c>
      <c r="P18" s="93">
        <f>SUM('6:12'!P18)</f>
        <v>0</v>
      </c>
      <c r="Q18" s="93">
        <f>SUM('6:12'!Q18)</f>
        <v>0</v>
      </c>
      <c r="R18" s="93">
        <f>SUM('6:12'!R18)</f>
        <v>0</v>
      </c>
      <c r="S18" s="93">
        <f>SUM('6:12'!S18)</f>
        <v>0</v>
      </c>
      <c r="T18" s="93">
        <f>SUM('6:12'!T18)</f>
        <v>0</v>
      </c>
      <c r="U18" s="93">
        <f>SUM('6:12'!U18)</f>
        <v>0</v>
      </c>
      <c r="V18" s="195">
        <f t="shared" si="2"/>
        <v>0</v>
      </c>
      <c r="W18" s="33" t="str">
        <f>IF(ISERROR(V18/G18),"",V18/G18)</f>
        <v/>
      </c>
      <c r="X18" s="93">
        <f>SUM('6:12'!X18)</f>
        <v>0</v>
      </c>
      <c r="Y18" s="93">
        <f>SUM('6:12'!Y18)</f>
        <v>0</v>
      </c>
      <c r="Z18" s="93">
        <f>SUM('6:12'!Z18)</f>
        <v>0</v>
      </c>
      <c r="AA18" s="93">
        <f>SUM('6:12'!AA18)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SUM('6:12'!G19)</f>
        <v>720</v>
      </c>
      <c r="H19" s="95">
        <f t="shared" si="0"/>
        <v>3643.2</v>
      </c>
      <c r="I19" s="93">
        <f>SUM('6:12'!I19)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SUM('6:12'!N19)</f>
        <v>0</v>
      </c>
      <c r="O19" s="93">
        <f>SUM('6:12'!O19)</f>
        <v>0</v>
      </c>
      <c r="P19" s="93">
        <f>SUM('6:12'!P19)</f>
        <v>0</v>
      </c>
      <c r="Q19" s="93">
        <f>SUM('6:12'!Q19)</f>
        <v>0</v>
      </c>
      <c r="R19" s="93">
        <f>SUM('6:12'!R19)</f>
        <v>0</v>
      </c>
      <c r="S19" s="93">
        <f>SUM('6:12'!S19)</f>
        <v>0</v>
      </c>
      <c r="T19" s="93">
        <f>SUM('6:12'!T19)</f>
        <v>0</v>
      </c>
      <c r="U19" s="93">
        <f>SUM('6:12'!U19)</f>
        <v>0</v>
      </c>
      <c r="V19" s="195">
        <f t="shared" si="2"/>
        <v>0</v>
      </c>
      <c r="W19" s="33">
        <f>IF(ISERROR(V19/G19),"",V19/G19)</f>
        <v>0</v>
      </c>
      <c r="X19" s="93">
        <f>SUM('6:12'!X19)</f>
        <v>0</v>
      </c>
      <c r="Y19" s="93">
        <f>SUM('6:12'!Y19)</f>
        <v>0</v>
      </c>
      <c r="Z19" s="93">
        <f>SUM('6:12'!Z19)</f>
        <v>0</v>
      </c>
      <c r="AA19" s="93">
        <f>SUM('6:12'!AA19)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SUM('6:12'!G20)</f>
        <v>1064</v>
      </c>
      <c r="H20" s="95">
        <f t="shared" si="0"/>
        <v>5415.76</v>
      </c>
      <c r="I20" s="93">
        <f>SUM('6:12'!I20)</f>
        <v>40</v>
      </c>
      <c r="J20" s="31">
        <f t="array" ref="J20">IF(ISERROR(G20/I20),"",G20/I20)</f>
        <v>26.6</v>
      </c>
      <c r="K20" s="35">
        <f t="array" ref="K20">IF(ISERROR(G20/L20),"",G20/L20)</f>
        <v>46.260869565217391</v>
      </c>
      <c r="L20" s="87">
        <v>23</v>
      </c>
      <c r="M20" s="36">
        <f t="shared" si="4"/>
        <v>-6.2608695652173907</v>
      </c>
      <c r="N20" s="93">
        <f>SUM('6:12'!N20)</f>
        <v>0</v>
      </c>
      <c r="O20" s="93">
        <f>SUM('6:12'!O20)</f>
        <v>0</v>
      </c>
      <c r="P20" s="93">
        <f>SUM('6:12'!P20)</f>
        <v>0</v>
      </c>
      <c r="Q20" s="93">
        <f>SUM('6:12'!Q20)</f>
        <v>0</v>
      </c>
      <c r="R20" s="93">
        <f>SUM('6:12'!R20)</f>
        <v>0</v>
      </c>
      <c r="S20" s="93">
        <f>SUM('6:12'!S20)</f>
        <v>0</v>
      </c>
      <c r="T20" s="93">
        <f>SUM('6:12'!T20)</f>
        <v>0</v>
      </c>
      <c r="U20" s="93">
        <f>SUM('6:12'!U20)</f>
        <v>0</v>
      </c>
      <c r="V20" s="195">
        <f t="shared" si="2"/>
        <v>0</v>
      </c>
      <c r="W20" s="33">
        <f>IF(ISERROR(V20/G20),"",V20/G20)</f>
        <v>0</v>
      </c>
      <c r="X20" s="93">
        <f>SUM('6:12'!X20)</f>
        <v>0</v>
      </c>
      <c r="Y20" s="93">
        <f>SUM('6:12'!Y20)</f>
        <v>0</v>
      </c>
      <c r="Z20" s="93">
        <f>SUM('6:12'!Z20)</f>
        <v>0</v>
      </c>
      <c r="AA20" s="93">
        <f>SUM('6:12'!AA20)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SUM('6:12'!G21)</f>
        <v>0</v>
      </c>
      <c r="H21" s="95">
        <f t="shared" si="0"/>
        <v>0</v>
      </c>
      <c r="I21" s="93">
        <f>SUM('6:12'!I21)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SUM('6:12'!N21)</f>
        <v>0</v>
      </c>
      <c r="O21" s="93">
        <f>SUM('6:12'!O21)</f>
        <v>0</v>
      </c>
      <c r="P21" s="93">
        <f>SUM('6:12'!P21)</f>
        <v>0</v>
      </c>
      <c r="Q21" s="93">
        <f>SUM('6:12'!Q21)</f>
        <v>0</v>
      </c>
      <c r="R21" s="93">
        <f>SUM('6:12'!R21)</f>
        <v>0</v>
      </c>
      <c r="S21" s="93">
        <f>SUM('6:12'!S21)</f>
        <v>0</v>
      </c>
      <c r="T21" s="93">
        <f>SUM('6:12'!T21)</f>
        <v>0</v>
      </c>
      <c r="U21" s="93">
        <f>SUM('6:12'!U21)</f>
        <v>0</v>
      </c>
      <c r="V21" s="195">
        <f t="shared" si="2"/>
        <v>0</v>
      </c>
      <c r="W21" s="33" t="str">
        <f>IF(ISERROR(V21/G21),"",V21/G21)</f>
        <v/>
      </c>
      <c r="X21" s="93">
        <f>SUM('6:12'!X21)</f>
        <v>0</v>
      </c>
      <c r="Y21" s="93">
        <f>SUM('6:12'!Y21)</f>
        <v>0</v>
      </c>
      <c r="Z21" s="93">
        <f>SUM('6:12'!Z21)</f>
        <v>0</v>
      </c>
      <c r="AA21" s="93">
        <f>SUM('6:12'!AA21)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SUM('6:12'!G22)</f>
        <v>0</v>
      </c>
      <c r="H22" s="95">
        <f t="shared" si="0"/>
        <v>0</v>
      </c>
      <c r="I22" s="93">
        <f>SUM('6:12'!I22)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SUM('6:12'!N22)</f>
        <v>0</v>
      </c>
      <c r="O22" s="93">
        <f>SUM('6:12'!O22)</f>
        <v>0</v>
      </c>
      <c r="P22" s="93">
        <f>SUM('6:12'!P22)</f>
        <v>0</v>
      </c>
      <c r="Q22" s="93">
        <f>SUM('6:12'!Q22)</f>
        <v>0</v>
      </c>
      <c r="R22" s="93">
        <f>SUM('6:12'!R22)</f>
        <v>0</v>
      </c>
      <c r="S22" s="93">
        <f>SUM('6:12'!S22)</f>
        <v>0</v>
      </c>
      <c r="T22" s="93">
        <f>SUM('6:12'!T22)</f>
        <v>0</v>
      </c>
      <c r="U22" s="93">
        <f>SUM('6:12'!U22)</f>
        <v>0</v>
      </c>
      <c r="V22" s="195">
        <f t="shared" si="2"/>
        <v>0</v>
      </c>
      <c r="W22" s="33"/>
      <c r="X22" s="93">
        <f>SUM('6:12'!X22)</f>
        <v>0</v>
      </c>
      <c r="Y22" s="93">
        <f>SUM('6:12'!Y22)</f>
        <v>0</v>
      </c>
      <c r="Z22" s="93">
        <f>SUM('6:12'!Z22)</f>
        <v>0</v>
      </c>
      <c r="AA22" s="93">
        <f>SUM('6:12'!AA22)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SUM('6:12'!G23)</f>
        <v>0</v>
      </c>
      <c r="H23" s="95">
        <f t="shared" si="0"/>
        <v>0</v>
      </c>
      <c r="I23" s="93">
        <f>SUM('6:12'!I23)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SUM('6:12'!N23)</f>
        <v>0</v>
      </c>
      <c r="O23" s="93">
        <f>SUM('6:12'!O23)</f>
        <v>0</v>
      </c>
      <c r="P23" s="93">
        <f>SUM('6:12'!P23)</f>
        <v>0</v>
      </c>
      <c r="Q23" s="93">
        <f>SUM('6:12'!Q23)</f>
        <v>0</v>
      </c>
      <c r="R23" s="93">
        <f>SUM('6:12'!R23)</f>
        <v>0</v>
      </c>
      <c r="S23" s="93">
        <f>SUM('6:12'!S23)</f>
        <v>0</v>
      </c>
      <c r="T23" s="93">
        <f>SUM('6:12'!T23)</f>
        <v>0</v>
      </c>
      <c r="U23" s="93">
        <f>SUM('6:12'!U23)</f>
        <v>0</v>
      </c>
      <c r="V23" s="195">
        <f t="shared" si="2"/>
        <v>0</v>
      </c>
      <c r="W23" s="33"/>
      <c r="X23" s="93">
        <f>SUM('6:12'!X23)</f>
        <v>0</v>
      </c>
      <c r="Y23" s="93">
        <f>SUM('6:12'!Y23)</f>
        <v>0</v>
      </c>
      <c r="Z23" s="93">
        <f>SUM('6:12'!Z23)</f>
        <v>0</v>
      </c>
      <c r="AA23" s="93">
        <f>SUM('6:12'!AA23)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SUM('6:12'!G24)</f>
        <v>0</v>
      </c>
      <c r="H24" s="95">
        <f t="shared" si="0"/>
        <v>0</v>
      </c>
      <c r="I24" s="93">
        <f>SUM('6:12'!I24)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SUM('6:12'!N24)</f>
        <v>0</v>
      </c>
      <c r="O24" s="93">
        <f>SUM('6:12'!O24)</f>
        <v>0</v>
      </c>
      <c r="P24" s="93">
        <f>SUM('6:12'!P24)</f>
        <v>0</v>
      </c>
      <c r="Q24" s="93">
        <f>SUM('6:12'!Q24)</f>
        <v>0</v>
      </c>
      <c r="R24" s="93">
        <f>SUM('6:12'!R24)</f>
        <v>0</v>
      </c>
      <c r="S24" s="93">
        <f>SUM('6:12'!S24)</f>
        <v>0</v>
      </c>
      <c r="T24" s="93">
        <f>SUM('6:12'!T24)</f>
        <v>0</v>
      </c>
      <c r="U24" s="93">
        <f>SUM('6:12'!U24)</f>
        <v>0</v>
      </c>
      <c r="V24" s="195">
        <f t="shared" si="2"/>
        <v>0</v>
      </c>
      <c r="W24" s="33"/>
      <c r="X24" s="93">
        <f>SUM('6:12'!X24)</f>
        <v>0</v>
      </c>
      <c r="Y24" s="93">
        <f>SUM('6:12'!Y24)</f>
        <v>0</v>
      </c>
      <c r="Z24" s="93">
        <f>SUM('6:12'!Z24)</f>
        <v>0</v>
      </c>
      <c r="AA24" s="93">
        <f>SUM('6:12'!AA24)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SUM('6:12'!G25)</f>
        <v>0</v>
      </c>
      <c r="H25" s="95">
        <f>D25*G25</f>
        <v>0</v>
      </c>
      <c r="I25" s="93">
        <f>SUM('6:12'!I25)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SUM('6:12'!N25)</f>
        <v>0</v>
      </c>
      <c r="O25" s="93">
        <f>SUM('6:12'!O25)</f>
        <v>0</v>
      </c>
      <c r="P25" s="93">
        <f>SUM('6:12'!P25)</f>
        <v>0</v>
      </c>
      <c r="Q25" s="93">
        <f>SUM('6:12'!Q25)</f>
        <v>0</v>
      </c>
      <c r="R25" s="93">
        <f>SUM('6:12'!R25)</f>
        <v>0</v>
      </c>
      <c r="S25" s="93">
        <f>SUM('6:12'!S25)</f>
        <v>0</v>
      </c>
      <c r="T25" s="93">
        <f>SUM('6:12'!T25)</f>
        <v>0</v>
      </c>
      <c r="U25" s="93">
        <f>SUM('6:12'!U25)</f>
        <v>0</v>
      </c>
      <c r="V25" s="195">
        <f t="shared" si="2"/>
        <v>0</v>
      </c>
      <c r="W25" s="33"/>
      <c r="X25" s="93">
        <f>SUM('6:12'!X25)</f>
        <v>0</v>
      </c>
      <c r="Y25" s="93">
        <f>SUM('6:12'!Y25)</f>
        <v>0</v>
      </c>
      <c r="Z25" s="93">
        <f>SUM('6:12'!Z25)</f>
        <v>0</v>
      </c>
      <c r="AA25" s="93">
        <f>SUM('6:12'!AA25)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SUM('6:12'!G26)</f>
        <v>0</v>
      </c>
      <c r="H26" s="95">
        <f>D26*G26</f>
        <v>0</v>
      </c>
      <c r="I26" s="93">
        <f>SUM('6:12'!I26)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SUM('6:12'!N26)</f>
        <v>0</v>
      </c>
      <c r="O26" s="93">
        <f>SUM('6:12'!O26)</f>
        <v>0</v>
      </c>
      <c r="P26" s="93">
        <f>SUM('6:12'!P26)</f>
        <v>0</v>
      </c>
      <c r="Q26" s="93">
        <f>SUM('6:12'!Q26)</f>
        <v>0</v>
      </c>
      <c r="R26" s="93">
        <f>SUM('6:12'!R26)</f>
        <v>0</v>
      </c>
      <c r="S26" s="93">
        <f>SUM('6:12'!S26)</f>
        <v>0</v>
      </c>
      <c r="T26" s="93">
        <f>SUM('6:12'!T26)</f>
        <v>0</v>
      </c>
      <c r="U26" s="93">
        <f>SUM('6:12'!U26)</f>
        <v>0</v>
      </c>
      <c r="V26" s="195">
        <f t="shared" si="2"/>
        <v>0</v>
      </c>
      <c r="W26" s="33" t="str">
        <f>IF(ISERROR(V26/G26),"",V26/G26)</f>
        <v/>
      </c>
      <c r="X26" s="93">
        <f>SUM('6:12'!X26)</f>
        <v>0</v>
      </c>
      <c r="Y26" s="93">
        <f>SUM('6:12'!Y26)</f>
        <v>0</v>
      </c>
      <c r="Z26" s="93">
        <f>SUM('6:12'!Z26)</f>
        <v>0</v>
      </c>
      <c r="AA26" s="93">
        <f>SUM('6:12'!AA26)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SUM('6:12'!G27)</f>
        <v>0</v>
      </c>
      <c r="H27" s="95">
        <f>D27*G27</f>
        <v>0</v>
      </c>
      <c r="I27" s="93">
        <f>SUM('6:12'!I27)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SUM('6:12'!N27)</f>
        <v>0</v>
      </c>
      <c r="O27" s="93">
        <f>SUM('6:12'!O27)</f>
        <v>0</v>
      </c>
      <c r="P27" s="93">
        <f>SUM('6:12'!P27)</f>
        <v>0</v>
      </c>
      <c r="Q27" s="93">
        <f>SUM('6:12'!Q27)</f>
        <v>0</v>
      </c>
      <c r="R27" s="93">
        <f>SUM('6:12'!R27)</f>
        <v>0</v>
      </c>
      <c r="S27" s="93">
        <f>SUM('6:12'!S27)</f>
        <v>0</v>
      </c>
      <c r="T27" s="93">
        <f>SUM('6:12'!T27)</f>
        <v>0</v>
      </c>
      <c r="U27" s="93">
        <f>SUM('6:12'!U27)</f>
        <v>0</v>
      </c>
      <c r="V27" s="195">
        <f t="shared" si="2"/>
        <v>0</v>
      </c>
      <c r="W27" s="33" t="str">
        <f>IF(ISERROR(V27/G27),"",V27/G27)</f>
        <v/>
      </c>
      <c r="X27" s="93">
        <f>SUM('6:12'!X27)</f>
        <v>0</v>
      </c>
      <c r="Y27" s="93">
        <f>SUM('6:12'!Y27)</f>
        <v>0</v>
      </c>
      <c r="Z27" s="93">
        <f>SUM('6:12'!Z27)</f>
        <v>0</v>
      </c>
      <c r="AA27" s="93">
        <f>SUM('6:12'!AA27)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86" t="s">
        <v>70</v>
      </c>
      <c r="B28" s="787"/>
      <c r="C28" s="31" t="s">
        <v>71</v>
      </c>
      <c r="D28" s="30"/>
      <c r="E28" s="30"/>
      <c r="F28" s="30"/>
      <c r="G28" s="94">
        <f>SUM(G7:G27)</f>
        <v>1784</v>
      </c>
      <c r="H28" s="30">
        <f>SUM(H7:H27)</f>
        <v>9058.9599999999991</v>
      </c>
      <c r="I28" s="30">
        <f>SUM(I7:I27)</f>
        <v>107</v>
      </c>
      <c r="J28" s="31">
        <f t="array" ref="J28">IF(ISERROR(G28/I28),"",G28/I28)</f>
        <v>16.672897196261683</v>
      </c>
      <c r="K28" s="30">
        <f>SUM(K7:K27)</f>
        <v>84.155606407322651</v>
      </c>
      <c r="L28" s="98"/>
      <c r="M28" s="89">
        <f t="shared" ref="M28:AA28" si="5">SUM(M7:M27)</f>
        <v>22.844393592677349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SUM('6:12'!G29)</f>
        <v>1427</v>
      </c>
      <c r="H29" s="315">
        <f t="shared" ref="H29:H85" si="6">D29*G29</f>
        <v>7177.81</v>
      </c>
      <c r="I29" s="93">
        <f>SUM('6:12'!I29)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SUM('6:12'!N29)</f>
        <v>0</v>
      </c>
      <c r="O29" s="93">
        <f>SUM('6:12'!O29)</f>
        <v>0</v>
      </c>
      <c r="P29" s="93">
        <f>SUM('6:12'!P29)</f>
        <v>0</v>
      </c>
      <c r="Q29" s="93">
        <f>SUM('6:12'!Q29)</f>
        <v>0</v>
      </c>
      <c r="R29" s="93">
        <f>SUM('6:12'!R29)</f>
        <v>0</v>
      </c>
      <c r="S29" s="93">
        <f>SUM('6:12'!S29)</f>
        <v>0</v>
      </c>
      <c r="T29" s="93">
        <f>SUM('6:12'!T29)</f>
        <v>0</v>
      </c>
      <c r="U29" s="93">
        <f>SUM('6:12'!U29)</f>
        <v>0</v>
      </c>
      <c r="V29" s="196">
        <f>SUM(X29:AA29)</f>
        <v>0</v>
      </c>
      <c r="W29" s="33">
        <f>IF(ISERROR(V29/G29),"",V29/G29)</f>
        <v>0</v>
      </c>
      <c r="X29" s="93">
        <f>SUM('6:12'!X29)</f>
        <v>0</v>
      </c>
      <c r="Y29" s="93">
        <f>SUM('6:12'!Y29)</f>
        <v>0</v>
      </c>
      <c r="Z29" s="93">
        <f>SUM('6:12'!Z29)</f>
        <v>0</v>
      </c>
      <c r="AA29" s="93">
        <f>SUM('6:12'!AA29)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SUM('6:12'!G30)</f>
        <v>0</v>
      </c>
      <c r="H30" s="315">
        <f t="shared" si="6"/>
        <v>0</v>
      </c>
      <c r="I30" s="93">
        <f>SUM('6:12'!I30)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SUM('6:12'!G31)</f>
        <v>0</v>
      </c>
      <c r="H31" s="315">
        <f t="shared" si="6"/>
        <v>0</v>
      </c>
      <c r="I31" s="93">
        <f>SUM('6:12'!I31)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SUM('6:12'!N31)</f>
        <v>0</v>
      </c>
      <c r="O31" s="93">
        <f>SUM('6:12'!O31)</f>
        <v>0</v>
      </c>
      <c r="P31" s="93">
        <f>SUM('6:12'!P31)</f>
        <v>0</v>
      </c>
      <c r="Q31" s="93">
        <f>SUM('6:12'!Q31)</f>
        <v>0</v>
      </c>
      <c r="R31" s="93">
        <f>SUM('6:12'!R31)</f>
        <v>0</v>
      </c>
      <c r="S31" s="93">
        <f>SUM('6:12'!S31)</f>
        <v>0</v>
      </c>
      <c r="T31" s="93">
        <f>SUM('6:12'!T31)</f>
        <v>0</v>
      </c>
      <c r="U31" s="93">
        <f>SUM('6:12'!U31)</f>
        <v>0</v>
      </c>
      <c r="V31" s="196">
        <f>SUM(X31:AA31)</f>
        <v>0</v>
      </c>
      <c r="W31" s="33" t="str">
        <f>IF(ISERROR(V31/G31),"",V31/G31)</f>
        <v/>
      </c>
      <c r="X31" s="93">
        <f>SUM('6:12'!X31)</f>
        <v>0</v>
      </c>
      <c r="Y31" s="93">
        <f>SUM('6:12'!Y31)</f>
        <v>0</v>
      </c>
      <c r="Z31" s="93">
        <f>SUM('6:12'!Z31)</f>
        <v>0</v>
      </c>
      <c r="AA31" s="93">
        <f>SUM('6:12'!AA31)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SUM('6:12'!G32)</f>
        <v>0</v>
      </c>
      <c r="H32" s="315">
        <f t="shared" si="6"/>
        <v>0</v>
      </c>
      <c r="I32" s="93">
        <f>SUM('6:12'!I32)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SUM('6:12'!N32)</f>
        <v>0</v>
      </c>
      <c r="O32" s="93">
        <f>SUM('6:12'!O32)</f>
        <v>0</v>
      </c>
      <c r="P32" s="93">
        <f>SUM('6:12'!P32)</f>
        <v>0</v>
      </c>
      <c r="Q32" s="93">
        <f>SUM('6:12'!Q32)</f>
        <v>0</v>
      </c>
      <c r="R32" s="93">
        <f>SUM('6:12'!R32)</f>
        <v>0</v>
      </c>
      <c r="S32" s="93">
        <f>SUM('6:12'!S32)</f>
        <v>0</v>
      </c>
      <c r="T32" s="93">
        <f>SUM('6:12'!T32)</f>
        <v>0</v>
      </c>
      <c r="U32" s="93">
        <f>SUM('6:12'!U32)</f>
        <v>0</v>
      </c>
      <c r="V32" s="196">
        <f>SUM(X32:AA32)</f>
        <v>0</v>
      </c>
      <c r="W32" s="33" t="str">
        <f>IF(ISERROR(V32/G32),"",V32/G32)</f>
        <v/>
      </c>
      <c r="X32" s="93">
        <f>SUM('6:12'!X32)</f>
        <v>0</v>
      </c>
      <c r="Y32" s="93">
        <f>SUM('6:12'!Y32)</f>
        <v>0</v>
      </c>
      <c r="Z32" s="93">
        <f>SUM('6:12'!Z32)</f>
        <v>0</v>
      </c>
      <c r="AA32" s="93">
        <f>SUM('6:12'!AA32)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SUM('6:12'!G33)</f>
        <v>1074</v>
      </c>
      <c r="H33" s="315">
        <f t="shared" si="6"/>
        <v>5402.22</v>
      </c>
      <c r="I33" s="93">
        <f>SUM('6:12'!I33)</f>
        <v>20</v>
      </c>
      <c r="J33" s="31">
        <f t="array" ref="J33">IF(ISERROR(G33/I33),"",G33/I33)</f>
        <v>53.7</v>
      </c>
      <c r="K33" s="35">
        <f t="array" ref="K33">IF(ISERROR(G33/L33),"",G33/L33)</f>
        <v>20.653846153846153</v>
      </c>
      <c r="L33" s="87">
        <v>52</v>
      </c>
      <c r="M33" s="36">
        <f>IF(ISERROR(I33-K33),"",I33-K33)</f>
        <v>-0.6538461538461533</v>
      </c>
      <c r="N33" s="93">
        <f>SUM('6:12'!N33)</f>
        <v>0</v>
      </c>
      <c r="O33" s="93">
        <f>SUM('6:12'!O33)</f>
        <v>0</v>
      </c>
      <c r="P33" s="93">
        <f>SUM('6:12'!P33)</f>
        <v>0</v>
      </c>
      <c r="Q33" s="93">
        <f>SUM('6:12'!Q33)</f>
        <v>0</v>
      </c>
      <c r="R33" s="93">
        <f>SUM('6:12'!R33)</f>
        <v>0</v>
      </c>
      <c r="S33" s="93">
        <f>SUM('6:12'!S33)</f>
        <v>0</v>
      </c>
      <c r="T33" s="93">
        <f>SUM('6:12'!T33)</f>
        <v>0</v>
      </c>
      <c r="U33" s="93">
        <f>SUM('6:12'!U33)</f>
        <v>0</v>
      </c>
      <c r="V33" s="196">
        <f>SUM(X33:AA33)</f>
        <v>0</v>
      </c>
      <c r="W33" s="33">
        <f>IF(ISERROR(V33/G33),"",V33/G33)</f>
        <v>0</v>
      </c>
      <c r="X33" s="93">
        <f>SUM('6:12'!X33)</f>
        <v>0</v>
      </c>
      <c r="Y33" s="93">
        <f>SUM('6:12'!Y33)</f>
        <v>0</v>
      </c>
      <c r="Z33" s="93">
        <f>SUM('6:12'!Z33)</f>
        <v>0</v>
      </c>
      <c r="AA33" s="93">
        <f>SUM('6:12'!AA33)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SUM('6:12'!G34)</f>
        <v>0</v>
      </c>
      <c r="H34" s="315">
        <f t="shared" si="6"/>
        <v>0</v>
      </c>
      <c r="I34" s="93">
        <f>SUM('6:12'!I34)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SUM('6:12'!G35)</f>
        <v>0</v>
      </c>
      <c r="H35" s="315">
        <f t="shared" si="6"/>
        <v>0</v>
      </c>
      <c r="I35" s="93">
        <f>SUM('6:12'!I35)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SUM('6:12'!G36)</f>
        <v>967</v>
      </c>
      <c r="H36" s="315">
        <f t="shared" si="6"/>
        <v>0</v>
      </c>
      <c r="I36" s="93">
        <f>SUM('6:12'!I36)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SUM('6:12'!G37)</f>
        <v>1371</v>
      </c>
      <c r="H37" s="315">
        <f t="shared" si="6"/>
        <v>6964.68</v>
      </c>
      <c r="I37" s="93">
        <f>SUM('6:12'!I37)</f>
        <v>46</v>
      </c>
      <c r="J37" s="31">
        <f t="array" ref="J37">IF(ISERROR(G37/I37),"",G37/I37)</f>
        <v>29.804347826086957</v>
      </c>
      <c r="K37" s="35">
        <f t="array" ref="K37">IF(ISERROR(G37/L37),"",G37/L37)</f>
        <v>65.285714285714292</v>
      </c>
      <c r="L37" s="87">
        <v>21</v>
      </c>
      <c r="M37" s="36">
        <f t="shared" ref="M37:M66" si="7">IF(ISERROR(I37-K37),"",I37-K37)</f>
        <v>-19.285714285714292</v>
      </c>
      <c r="N37" s="93">
        <f>SUM('6:12'!N37)</f>
        <v>0</v>
      </c>
      <c r="O37" s="93">
        <f>SUM('6:12'!O37)</f>
        <v>0</v>
      </c>
      <c r="P37" s="93">
        <f>SUM('6:12'!P37)</f>
        <v>0</v>
      </c>
      <c r="Q37" s="93">
        <f>SUM('6:12'!Q37)</f>
        <v>0</v>
      </c>
      <c r="R37" s="93">
        <f>SUM('6:12'!R37)</f>
        <v>0</v>
      </c>
      <c r="S37" s="93">
        <f>SUM('6:12'!S37)</f>
        <v>0</v>
      </c>
      <c r="T37" s="93">
        <f>SUM('6:12'!T37)</f>
        <v>0</v>
      </c>
      <c r="U37" s="93">
        <f>SUM('6:12'!U37)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SUM('6:12'!X37)</f>
        <v>0</v>
      </c>
      <c r="Y37" s="93">
        <f>SUM('6:12'!Y37)</f>
        <v>0</v>
      </c>
      <c r="Z37" s="93">
        <f>SUM('6:12'!Z37)</f>
        <v>0</v>
      </c>
      <c r="AA37" s="93">
        <f>SUM('6:12'!AA37)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SUM('6:12'!G38)</f>
        <v>696</v>
      </c>
      <c r="H38" s="315">
        <f t="shared" si="6"/>
        <v>3535.68</v>
      </c>
      <c r="I38" s="93">
        <f>SUM('6:12'!I38)</f>
        <v>19</v>
      </c>
      <c r="J38" s="31">
        <f t="array" ref="J38">IF(ISERROR(G38/I38),"",G38/I38)</f>
        <v>36.631578947368418</v>
      </c>
      <c r="K38" s="35">
        <f t="array" ref="K38">IF(ISERROR(G38/L38),"",G38/L38)</f>
        <v>33.142857142857146</v>
      </c>
      <c r="L38" s="87">
        <v>21</v>
      </c>
      <c r="M38" s="36">
        <f t="shared" si="7"/>
        <v>-14.142857142857146</v>
      </c>
      <c r="N38" s="93">
        <f>SUM('6:12'!N38)</f>
        <v>0</v>
      </c>
      <c r="O38" s="93">
        <f>SUM('6:12'!O38)</f>
        <v>0</v>
      </c>
      <c r="P38" s="93">
        <f>SUM('6:12'!P38)</f>
        <v>0</v>
      </c>
      <c r="Q38" s="93">
        <f>SUM('6:12'!Q38)</f>
        <v>0</v>
      </c>
      <c r="R38" s="93">
        <f>SUM('6:12'!R38)</f>
        <v>0</v>
      </c>
      <c r="S38" s="93">
        <f>SUM('6:12'!S38)</f>
        <v>0</v>
      </c>
      <c r="T38" s="93">
        <f>SUM('6:12'!T38)</f>
        <v>0</v>
      </c>
      <c r="U38" s="93">
        <f>SUM('6:12'!U38)</f>
        <v>0</v>
      </c>
      <c r="V38" s="196">
        <f t="shared" si="8"/>
        <v>0</v>
      </c>
      <c r="W38" s="33">
        <f t="shared" si="9"/>
        <v>0</v>
      </c>
      <c r="X38" s="93">
        <f>SUM('6:12'!X38)</f>
        <v>0</v>
      </c>
      <c r="Y38" s="93">
        <f>SUM('6:12'!Y38)</f>
        <v>0</v>
      </c>
      <c r="Z38" s="93">
        <f>SUM('6:12'!Z38)</f>
        <v>0</v>
      </c>
      <c r="AA38" s="93">
        <f>SUM('6:12'!AA38)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SUM('6:12'!G39)</f>
        <v>0</v>
      </c>
      <c r="H39" s="315">
        <f t="shared" si="6"/>
        <v>0</v>
      </c>
      <c r="I39" s="93">
        <f>SUM('6:12'!I39)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SUM('6:12'!N39)</f>
        <v>0</v>
      </c>
      <c r="O39" s="93">
        <f>SUM('6:12'!O39)</f>
        <v>0</v>
      </c>
      <c r="P39" s="93">
        <f>SUM('6:12'!P39)</f>
        <v>0</v>
      </c>
      <c r="Q39" s="93">
        <f>SUM('6:12'!Q39)</f>
        <v>0</v>
      </c>
      <c r="R39" s="93">
        <f>SUM('6:12'!R39)</f>
        <v>0</v>
      </c>
      <c r="S39" s="93">
        <f>SUM('6:12'!S39)</f>
        <v>0</v>
      </c>
      <c r="T39" s="93">
        <f>SUM('6:12'!T39)</f>
        <v>0</v>
      </c>
      <c r="U39" s="93">
        <f>SUM('6:12'!U39)</f>
        <v>0</v>
      </c>
      <c r="V39" s="196">
        <f t="shared" si="8"/>
        <v>0</v>
      </c>
      <c r="W39" s="33" t="str">
        <f t="shared" si="9"/>
        <v/>
      </c>
      <c r="X39" s="93">
        <f>SUM('6:12'!X39)</f>
        <v>0</v>
      </c>
      <c r="Y39" s="93">
        <f>SUM('6:12'!Y39)</f>
        <v>0</v>
      </c>
      <c r="Z39" s="93">
        <f>SUM('6:12'!Z39)</f>
        <v>0</v>
      </c>
      <c r="AA39" s="93">
        <f>SUM('6:12'!AA39)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SUM('6:12'!G40)</f>
        <v>665</v>
      </c>
      <c r="H40" s="315">
        <f t="shared" si="6"/>
        <v>3378.2000000000003</v>
      </c>
      <c r="I40" s="93">
        <f>SUM('6:12'!I40)</f>
        <v>26.5</v>
      </c>
      <c r="J40" s="31">
        <f t="array" ref="J40">IF(ISERROR(G40/I40),"",G40/I40)</f>
        <v>25.09433962264151</v>
      </c>
      <c r="K40" s="35">
        <f t="array" ref="K40">IF(ISERROR(G40/L40),"",G40/L40)</f>
        <v>31.666666666666668</v>
      </c>
      <c r="L40" s="87">
        <v>21</v>
      </c>
      <c r="M40" s="36">
        <f t="shared" si="7"/>
        <v>-5.1666666666666679</v>
      </c>
      <c r="N40" s="93">
        <f>SUM('6:12'!N40)</f>
        <v>0</v>
      </c>
      <c r="O40" s="93">
        <f>SUM('6:12'!O40)</f>
        <v>0</v>
      </c>
      <c r="P40" s="93">
        <f>SUM('6:12'!P40)</f>
        <v>0</v>
      </c>
      <c r="Q40" s="93">
        <f>SUM('6:12'!Q40)</f>
        <v>0</v>
      </c>
      <c r="R40" s="93">
        <f>SUM('6:12'!R40)</f>
        <v>0</v>
      </c>
      <c r="S40" s="93">
        <f>SUM('6:12'!S40)</f>
        <v>0</v>
      </c>
      <c r="T40" s="93">
        <f>SUM('6:12'!T40)</f>
        <v>0</v>
      </c>
      <c r="U40" s="93">
        <f>SUM('6:12'!U40)</f>
        <v>0</v>
      </c>
      <c r="V40" s="196">
        <f t="shared" si="8"/>
        <v>0</v>
      </c>
      <c r="W40" s="33">
        <f t="shared" si="9"/>
        <v>0</v>
      </c>
      <c r="X40" s="93">
        <f>SUM('6:12'!X40)</f>
        <v>0</v>
      </c>
      <c r="Y40" s="93">
        <f>SUM('6:12'!Y40)</f>
        <v>0</v>
      </c>
      <c r="Z40" s="93">
        <f>SUM('6:12'!Z40)</f>
        <v>0</v>
      </c>
      <c r="AA40" s="93">
        <f>SUM('6:12'!AA40)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SUM('6:12'!G41)</f>
        <v>691</v>
      </c>
      <c r="H41" s="315">
        <f t="shared" si="6"/>
        <v>3510.28</v>
      </c>
      <c r="I41" s="93">
        <f>SUM('6:12'!I41)</f>
        <v>18</v>
      </c>
      <c r="J41" s="31">
        <f t="array" ref="J41">IF(ISERROR(G41/I41),"",G41/I41)</f>
        <v>38.388888888888886</v>
      </c>
      <c r="K41" s="35">
        <f t="array" ref="K41">IF(ISERROR(G41/L41),"",G41/L41)</f>
        <v>32.904761904761905</v>
      </c>
      <c r="L41" s="87">
        <v>21</v>
      </c>
      <c r="M41" s="36">
        <f t="shared" si="7"/>
        <v>-14.904761904761905</v>
      </c>
      <c r="N41" s="93">
        <f>SUM('6:12'!N41)</f>
        <v>0</v>
      </c>
      <c r="O41" s="93">
        <f>SUM('6:12'!O41)</f>
        <v>0</v>
      </c>
      <c r="P41" s="93">
        <f>SUM('6:12'!P41)</f>
        <v>0</v>
      </c>
      <c r="Q41" s="93">
        <f>SUM('6:12'!Q41)</f>
        <v>0</v>
      </c>
      <c r="R41" s="93">
        <f>SUM('6:12'!R41)</f>
        <v>0</v>
      </c>
      <c r="S41" s="93">
        <f>SUM('6:12'!S41)</f>
        <v>0</v>
      </c>
      <c r="T41" s="93">
        <f>SUM('6:12'!T41)</f>
        <v>0</v>
      </c>
      <c r="U41" s="93">
        <f>SUM('6:12'!U41)</f>
        <v>0</v>
      </c>
      <c r="V41" s="196">
        <f t="shared" si="8"/>
        <v>0</v>
      </c>
      <c r="W41" s="33">
        <f t="shared" si="9"/>
        <v>0</v>
      </c>
      <c r="X41" s="93">
        <f>SUM('6:12'!X41)</f>
        <v>0</v>
      </c>
      <c r="Y41" s="93">
        <f>SUM('6:12'!Y41)</f>
        <v>0</v>
      </c>
      <c r="Z41" s="93">
        <f>SUM('6:12'!Z41)</f>
        <v>0</v>
      </c>
      <c r="AA41" s="93">
        <f>SUM('6:12'!AA41)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SUM('6:12'!G42)</f>
        <v>646</v>
      </c>
      <c r="H42" s="315">
        <f t="shared" si="6"/>
        <v>3281.68</v>
      </c>
      <c r="I42" s="93">
        <f>SUM('6:12'!I42)</f>
        <v>27</v>
      </c>
      <c r="J42" s="31">
        <f t="array" ref="J42">IF(ISERROR(G42/I42),"",G42/I42)</f>
        <v>23.925925925925927</v>
      </c>
      <c r="K42" s="35">
        <f t="array" ref="K42">IF(ISERROR(G42/L42),"",G42/L42)</f>
        <v>30.761904761904763</v>
      </c>
      <c r="L42" s="87">
        <v>21</v>
      </c>
      <c r="M42" s="36">
        <f t="shared" si="7"/>
        <v>-3.7619047619047628</v>
      </c>
      <c r="N42" s="93">
        <f>SUM('6:12'!N42)</f>
        <v>0</v>
      </c>
      <c r="O42" s="93">
        <f>SUM('6:12'!O42)</f>
        <v>0</v>
      </c>
      <c r="P42" s="93">
        <f>SUM('6:12'!P42)</f>
        <v>0</v>
      </c>
      <c r="Q42" s="93">
        <f>SUM('6:12'!Q42)</f>
        <v>0</v>
      </c>
      <c r="R42" s="93">
        <f>SUM('6:12'!R42)</f>
        <v>0</v>
      </c>
      <c r="S42" s="93">
        <f>SUM('6:12'!S42)</f>
        <v>0</v>
      </c>
      <c r="T42" s="93">
        <f>SUM('6:12'!T42)</f>
        <v>0</v>
      </c>
      <c r="U42" s="93">
        <f>SUM('6:12'!U42)</f>
        <v>0</v>
      </c>
      <c r="V42" s="196">
        <f t="shared" si="8"/>
        <v>0</v>
      </c>
      <c r="W42" s="33">
        <f t="shared" si="9"/>
        <v>0</v>
      </c>
      <c r="X42" s="93">
        <f>SUM('6:12'!X42)</f>
        <v>0</v>
      </c>
      <c r="Y42" s="93">
        <f>SUM('6:12'!Y42)</f>
        <v>0</v>
      </c>
      <c r="Z42" s="93">
        <f>SUM('6:12'!Z42)</f>
        <v>0</v>
      </c>
      <c r="AA42" s="93">
        <f>SUM('6:12'!AA42)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SUM('6:12'!G43)</f>
        <v>0</v>
      </c>
      <c r="H43" s="315">
        <f t="shared" si="6"/>
        <v>0</v>
      </c>
      <c r="I43" s="93">
        <f>SUM('6:12'!I43)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SUM('6:12'!N43)</f>
        <v>0</v>
      </c>
      <c r="O43" s="93">
        <f>SUM('6:12'!O43)</f>
        <v>0</v>
      </c>
      <c r="P43" s="93">
        <f>SUM('6:12'!P43)</f>
        <v>0</v>
      </c>
      <c r="Q43" s="93">
        <f>SUM('6:12'!Q43)</f>
        <v>0</v>
      </c>
      <c r="R43" s="93">
        <f>SUM('6:12'!R43)</f>
        <v>0</v>
      </c>
      <c r="S43" s="93">
        <f>SUM('6:12'!S43)</f>
        <v>0</v>
      </c>
      <c r="T43" s="93">
        <f>SUM('6:12'!T43)</f>
        <v>0</v>
      </c>
      <c r="U43" s="93">
        <f>SUM('6:12'!U43)</f>
        <v>0</v>
      </c>
      <c r="V43" s="196">
        <f t="shared" si="8"/>
        <v>0</v>
      </c>
      <c r="W43" s="33" t="str">
        <f t="shared" si="9"/>
        <v/>
      </c>
      <c r="X43" s="93">
        <f>SUM('6:12'!X43)</f>
        <v>0</v>
      </c>
      <c r="Y43" s="93">
        <f>SUM('6:12'!Y43)</f>
        <v>0</v>
      </c>
      <c r="Z43" s="93">
        <f>SUM('6:12'!Z43)</f>
        <v>0</v>
      </c>
      <c r="AA43" s="93">
        <f>SUM('6:12'!AA43)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SUM('6:12'!G44)</f>
        <v>0</v>
      </c>
      <c r="H44" s="315">
        <f t="shared" si="6"/>
        <v>0</v>
      </c>
      <c r="I44" s="93">
        <f>SUM('6:12'!I44)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SUM('6:12'!N44)</f>
        <v>0</v>
      </c>
      <c r="O44" s="93">
        <f>SUM('6:12'!O44)</f>
        <v>0</v>
      </c>
      <c r="P44" s="93">
        <f>SUM('6:12'!P44)</f>
        <v>0</v>
      </c>
      <c r="Q44" s="93">
        <f>SUM('6:12'!Q44)</f>
        <v>0</v>
      </c>
      <c r="R44" s="93">
        <f>SUM('6:12'!R44)</f>
        <v>0</v>
      </c>
      <c r="S44" s="93">
        <f>SUM('6:12'!S44)</f>
        <v>0</v>
      </c>
      <c r="T44" s="93">
        <f>SUM('6:12'!T44)</f>
        <v>0</v>
      </c>
      <c r="U44" s="93">
        <f>SUM('6:12'!U44)</f>
        <v>0</v>
      </c>
      <c r="V44" s="196">
        <f t="shared" si="8"/>
        <v>0</v>
      </c>
      <c r="W44" s="33" t="str">
        <f t="shared" si="9"/>
        <v/>
      </c>
      <c r="X44" s="93">
        <f>SUM('6:12'!X44)</f>
        <v>0</v>
      </c>
      <c r="Y44" s="93">
        <f>SUM('6:12'!Y44)</f>
        <v>0</v>
      </c>
      <c r="Z44" s="93">
        <f>SUM('6:12'!Z44)</f>
        <v>0</v>
      </c>
      <c r="AA44" s="93">
        <f>SUM('6:12'!AA44)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SUM('6:12'!G45)</f>
        <v>1189</v>
      </c>
      <c r="H45" s="315">
        <f t="shared" si="6"/>
        <v>5980.67</v>
      </c>
      <c r="I45" s="93">
        <f>SUM('6:12'!I45)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SUM('6:12'!N45)</f>
        <v>0</v>
      </c>
      <c r="O45" s="93">
        <f>SUM('6:12'!O45)</f>
        <v>0</v>
      </c>
      <c r="P45" s="93">
        <f>SUM('6:12'!P45)</f>
        <v>0</v>
      </c>
      <c r="Q45" s="93">
        <f>SUM('6:12'!Q45)</f>
        <v>0</v>
      </c>
      <c r="R45" s="93">
        <f>SUM('6:12'!R45)</f>
        <v>0</v>
      </c>
      <c r="S45" s="93">
        <f>SUM('6:12'!S45)</f>
        <v>0</v>
      </c>
      <c r="T45" s="93">
        <f>SUM('6:12'!T45)</f>
        <v>0</v>
      </c>
      <c r="U45" s="93">
        <f>SUM('6:12'!U45)</f>
        <v>0</v>
      </c>
      <c r="V45" s="196">
        <f t="shared" si="8"/>
        <v>0</v>
      </c>
      <c r="W45" s="33">
        <f t="shared" si="9"/>
        <v>0</v>
      </c>
      <c r="X45" s="93">
        <f>SUM('6:12'!X45)</f>
        <v>0</v>
      </c>
      <c r="Y45" s="93">
        <f>SUM('6:12'!Y45)</f>
        <v>0</v>
      </c>
      <c r="Z45" s="93">
        <f>SUM('6:12'!Z45)</f>
        <v>0</v>
      </c>
      <c r="AA45" s="93">
        <f>SUM('6:12'!AA45)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SUM('6:12'!G46)</f>
        <v>605</v>
      </c>
      <c r="H46" s="315">
        <f t="shared" si="6"/>
        <v>3043.15</v>
      </c>
      <c r="I46" s="93">
        <f>SUM('6:12'!I46)</f>
        <v>12</v>
      </c>
      <c r="J46" s="31">
        <f t="array" ref="J46">IF(ISERROR(G46/I46),"",G46/I46)</f>
        <v>50.416666666666664</v>
      </c>
      <c r="K46" s="35">
        <f t="array" ref="K46">IF(ISERROR(G46/L46),"",G46/L46)</f>
        <v>10.803571428571429</v>
      </c>
      <c r="L46" s="87">
        <v>56</v>
      </c>
      <c r="M46" s="36">
        <f t="shared" si="7"/>
        <v>1.1964285714285712</v>
      </c>
      <c r="N46" s="93">
        <f>SUM('6:12'!N46)</f>
        <v>0</v>
      </c>
      <c r="O46" s="93">
        <f>SUM('6:12'!O46)</f>
        <v>0</v>
      </c>
      <c r="P46" s="93">
        <f>SUM('6:12'!P46)</f>
        <v>0</v>
      </c>
      <c r="Q46" s="93">
        <f>SUM('6:12'!Q46)</f>
        <v>0</v>
      </c>
      <c r="R46" s="93">
        <f>SUM('6:12'!R46)</f>
        <v>0</v>
      </c>
      <c r="S46" s="93">
        <f>SUM('6:12'!S46)</f>
        <v>0</v>
      </c>
      <c r="T46" s="93">
        <f>SUM('6:12'!T46)</f>
        <v>0</v>
      </c>
      <c r="U46" s="93">
        <f>SUM('6:12'!U46)</f>
        <v>0</v>
      </c>
      <c r="V46" s="196">
        <f t="shared" si="8"/>
        <v>0</v>
      </c>
      <c r="W46" s="33">
        <f t="shared" si="9"/>
        <v>0</v>
      </c>
      <c r="X46" s="93">
        <f>SUM('6:12'!X46)</f>
        <v>0</v>
      </c>
      <c r="Y46" s="93">
        <f>SUM('6:12'!Y46)</f>
        <v>0</v>
      </c>
      <c r="Z46" s="93">
        <f>SUM('6:12'!Z46)</f>
        <v>0</v>
      </c>
      <c r="AA46" s="93">
        <f>SUM('6:12'!AA46)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SUM('6:12'!G47)</f>
        <v>278</v>
      </c>
      <c r="H47" s="315">
        <f t="shared" si="6"/>
        <v>1398.3400000000001</v>
      </c>
      <c r="I47" s="93">
        <f>SUM('6:12'!I47)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SUM('6:12'!N47)</f>
        <v>0</v>
      </c>
      <c r="O47" s="93">
        <f>SUM('6:12'!O47)</f>
        <v>0</v>
      </c>
      <c r="P47" s="93">
        <f>SUM('6:12'!P47)</f>
        <v>0</v>
      </c>
      <c r="Q47" s="93">
        <f>SUM('6:12'!Q47)</f>
        <v>0</v>
      </c>
      <c r="R47" s="93">
        <f>SUM('6:12'!R47)</f>
        <v>0</v>
      </c>
      <c r="S47" s="93">
        <f>SUM('6:12'!S47)</f>
        <v>0</v>
      </c>
      <c r="T47" s="93">
        <f>SUM('6:12'!T47)</f>
        <v>0</v>
      </c>
      <c r="U47" s="93">
        <f>SUM('6:12'!U47)</f>
        <v>0</v>
      </c>
      <c r="V47" s="196">
        <f t="shared" si="8"/>
        <v>0</v>
      </c>
      <c r="W47" s="33">
        <f t="shared" si="9"/>
        <v>0</v>
      </c>
      <c r="X47" s="93">
        <f>SUM('6:12'!X47)</f>
        <v>0</v>
      </c>
      <c r="Y47" s="93">
        <f>SUM('6:12'!Y47)</f>
        <v>0</v>
      </c>
      <c r="Z47" s="93">
        <f>SUM('6:12'!Z47)</f>
        <v>0</v>
      </c>
      <c r="AA47" s="93">
        <f>SUM('6:12'!AA47)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SUM('6:12'!G48)</f>
        <v>0</v>
      </c>
      <c r="H48" s="315">
        <f t="shared" si="6"/>
        <v>0</v>
      </c>
      <c r="I48" s="93">
        <f>SUM('6:12'!I48)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SUM('6:12'!N48)</f>
        <v>0</v>
      </c>
      <c r="O48" s="93">
        <f>SUM('6:12'!O48)</f>
        <v>0</v>
      </c>
      <c r="P48" s="93">
        <f>SUM('6:12'!P48)</f>
        <v>0</v>
      </c>
      <c r="Q48" s="93">
        <f>SUM('6:12'!Q48)</f>
        <v>0</v>
      </c>
      <c r="R48" s="93">
        <f>SUM('6:12'!R48)</f>
        <v>0</v>
      </c>
      <c r="S48" s="93">
        <f>SUM('6:12'!S48)</f>
        <v>0</v>
      </c>
      <c r="T48" s="93">
        <f>SUM('6:12'!T48)</f>
        <v>0</v>
      </c>
      <c r="U48" s="93">
        <f>SUM('6:12'!U48)</f>
        <v>0</v>
      </c>
      <c r="V48" s="196">
        <f t="shared" si="8"/>
        <v>0</v>
      </c>
      <c r="W48" s="33" t="str">
        <f t="shared" si="9"/>
        <v/>
      </c>
      <c r="X48" s="93">
        <f>SUM('6:12'!X48)</f>
        <v>0</v>
      </c>
      <c r="Y48" s="93">
        <f>SUM('6:12'!Y48)</f>
        <v>0</v>
      </c>
      <c r="Z48" s="93">
        <f>SUM('6:12'!Z48)</f>
        <v>0</v>
      </c>
      <c r="AA48" s="93">
        <f>SUM('6:12'!AA48)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SUM('6:12'!G49)</f>
        <v>0</v>
      </c>
      <c r="H49" s="315">
        <f t="shared" si="6"/>
        <v>0</v>
      </c>
      <c r="I49" s="93">
        <f>SUM('6:12'!I49)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SUM('6:12'!N49)</f>
        <v>0</v>
      </c>
      <c r="O49" s="93">
        <f>SUM('6:12'!O49)</f>
        <v>0</v>
      </c>
      <c r="P49" s="93">
        <f>SUM('6:12'!P49)</f>
        <v>0</v>
      </c>
      <c r="Q49" s="93">
        <f>SUM('6:12'!Q49)</f>
        <v>0</v>
      </c>
      <c r="R49" s="93">
        <f>SUM('6:12'!R49)</f>
        <v>0</v>
      </c>
      <c r="S49" s="93">
        <f>SUM('6:12'!S49)</f>
        <v>0</v>
      </c>
      <c r="T49" s="93">
        <f>SUM('6:12'!T49)</f>
        <v>0</v>
      </c>
      <c r="U49" s="93">
        <f>SUM('6:12'!U49)</f>
        <v>0</v>
      </c>
      <c r="V49" s="196"/>
      <c r="W49" s="33"/>
      <c r="X49" s="93">
        <f>SUM('6:12'!X49)</f>
        <v>0</v>
      </c>
      <c r="Y49" s="93">
        <f>SUM('6:12'!Y49)</f>
        <v>0</v>
      </c>
      <c r="Z49" s="93">
        <f>SUM('6:12'!Z49)</f>
        <v>0</v>
      </c>
      <c r="AA49" s="93">
        <f>SUM('6:12'!AA49)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SUM('6:12'!G50)</f>
        <v>0</v>
      </c>
      <c r="H50" s="315">
        <f t="shared" si="6"/>
        <v>0</v>
      </c>
      <c r="I50" s="93">
        <f>SUM('6:12'!I50)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SUM('6:12'!N50)</f>
        <v>0</v>
      </c>
      <c r="O50" s="93">
        <f>SUM('6:12'!O50)</f>
        <v>0</v>
      </c>
      <c r="P50" s="93">
        <f>SUM('6:12'!P50)</f>
        <v>0</v>
      </c>
      <c r="Q50" s="93">
        <f>SUM('6:12'!Q50)</f>
        <v>0</v>
      </c>
      <c r="R50" s="93">
        <f>SUM('6:12'!R50)</f>
        <v>0</v>
      </c>
      <c r="S50" s="93">
        <f>SUM('6:12'!S50)</f>
        <v>0</v>
      </c>
      <c r="T50" s="93">
        <f>SUM('6:12'!T50)</f>
        <v>0</v>
      </c>
      <c r="U50" s="93">
        <f>SUM('6:12'!U50)</f>
        <v>0</v>
      </c>
      <c r="V50" s="196"/>
      <c r="W50" s="33"/>
      <c r="X50" s="93">
        <f>SUM('6:12'!X50)</f>
        <v>0</v>
      </c>
      <c r="Y50" s="93">
        <f>SUM('6:12'!Y50)</f>
        <v>0</v>
      </c>
      <c r="Z50" s="93">
        <f>SUM('6:12'!Z50)</f>
        <v>0</v>
      </c>
      <c r="AA50" s="93">
        <f>SUM('6:12'!AA50)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SUM('6:12'!G51)</f>
        <v>534</v>
      </c>
      <c r="H51" s="315">
        <f t="shared" si="6"/>
        <v>2686.02</v>
      </c>
      <c r="I51" s="93">
        <f>SUM('6:12'!I51)</f>
        <v>5</v>
      </c>
      <c r="J51" s="31"/>
      <c r="K51" s="35">
        <f t="array" ref="K51">IF(ISERROR(G51/L51),"",G51/L51)</f>
        <v>9.8888888888888893</v>
      </c>
      <c r="L51" s="87">
        <v>54</v>
      </c>
      <c r="M51" s="36">
        <f t="shared" si="7"/>
        <v>-4.8888888888888893</v>
      </c>
      <c r="N51" s="93">
        <f>SUM('6:12'!N51)</f>
        <v>0</v>
      </c>
      <c r="O51" s="93">
        <f>SUM('6:12'!O51)</f>
        <v>0</v>
      </c>
      <c r="P51" s="93">
        <f>SUM('6:12'!P51)</f>
        <v>0</v>
      </c>
      <c r="Q51" s="93">
        <f>SUM('6:12'!Q51)</f>
        <v>0</v>
      </c>
      <c r="R51" s="93">
        <f>SUM('6:12'!R51)</f>
        <v>0</v>
      </c>
      <c r="S51" s="93">
        <f>SUM('6:12'!S51)</f>
        <v>0</v>
      </c>
      <c r="T51" s="93">
        <f>SUM('6:12'!T51)</f>
        <v>0</v>
      </c>
      <c r="U51" s="93">
        <f>SUM('6:12'!U51)</f>
        <v>0</v>
      </c>
      <c r="V51" s="196"/>
      <c r="W51" s="33"/>
      <c r="X51" s="93">
        <f>SUM('6:12'!X51)</f>
        <v>0</v>
      </c>
      <c r="Y51" s="93">
        <f>SUM('6:12'!Y51)</f>
        <v>0</v>
      </c>
      <c r="Z51" s="93">
        <f>SUM('6:12'!Z51)</f>
        <v>0</v>
      </c>
      <c r="AA51" s="93">
        <f>SUM('6:12'!AA51)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SUM('6:12'!G52)</f>
        <v>0</v>
      </c>
      <c r="H52" s="315">
        <f t="shared" si="6"/>
        <v>0</v>
      </c>
      <c r="I52" s="93">
        <f>SUM('6:12'!I52)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SUM('6:12'!N52)</f>
        <v>0</v>
      </c>
      <c r="O52" s="93">
        <f>SUM('6:12'!O52)</f>
        <v>0</v>
      </c>
      <c r="P52" s="93">
        <f>SUM('6:12'!P52)</f>
        <v>0</v>
      </c>
      <c r="Q52" s="93">
        <f>SUM('6:12'!Q52)</f>
        <v>0</v>
      </c>
      <c r="R52" s="93">
        <f>SUM('6:12'!R52)</f>
        <v>0</v>
      </c>
      <c r="S52" s="93">
        <f>SUM('6:12'!S52)</f>
        <v>0</v>
      </c>
      <c r="T52" s="93">
        <f>SUM('6:12'!T52)</f>
        <v>0</v>
      </c>
      <c r="U52" s="93">
        <f>SUM('6:12'!U52)</f>
        <v>0</v>
      </c>
      <c r="V52" s="196"/>
      <c r="W52" s="33"/>
      <c r="X52" s="93">
        <f>SUM('6:12'!X52)</f>
        <v>0</v>
      </c>
      <c r="Y52" s="93">
        <f>SUM('6:12'!Y52)</f>
        <v>0</v>
      </c>
      <c r="Z52" s="93">
        <f>SUM('6:12'!Z52)</f>
        <v>0</v>
      </c>
      <c r="AA52" s="93">
        <f>SUM('6:12'!AA52)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SUM('6:12'!G53)</f>
        <v>0</v>
      </c>
      <c r="H53" s="315">
        <f t="shared" si="6"/>
        <v>0</v>
      </c>
      <c r="I53" s="93">
        <f>SUM('6:12'!I53)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SUM('6:12'!N53)</f>
        <v>0</v>
      </c>
      <c r="O53" s="93">
        <f>SUM('6:12'!O53)</f>
        <v>0</v>
      </c>
      <c r="P53" s="93">
        <f>SUM('6:12'!P53)</f>
        <v>0</v>
      </c>
      <c r="Q53" s="93">
        <f>SUM('6:12'!Q53)</f>
        <v>0</v>
      </c>
      <c r="R53" s="93">
        <f>SUM('6:12'!R53)</f>
        <v>0</v>
      </c>
      <c r="S53" s="93">
        <f>SUM('6:12'!S53)</f>
        <v>0</v>
      </c>
      <c r="T53" s="93">
        <f>SUM('6:12'!T53)</f>
        <v>0</v>
      </c>
      <c r="U53" s="93">
        <f>SUM('6:12'!U53)</f>
        <v>0</v>
      </c>
      <c r="V53" s="196"/>
      <c r="W53" s="33"/>
      <c r="X53" s="93">
        <f>SUM('6:12'!X53)</f>
        <v>0</v>
      </c>
      <c r="Y53" s="93">
        <f>SUM('6:12'!Y53)</f>
        <v>0</v>
      </c>
      <c r="Z53" s="93">
        <f>SUM('6:12'!Z53)</f>
        <v>0</v>
      </c>
      <c r="AA53" s="93">
        <f>SUM('6:12'!AA53)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SUM('6:12'!G54)</f>
        <v>0</v>
      </c>
      <c r="H54" s="315">
        <f t="shared" si="6"/>
        <v>0</v>
      </c>
      <c r="I54" s="93">
        <f>SUM('6:12'!I54)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SUM('6:12'!N54)</f>
        <v>0</v>
      </c>
      <c r="O54" s="93">
        <f>SUM('6:12'!O54)</f>
        <v>0</v>
      </c>
      <c r="P54" s="93">
        <f>SUM('6:12'!P54)</f>
        <v>0</v>
      </c>
      <c r="Q54" s="93">
        <f>SUM('6:12'!Q54)</f>
        <v>0</v>
      </c>
      <c r="R54" s="93">
        <f>SUM('6:12'!R54)</f>
        <v>0</v>
      </c>
      <c r="S54" s="93">
        <f>SUM('6:12'!S54)</f>
        <v>0</v>
      </c>
      <c r="T54" s="93">
        <f>SUM('6:12'!T54)</f>
        <v>0</v>
      </c>
      <c r="U54" s="93">
        <f>SUM('6:12'!U54)</f>
        <v>0</v>
      </c>
      <c r="V54" s="196"/>
      <c r="W54" s="33"/>
      <c r="X54" s="93">
        <f>SUM('6:12'!X54)</f>
        <v>0</v>
      </c>
      <c r="Y54" s="93">
        <f>SUM('6:12'!Y54)</f>
        <v>0</v>
      </c>
      <c r="Z54" s="93">
        <f>SUM('6:12'!Z54)</f>
        <v>0</v>
      </c>
      <c r="AA54" s="93">
        <f>SUM('6:12'!AA54)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SUM('6:12'!G55)</f>
        <v>0</v>
      </c>
      <c r="H55" s="315">
        <f t="shared" si="6"/>
        <v>0</v>
      </c>
      <c r="I55" s="93">
        <f>SUM('6:12'!I55)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SUM('6:12'!N55)</f>
        <v>0</v>
      </c>
      <c r="O55" s="93">
        <f>SUM('6:12'!O55)</f>
        <v>0</v>
      </c>
      <c r="P55" s="93">
        <f>SUM('6:12'!P55)</f>
        <v>0</v>
      </c>
      <c r="Q55" s="93">
        <f>SUM('6:12'!Q55)</f>
        <v>0</v>
      </c>
      <c r="R55" s="93">
        <f>SUM('6:12'!R55)</f>
        <v>0</v>
      </c>
      <c r="S55" s="93">
        <f>SUM('6:12'!S55)</f>
        <v>0</v>
      </c>
      <c r="T55" s="93">
        <f>SUM('6:12'!T55)</f>
        <v>0</v>
      </c>
      <c r="U55" s="93">
        <f>SUM('6:12'!U55)</f>
        <v>0</v>
      </c>
      <c r="V55" s="196"/>
      <c r="W55" s="33"/>
      <c r="X55" s="93">
        <f>SUM('6:12'!X55)</f>
        <v>0</v>
      </c>
      <c r="Y55" s="93">
        <f>SUM('6:12'!Y55)</f>
        <v>0</v>
      </c>
      <c r="Z55" s="93">
        <f>SUM('6:12'!Z55)</f>
        <v>0</v>
      </c>
      <c r="AA55" s="93">
        <f>SUM('6:12'!AA55)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SUM('6:12'!G56)</f>
        <v>0</v>
      </c>
      <c r="H56" s="315">
        <f t="shared" si="6"/>
        <v>0</v>
      </c>
      <c r="I56" s="93">
        <f>SUM('6:12'!I56)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SUM('6:12'!N56)</f>
        <v>0</v>
      </c>
      <c r="O56" s="93">
        <f>SUM('6:12'!O56)</f>
        <v>0</v>
      </c>
      <c r="P56" s="93">
        <f>SUM('6:12'!P56)</f>
        <v>0</v>
      </c>
      <c r="Q56" s="93">
        <f>SUM('6:12'!Q56)</f>
        <v>0</v>
      </c>
      <c r="R56" s="93">
        <f>SUM('6:12'!R56)</f>
        <v>0</v>
      </c>
      <c r="S56" s="93">
        <f>SUM('6:12'!S56)</f>
        <v>0</v>
      </c>
      <c r="T56" s="93">
        <f>SUM('6:12'!T56)</f>
        <v>0</v>
      </c>
      <c r="U56" s="93">
        <f>SUM('6:12'!U56)</f>
        <v>0</v>
      </c>
      <c r="V56" s="196"/>
      <c r="W56" s="33"/>
      <c r="X56" s="93">
        <f>SUM('6:12'!X56)</f>
        <v>0</v>
      </c>
      <c r="Y56" s="93">
        <f>SUM('6:12'!Y56)</f>
        <v>0</v>
      </c>
      <c r="Z56" s="93">
        <f>SUM('6:12'!Z56)</f>
        <v>0</v>
      </c>
      <c r="AA56" s="93">
        <f>SUM('6:12'!AA56)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SUM('6:12'!G57)</f>
        <v>0</v>
      </c>
      <c r="H57" s="315">
        <f t="shared" si="6"/>
        <v>0</v>
      </c>
      <c r="I57" s="93">
        <f>SUM('6:12'!I57)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SUM('6:12'!N57)</f>
        <v>0</v>
      </c>
      <c r="O57" s="93">
        <f>SUM('6:12'!O57)</f>
        <v>0</v>
      </c>
      <c r="P57" s="93">
        <f>SUM('6:12'!P57)</f>
        <v>0</v>
      </c>
      <c r="Q57" s="93">
        <f>SUM('6:12'!Q57)</f>
        <v>0</v>
      </c>
      <c r="R57" s="93">
        <f>SUM('6:12'!R57)</f>
        <v>0</v>
      </c>
      <c r="S57" s="93">
        <f>SUM('6:12'!S57)</f>
        <v>0</v>
      </c>
      <c r="T57" s="93">
        <f>SUM('6:12'!T57)</f>
        <v>0</v>
      </c>
      <c r="U57" s="93">
        <f>SUM('6:12'!U57)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SUM('6:12'!X57)</f>
        <v>0</v>
      </c>
      <c r="Y57" s="93">
        <f>SUM('6:12'!Y57)</f>
        <v>0</v>
      </c>
      <c r="Z57" s="93">
        <f>SUM('6:12'!Z57)</f>
        <v>0</v>
      </c>
      <c r="AA57" s="93">
        <f>SUM('6:12'!AA57)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SUM('6:12'!G58)</f>
        <v>0</v>
      </c>
      <c r="H58" s="315">
        <f t="shared" si="6"/>
        <v>0</v>
      </c>
      <c r="I58" s="93">
        <f>SUM('6:12'!I58)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SUM('6:12'!N58)</f>
        <v>0</v>
      </c>
      <c r="O58" s="93">
        <f>SUM('6:12'!O58)</f>
        <v>0</v>
      </c>
      <c r="P58" s="93">
        <f>SUM('6:12'!P58)</f>
        <v>0</v>
      </c>
      <c r="Q58" s="93">
        <f>SUM('6:12'!Q58)</f>
        <v>0</v>
      </c>
      <c r="R58" s="93">
        <f>SUM('6:12'!R58)</f>
        <v>0</v>
      </c>
      <c r="S58" s="93">
        <f>SUM('6:12'!S58)</f>
        <v>0</v>
      </c>
      <c r="T58" s="93">
        <f>SUM('6:12'!T58)</f>
        <v>0</v>
      </c>
      <c r="U58" s="93">
        <f>SUM('6:12'!U58)</f>
        <v>0</v>
      </c>
      <c r="V58" s="196">
        <f t="shared" si="10"/>
        <v>0</v>
      </c>
      <c r="W58" s="33" t="str">
        <f t="shared" si="11"/>
        <v/>
      </c>
      <c r="X58" s="93">
        <f>SUM('6:12'!X58)</f>
        <v>0</v>
      </c>
      <c r="Y58" s="93">
        <f>SUM('6:12'!Y58)</f>
        <v>0</v>
      </c>
      <c r="Z58" s="93">
        <f>SUM('6:12'!Z58)</f>
        <v>0</v>
      </c>
      <c r="AA58" s="93">
        <f>SUM('6:12'!AA58)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SUM('6:12'!G59)</f>
        <v>0</v>
      </c>
      <c r="H59" s="315">
        <f t="shared" si="6"/>
        <v>0</v>
      </c>
      <c r="I59" s="93">
        <f>SUM('6:12'!I59)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SUM('6:12'!N59)</f>
        <v>0</v>
      </c>
      <c r="O59" s="93">
        <f>SUM('6:12'!O59)</f>
        <v>0</v>
      </c>
      <c r="P59" s="93">
        <f>SUM('6:12'!P59)</f>
        <v>0</v>
      </c>
      <c r="Q59" s="93">
        <f>SUM('6:12'!Q59)</f>
        <v>0</v>
      </c>
      <c r="R59" s="93">
        <f>SUM('6:12'!R59)</f>
        <v>0</v>
      </c>
      <c r="S59" s="93">
        <f>SUM('6:12'!S59)</f>
        <v>0</v>
      </c>
      <c r="T59" s="93">
        <f>SUM('6:12'!T59)</f>
        <v>0</v>
      </c>
      <c r="U59" s="93">
        <f>SUM('6:12'!U59)</f>
        <v>0</v>
      </c>
      <c r="V59" s="196">
        <f t="shared" si="10"/>
        <v>0</v>
      </c>
      <c r="W59" s="33" t="str">
        <f t="shared" si="11"/>
        <v/>
      </c>
      <c r="X59" s="93">
        <f>SUM('6:12'!X59)</f>
        <v>0</v>
      </c>
      <c r="Y59" s="93">
        <f>SUM('6:12'!Y59)</f>
        <v>0</v>
      </c>
      <c r="Z59" s="93">
        <f>SUM('6:12'!Z59)</f>
        <v>0</v>
      </c>
      <c r="AA59" s="93">
        <f>SUM('6:12'!AA59)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SUM('6:12'!G60)</f>
        <v>0</v>
      </c>
      <c r="H60" s="315">
        <f t="shared" si="6"/>
        <v>0</v>
      </c>
      <c r="I60" s="93">
        <f>SUM('6:12'!I60)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SUM('6:12'!N60)</f>
        <v>0</v>
      </c>
      <c r="O60" s="93">
        <f>SUM('6:12'!O60)</f>
        <v>0</v>
      </c>
      <c r="P60" s="93">
        <f>SUM('6:12'!P60)</f>
        <v>0</v>
      </c>
      <c r="Q60" s="93">
        <f>SUM('6:12'!Q60)</f>
        <v>0</v>
      </c>
      <c r="R60" s="93">
        <f>SUM('6:12'!R60)</f>
        <v>0</v>
      </c>
      <c r="S60" s="93">
        <f>SUM('6:12'!S60)</f>
        <v>0</v>
      </c>
      <c r="T60" s="93">
        <f>SUM('6:12'!T60)</f>
        <v>0</v>
      </c>
      <c r="U60" s="93">
        <f>SUM('6:12'!U60)</f>
        <v>0</v>
      </c>
      <c r="V60" s="196">
        <f t="shared" si="10"/>
        <v>0</v>
      </c>
      <c r="W60" s="33" t="str">
        <f t="shared" si="11"/>
        <v/>
      </c>
      <c r="X60" s="93">
        <f>SUM('6:12'!X60)</f>
        <v>0</v>
      </c>
      <c r="Y60" s="93">
        <f>SUM('6:12'!Y60)</f>
        <v>0</v>
      </c>
      <c r="Z60" s="93">
        <f>SUM('6:12'!Z60)</f>
        <v>0</v>
      </c>
      <c r="AA60" s="93">
        <f>SUM('6:12'!AA60)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SUM('6:12'!G61)</f>
        <v>0</v>
      </c>
      <c r="H61" s="315">
        <f t="shared" si="6"/>
        <v>0</v>
      </c>
      <c r="I61" s="93">
        <f>SUM('6:12'!I61)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SUM('6:12'!N61)</f>
        <v>0</v>
      </c>
      <c r="O61" s="93">
        <f>SUM('6:12'!O61)</f>
        <v>0</v>
      </c>
      <c r="P61" s="93">
        <f>SUM('6:12'!P61)</f>
        <v>0</v>
      </c>
      <c r="Q61" s="93">
        <f>SUM('6:12'!Q61)</f>
        <v>0</v>
      </c>
      <c r="R61" s="93">
        <f>SUM('6:12'!R61)</f>
        <v>0</v>
      </c>
      <c r="S61" s="93">
        <f>SUM('6:12'!S61)</f>
        <v>0</v>
      </c>
      <c r="T61" s="93">
        <f>SUM('6:12'!T61)</f>
        <v>0</v>
      </c>
      <c r="U61" s="93">
        <f>SUM('6:12'!U61)</f>
        <v>0</v>
      </c>
      <c r="V61" s="196">
        <f t="shared" si="10"/>
        <v>0</v>
      </c>
      <c r="W61" s="33" t="str">
        <f t="shared" si="11"/>
        <v/>
      </c>
      <c r="X61" s="93">
        <f>SUM('6:12'!X61)</f>
        <v>0</v>
      </c>
      <c r="Y61" s="93">
        <f>SUM('6:12'!Y61)</f>
        <v>0</v>
      </c>
      <c r="Z61" s="93">
        <f>SUM('6:12'!Z61)</f>
        <v>0</v>
      </c>
      <c r="AA61" s="93">
        <f>SUM('6:12'!AA61)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SUM('6:12'!G62)</f>
        <v>0</v>
      </c>
      <c r="H62" s="315">
        <f t="shared" si="6"/>
        <v>0</v>
      </c>
      <c r="I62" s="93">
        <f>SUM('6:12'!I62)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SUM('6:12'!N62)</f>
        <v>0</v>
      </c>
      <c r="O62" s="93">
        <f>SUM('6:12'!O62)</f>
        <v>0</v>
      </c>
      <c r="P62" s="93">
        <f>SUM('6:12'!P62)</f>
        <v>0</v>
      </c>
      <c r="Q62" s="93">
        <f>SUM('6:12'!Q62)</f>
        <v>0</v>
      </c>
      <c r="R62" s="93">
        <f>SUM('6:12'!R62)</f>
        <v>0</v>
      </c>
      <c r="S62" s="93">
        <f>SUM('6:12'!S62)</f>
        <v>0</v>
      </c>
      <c r="T62" s="93">
        <f>SUM('6:12'!T62)</f>
        <v>0</v>
      </c>
      <c r="U62" s="93">
        <f>SUM('6:12'!U62)</f>
        <v>0</v>
      </c>
      <c r="V62" s="196">
        <f t="shared" si="10"/>
        <v>0</v>
      </c>
      <c r="W62" s="33" t="str">
        <f t="shared" si="11"/>
        <v/>
      </c>
      <c r="X62" s="93">
        <f>SUM('6:12'!X62)</f>
        <v>0</v>
      </c>
      <c r="Y62" s="93">
        <f>SUM('6:12'!Y62)</f>
        <v>0</v>
      </c>
      <c r="Z62" s="93">
        <f>SUM('6:12'!Z62)</f>
        <v>0</v>
      </c>
      <c r="AA62" s="93">
        <f>SUM('6:12'!AA62)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SUM('6:12'!G63)</f>
        <v>0</v>
      </c>
      <c r="H63" s="315">
        <f t="shared" si="6"/>
        <v>0</v>
      </c>
      <c r="I63" s="93">
        <f>SUM('6:12'!I63)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SUM('6:12'!N63)</f>
        <v>0</v>
      </c>
      <c r="O63" s="93">
        <f>SUM('6:12'!O63)</f>
        <v>0</v>
      </c>
      <c r="P63" s="93">
        <f>SUM('6:12'!P63)</f>
        <v>0</v>
      </c>
      <c r="Q63" s="93">
        <f>SUM('6:12'!Q63)</f>
        <v>0</v>
      </c>
      <c r="R63" s="93">
        <f>SUM('6:12'!R63)</f>
        <v>0</v>
      </c>
      <c r="S63" s="93">
        <f>SUM('6:12'!S63)</f>
        <v>0</v>
      </c>
      <c r="T63" s="93">
        <f>SUM('6:12'!T63)</f>
        <v>0</v>
      </c>
      <c r="U63" s="93">
        <f>SUM('6:12'!U63)</f>
        <v>0</v>
      </c>
      <c r="V63" s="196">
        <f t="shared" si="10"/>
        <v>0</v>
      </c>
      <c r="W63" s="33" t="str">
        <f t="shared" si="11"/>
        <v/>
      </c>
      <c r="X63" s="93">
        <f>SUM('6:12'!X63)</f>
        <v>0</v>
      </c>
      <c r="Y63" s="93">
        <f>SUM('6:12'!Y63)</f>
        <v>0</v>
      </c>
      <c r="Z63" s="93">
        <f>SUM('6:12'!Z63)</f>
        <v>0</v>
      </c>
      <c r="AA63" s="93">
        <f>SUM('6:12'!AA63)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SUM('6:12'!G64)</f>
        <v>0</v>
      </c>
      <c r="H64" s="315">
        <f t="shared" si="6"/>
        <v>0</v>
      </c>
      <c r="I64" s="93">
        <f>SUM('6:12'!I64)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SUM('6:12'!N64)</f>
        <v>0</v>
      </c>
      <c r="O64" s="93">
        <f>SUM('6:12'!O64)</f>
        <v>0</v>
      </c>
      <c r="P64" s="93">
        <f>SUM('6:12'!P64)</f>
        <v>0</v>
      </c>
      <c r="Q64" s="93">
        <f>SUM('6:12'!Q64)</f>
        <v>0</v>
      </c>
      <c r="R64" s="93">
        <f>SUM('6:12'!R64)</f>
        <v>0</v>
      </c>
      <c r="S64" s="93">
        <f>SUM('6:12'!S64)</f>
        <v>0</v>
      </c>
      <c r="T64" s="93">
        <f>SUM('6:12'!T64)</f>
        <v>0</v>
      </c>
      <c r="U64" s="93">
        <f>SUM('6:12'!U64)</f>
        <v>0</v>
      </c>
      <c r="V64" s="196">
        <f t="shared" si="10"/>
        <v>0</v>
      </c>
      <c r="W64" s="33" t="str">
        <f t="shared" si="11"/>
        <v/>
      </c>
      <c r="X64" s="93">
        <f>SUM('6:12'!X64)</f>
        <v>0</v>
      </c>
      <c r="Y64" s="93">
        <f>SUM('6:12'!Y64)</f>
        <v>0</v>
      </c>
      <c r="Z64" s="93">
        <f>SUM('6:12'!Z64)</f>
        <v>0</v>
      </c>
      <c r="AA64" s="93">
        <f>SUM('6:12'!AA64)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SUM('6:12'!G65)</f>
        <v>0</v>
      </c>
      <c r="H65" s="315">
        <f t="shared" si="6"/>
        <v>0</v>
      </c>
      <c r="I65" s="93">
        <f>SUM('6:12'!I65)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SUM('6:12'!N65)</f>
        <v>0</v>
      </c>
      <c r="O65" s="93">
        <f>SUM('6:12'!O65)</f>
        <v>0</v>
      </c>
      <c r="P65" s="93">
        <f>SUM('6:12'!P65)</f>
        <v>0</v>
      </c>
      <c r="Q65" s="93">
        <f>SUM('6:12'!Q65)</f>
        <v>0</v>
      </c>
      <c r="R65" s="93">
        <f>SUM('6:12'!R65)</f>
        <v>0</v>
      </c>
      <c r="S65" s="93">
        <f>SUM('6:12'!S65)</f>
        <v>0</v>
      </c>
      <c r="T65" s="93">
        <f>SUM('6:12'!T65)</f>
        <v>0</v>
      </c>
      <c r="U65" s="93">
        <f>SUM('6:12'!U65)</f>
        <v>0</v>
      </c>
      <c r="V65" s="196">
        <f t="shared" si="10"/>
        <v>0</v>
      </c>
      <c r="W65" s="33" t="str">
        <f t="shared" si="11"/>
        <v/>
      </c>
      <c r="X65" s="93">
        <f>SUM('6:12'!X65)</f>
        <v>0</v>
      </c>
      <c r="Y65" s="93">
        <f>SUM('6:12'!Y65)</f>
        <v>0</v>
      </c>
      <c r="Z65" s="93">
        <f>SUM('6:12'!Z65)</f>
        <v>0</v>
      </c>
      <c r="AA65" s="93">
        <f>SUM('6:12'!AA65)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SUM('6:12'!G66)</f>
        <v>789</v>
      </c>
      <c r="H66" s="315">
        <f t="shared" si="6"/>
        <v>3968.67</v>
      </c>
      <c r="I66" s="93">
        <f>SUM('6:12'!I66)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SUM('6:12'!N66)</f>
        <v>0</v>
      </c>
      <c r="O66" s="93">
        <f>SUM('6:12'!O66)</f>
        <v>0</v>
      </c>
      <c r="P66" s="93">
        <f>SUM('6:12'!P66)</f>
        <v>0</v>
      </c>
      <c r="Q66" s="93">
        <f>SUM('6:12'!Q66)</f>
        <v>0</v>
      </c>
      <c r="R66" s="93">
        <f>SUM('6:12'!R66)</f>
        <v>0</v>
      </c>
      <c r="S66" s="93">
        <f>SUM('6:12'!S66)</f>
        <v>0</v>
      </c>
      <c r="T66" s="93">
        <f>SUM('6:12'!T66)</f>
        <v>0</v>
      </c>
      <c r="U66" s="93">
        <f>SUM('6:12'!U66)</f>
        <v>0</v>
      </c>
      <c r="V66" s="196">
        <f t="shared" si="10"/>
        <v>0</v>
      </c>
      <c r="W66" s="33">
        <f t="shared" si="11"/>
        <v>0</v>
      </c>
      <c r="X66" s="93">
        <f>SUM('6:12'!X66)</f>
        <v>0</v>
      </c>
      <c r="Y66" s="93">
        <f>SUM('6:12'!Y66)</f>
        <v>0</v>
      </c>
      <c r="Z66" s="93">
        <f>SUM('6:12'!Z66)</f>
        <v>0</v>
      </c>
      <c r="AA66" s="93">
        <f>SUM('6:12'!AA66)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SUM('6:12'!G67)</f>
        <v>722</v>
      </c>
      <c r="H67" s="315">
        <f t="shared" si="6"/>
        <v>3631.6600000000003</v>
      </c>
      <c r="I67" s="93">
        <f>SUM('6:12'!I67)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SUM('6:12'!G68)</f>
        <v>0</v>
      </c>
      <c r="H68" s="315">
        <f t="shared" si="6"/>
        <v>0</v>
      </c>
      <c r="I68" s="93">
        <f>SUM('6:12'!I68)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SUM('6:12'!N68)</f>
        <v>0</v>
      </c>
      <c r="O68" s="93">
        <f>SUM('6:12'!O68)</f>
        <v>0</v>
      </c>
      <c r="P68" s="93">
        <f>SUM('6:12'!P68)</f>
        <v>0</v>
      </c>
      <c r="Q68" s="93">
        <f>SUM('6:12'!Q68)</f>
        <v>0</v>
      </c>
      <c r="R68" s="93">
        <f>SUM('6:12'!R68)</f>
        <v>0</v>
      </c>
      <c r="S68" s="93">
        <f>SUM('6:12'!S68)</f>
        <v>0</v>
      </c>
      <c r="T68" s="93">
        <f>SUM('6:12'!T68)</f>
        <v>0</v>
      </c>
      <c r="U68" s="93">
        <f>SUM('6:12'!U68)</f>
        <v>0</v>
      </c>
      <c r="V68" s="196"/>
      <c r="W68" s="33"/>
      <c r="X68" s="93">
        <f>SUM('6:12'!X68)</f>
        <v>0</v>
      </c>
      <c r="Y68" s="93">
        <f>SUM('6:12'!Y68)</f>
        <v>0</v>
      </c>
      <c r="Z68" s="93">
        <f>SUM('6:12'!Z68)</f>
        <v>0</v>
      </c>
      <c r="AA68" s="93">
        <f>SUM('6:12'!AA68)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SUM('6:12'!G69)</f>
        <v>0</v>
      </c>
      <c r="H69" s="315">
        <f t="shared" si="6"/>
        <v>0</v>
      </c>
      <c r="I69" s="93">
        <f>SUM('6:12'!I69)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SUM('6:12'!N69)</f>
        <v>0</v>
      </c>
      <c r="O69" s="93">
        <f>SUM('6:12'!O69)</f>
        <v>0</v>
      </c>
      <c r="P69" s="93">
        <f>SUM('6:12'!P69)</f>
        <v>0</v>
      </c>
      <c r="Q69" s="93">
        <f>SUM('6:12'!Q69)</f>
        <v>0</v>
      </c>
      <c r="R69" s="93">
        <f>SUM('6:12'!R69)</f>
        <v>0</v>
      </c>
      <c r="S69" s="93">
        <f>SUM('6:12'!S69)</f>
        <v>0</v>
      </c>
      <c r="T69" s="93">
        <f>SUM('6:12'!T69)</f>
        <v>0</v>
      </c>
      <c r="U69" s="93">
        <f>SUM('6:12'!U69)</f>
        <v>0</v>
      </c>
      <c r="V69" s="196">
        <f>SUM(X69:AA69)</f>
        <v>0</v>
      </c>
      <c r="W69" s="33" t="str">
        <f>IF(ISERROR(V69/G69),"",V69/G69)</f>
        <v/>
      </c>
      <c r="X69" s="93">
        <f>SUM('6:12'!X69)</f>
        <v>0</v>
      </c>
      <c r="Y69" s="93">
        <f>SUM('6:12'!Y69)</f>
        <v>0</v>
      </c>
      <c r="Z69" s="93">
        <f>SUM('6:12'!Z69)</f>
        <v>0</v>
      </c>
      <c r="AA69" s="93">
        <f>SUM('6:12'!AA69)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SUM('6:12'!G70)</f>
        <v>0</v>
      </c>
      <c r="H70" s="315">
        <f t="shared" si="6"/>
        <v>0</v>
      </c>
      <c r="I70" s="93">
        <f>SUM('6:12'!I70)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SUM('6:12'!N70)</f>
        <v>0</v>
      </c>
      <c r="O70" s="93">
        <f>SUM('6:12'!O70)</f>
        <v>0</v>
      </c>
      <c r="P70" s="93">
        <f>SUM('6:12'!P70)</f>
        <v>0</v>
      </c>
      <c r="Q70" s="93">
        <f>SUM('6:12'!Q70)</f>
        <v>0</v>
      </c>
      <c r="R70" s="93">
        <f>SUM('6:12'!R70)</f>
        <v>0</v>
      </c>
      <c r="S70" s="93">
        <f>SUM('6:12'!S70)</f>
        <v>0</v>
      </c>
      <c r="T70" s="93">
        <f>SUM('6:12'!T70)</f>
        <v>0</v>
      </c>
      <c r="U70" s="93">
        <f>SUM('6:12'!U70)</f>
        <v>0</v>
      </c>
      <c r="V70" s="196">
        <f>SUM(X70:AA70)</f>
        <v>0</v>
      </c>
      <c r="W70" s="33" t="str">
        <f>IF(ISERROR(V70/G70),"",V70/G70)</f>
        <v/>
      </c>
      <c r="X70" s="93">
        <f>SUM('6:12'!X70)</f>
        <v>0</v>
      </c>
      <c r="Y70" s="93">
        <f>SUM('6:12'!Y70)</f>
        <v>0</v>
      </c>
      <c r="Z70" s="93">
        <f>SUM('6:12'!Z70)</f>
        <v>0</v>
      </c>
      <c r="AA70" s="93">
        <f>SUM('6:12'!AA70)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SUM('6:12'!G71)</f>
        <v>0</v>
      </c>
      <c r="H71" s="315">
        <f t="shared" si="6"/>
        <v>0</v>
      </c>
      <c r="I71" s="93">
        <f>SUM('6:12'!I71)</f>
        <v>0</v>
      </c>
      <c r="J71" s="31"/>
      <c r="K71" s="35"/>
      <c r="L71" s="87"/>
      <c r="M71" s="36"/>
      <c r="N71" s="93">
        <f>SUM('6:12'!N71)</f>
        <v>0</v>
      </c>
      <c r="O71" s="93">
        <f>SUM('6:12'!O71)</f>
        <v>0</v>
      </c>
      <c r="P71" s="93">
        <f>SUM('6:12'!P71)</f>
        <v>0</v>
      </c>
      <c r="Q71" s="93">
        <f>SUM('6:12'!Q71)</f>
        <v>0</v>
      </c>
      <c r="R71" s="93">
        <f>SUM('6:12'!R71)</f>
        <v>0</v>
      </c>
      <c r="S71" s="93">
        <f>SUM('6:12'!S71)</f>
        <v>0</v>
      </c>
      <c r="T71" s="93">
        <f>SUM('6:12'!T71)</f>
        <v>0</v>
      </c>
      <c r="U71" s="93">
        <f>SUM('6:12'!U71)</f>
        <v>0</v>
      </c>
      <c r="V71" s="196"/>
      <c r="W71" s="33"/>
      <c r="X71" s="93">
        <f>SUM('6:12'!X71)</f>
        <v>0</v>
      </c>
      <c r="Y71" s="93">
        <f>SUM('6:12'!Y71)</f>
        <v>0</v>
      </c>
      <c r="Z71" s="93">
        <f>SUM('6:12'!Z71)</f>
        <v>0</v>
      </c>
      <c r="AA71" s="93">
        <f>SUM('6:12'!AA71)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SUM('6:12'!G72)</f>
        <v>0</v>
      </c>
      <c r="H72" s="315">
        <f t="shared" si="6"/>
        <v>0</v>
      </c>
      <c r="I72" s="93">
        <f>SUM('6:12'!I72)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SUM('6:12'!N72)</f>
        <v>0</v>
      </c>
      <c r="O72" s="93">
        <f>SUM('6:12'!O72)</f>
        <v>0</v>
      </c>
      <c r="P72" s="93">
        <f>SUM('6:12'!P72)</f>
        <v>0</v>
      </c>
      <c r="Q72" s="93">
        <f>SUM('6:12'!Q72)</f>
        <v>0</v>
      </c>
      <c r="R72" s="93">
        <f>SUM('6:12'!R72)</f>
        <v>0</v>
      </c>
      <c r="S72" s="93">
        <f>SUM('6:12'!S72)</f>
        <v>0</v>
      </c>
      <c r="T72" s="93">
        <f>SUM('6:12'!T72)</f>
        <v>0</v>
      </c>
      <c r="U72" s="93">
        <f>SUM('6:12'!U72)</f>
        <v>0</v>
      </c>
      <c r="V72" s="196">
        <f>SUM(X72:AA72)</f>
        <v>0</v>
      </c>
      <c r="W72" s="33" t="str">
        <f>IF(ISERROR(V72/G72),"",V72/G72)</f>
        <v/>
      </c>
      <c r="X72" s="93">
        <f>SUM('6:12'!X72)</f>
        <v>0</v>
      </c>
      <c r="Y72" s="93">
        <f>SUM('6:12'!Y72)</f>
        <v>0</v>
      </c>
      <c r="Z72" s="93">
        <f>SUM('6:12'!Z72)</f>
        <v>0</v>
      </c>
      <c r="AA72" s="93">
        <f>SUM('6:12'!AA72)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SUM('6:12'!G73)</f>
        <v>0</v>
      </c>
      <c r="H73" s="315">
        <f t="shared" si="6"/>
        <v>0</v>
      </c>
      <c r="I73" s="93">
        <f>SUM('6:12'!I73)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SUM('6:12'!N73)</f>
        <v>0</v>
      </c>
      <c r="O73" s="93">
        <f>SUM('6:12'!O73)</f>
        <v>0</v>
      </c>
      <c r="P73" s="93">
        <f>SUM('6:12'!P73)</f>
        <v>0</v>
      </c>
      <c r="Q73" s="93">
        <f>SUM('6:12'!Q73)</f>
        <v>0</v>
      </c>
      <c r="R73" s="93">
        <f>SUM('6:12'!R73)</f>
        <v>0</v>
      </c>
      <c r="S73" s="93">
        <f>SUM('6:12'!S73)</f>
        <v>0</v>
      </c>
      <c r="T73" s="93">
        <f>SUM('6:12'!T73)</f>
        <v>0</v>
      </c>
      <c r="U73" s="93">
        <f>SUM('6:12'!U73)</f>
        <v>0</v>
      </c>
      <c r="V73" s="196">
        <f>SUM(X73:AA73)</f>
        <v>0</v>
      </c>
      <c r="W73" s="33" t="str">
        <f>IF(ISERROR(V73/G73),"",V73/G73)</f>
        <v/>
      </c>
      <c r="X73" s="93">
        <f>SUM('6:12'!X73)</f>
        <v>0</v>
      </c>
      <c r="Y73" s="93">
        <f>SUM('6:12'!Y73)</f>
        <v>0</v>
      </c>
      <c r="Z73" s="93">
        <f>SUM('6:12'!Z73)</f>
        <v>0</v>
      </c>
      <c r="AA73" s="93">
        <f>SUM('6:12'!AA73)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SUM('6:12'!G74)</f>
        <v>0</v>
      </c>
      <c r="H74" s="315">
        <f t="shared" si="6"/>
        <v>0</v>
      </c>
      <c r="I74" s="93">
        <f>SUM('6:12'!I74)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SUM('6:12'!N74)</f>
        <v>0</v>
      </c>
      <c r="O74" s="93">
        <f>SUM('6:12'!O74)</f>
        <v>0</v>
      </c>
      <c r="P74" s="93">
        <f>SUM('6:12'!P74)</f>
        <v>0</v>
      </c>
      <c r="Q74" s="93">
        <f>SUM('6:12'!Q74)</f>
        <v>0</v>
      </c>
      <c r="R74" s="93">
        <f>SUM('6:12'!R74)</f>
        <v>0</v>
      </c>
      <c r="S74" s="93">
        <f>SUM('6:12'!S74)</f>
        <v>0</v>
      </c>
      <c r="T74" s="93">
        <f>SUM('6:12'!T74)</f>
        <v>0</v>
      </c>
      <c r="U74" s="93">
        <f>SUM('6:12'!U74)</f>
        <v>0</v>
      </c>
      <c r="V74" s="196">
        <f>SUM(X74:AA74)</f>
        <v>0</v>
      </c>
      <c r="W74" s="33" t="str">
        <f>IF(ISERROR(V74/G74),"",V74/G74)</f>
        <v/>
      </c>
      <c r="X74" s="93">
        <f>SUM('6:12'!X74)</f>
        <v>0</v>
      </c>
      <c r="Y74" s="93">
        <f>SUM('6:12'!Y74)</f>
        <v>0</v>
      </c>
      <c r="Z74" s="93">
        <f>SUM('6:12'!Z74)</f>
        <v>0</v>
      </c>
      <c r="AA74" s="93">
        <f>SUM('6:12'!AA74)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SUM('6:12'!G75)</f>
        <v>0</v>
      </c>
      <c r="H75" s="315">
        <f t="shared" si="6"/>
        <v>0</v>
      </c>
      <c r="I75" s="93">
        <f>SUM('6:12'!I75)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SUM('6:12'!N75)</f>
        <v>0</v>
      </c>
      <c r="O75" s="93">
        <f>SUM('6:12'!O75)</f>
        <v>0</v>
      </c>
      <c r="P75" s="93">
        <f>SUM('6:12'!P75)</f>
        <v>0</v>
      </c>
      <c r="Q75" s="93">
        <f>SUM('6:12'!Q75)</f>
        <v>0</v>
      </c>
      <c r="R75" s="93">
        <f>SUM('6:12'!R75)</f>
        <v>0</v>
      </c>
      <c r="S75" s="93">
        <f>SUM('6:12'!S75)</f>
        <v>0</v>
      </c>
      <c r="T75" s="93">
        <f>SUM('6:12'!T75)</f>
        <v>0</v>
      </c>
      <c r="U75" s="93">
        <f>SUM('6:12'!U75)</f>
        <v>0</v>
      </c>
      <c r="V75" s="196">
        <f>SUM(X75:AA75)</f>
        <v>0</v>
      </c>
      <c r="W75" s="33" t="str">
        <f>IF(ISERROR(V75/G75),"",V75/G75)</f>
        <v/>
      </c>
      <c r="X75" s="93">
        <f>SUM('6:12'!X75)</f>
        <v>0</v>
      </c>
      <c r="Y75" s="93">
        <f>SUM('6:12'!Y75)</f>
        <v>0</v>
      </c>
      <c r="Z75" s="93">
        <f>SUM('6:12'!Z75)</f>
        <v>0</v>
      </c>
      <c r="AA75" s="93">
        <f>SUM('6:12'!AA75)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SUM('6:12'!G76)</f>
        <v>0</v>
      </c>
      <c r="H76" s="315">
        <f t="shared" si="6"/>
        <v>0</v>
      </c>
      <c r="I76" s="93">
        <f>SUM('6:12'!I76)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SUM('6:12'!N76)</f>
        <v>0</v>
      </c>
      <c r="O76" s="93">
        <f>SUM('6:12'!O76)</f>
        <v>0</v>
      </c>
      <c r="P76" s="93">
        <f>SUM('6:12'!P76)</f>
        <v>0</v>
      </c>
      <c r="Q76" s="93">
        <f>SUM('6:12'!Q76)</f>
        <v>0</v>
      </c>
      <c r="R76" s="93">
        <f>SUM('6:12'!R76)</f>
        <v>0</v>
      </c>
      <c r="S76" s="93">
        <f>SUM('6:12'!S76)</f>
        <v>0</v>
      </c>
      <c r="T76" s="93">
        <f>SUM('6:12'!T76)</f>
        <v>0</v>
      </c>
      <c r="U76" s="93">
        <f>SUM('6:12'!U76)</f>
        <v>0</v>
      </c>
      <c r="V76" s="196"/>
      <c r="W76" s="33"/>
      <c r="X76" s="93">
        <f>SUM('6:12'!X76)</f>
        <v>0</v>
      </c>
      <c r="Y76" s="93">
        <f>SUM('6:12'!Y76)</f>
        <v>0</v>
      </c>
      <c r="Z76" s="93">
        <f>SUM('6:12'!Z76)</f>
        <v>0</v>
      </c>
      <c r="AA76" s="93">
        <f>SUM('6:12'!AA76)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SUM('6:12'!G77)</f>
        <v>0</v>
      </c>
      <c r="H77" s="315">
        <f t="shared" si="6"/>
        <v>0</v>
      </c>
      <c r="I77" s="93">
        <f>SUM('6:12'!I77)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SUM('6:12'!N77)</f>
        <v>0</v>
      </c>
      <c r="O77" s="93">
        <f>SUM('6:12'!O77)</f>
        <v>0</v>
      </c>
      <c r="P77" s="93">
        <f>SUM('6:12'!P77)</f>
        <v>0</v>
      </c>
      <c r="Q77" s="93">
        <f>SUM('6:12'!Q77)</f>
        <v>0</v>
      </c>
      <c r="R77" s="93">
        <f>SUM('6:12'!R77)</f>
        <v>0</v>
      </c>
      <c r="S77" s="93">
        <f>SUM('6:12'!S77)</f>
        <v>0</v>
      </c>
      <c r="T77" s="93">
        <f>SUM('6:12'!T77)</f>
        <v>0</v>
      </c>
      <c r="U77" s="93">
        <f>SUM('6:12'!U77)</f>
        <v>0</v>
      </c>
      <c r="V77" s="196"/>
      <c r="W77" s="33"/>
      <c r="X77" s="93">
        <f>SUM('6:12'!X77)</f>
        <v>0</v>
      </c>
      <c r="Y77" s="93">
        <f>SUM('6:12'!Y77)</f>
        <v>0</v>
      </c>
      <c r="Z77" s="93">
        <f>SUM('6:12'!Z77)</f>
        <v>0</v>
      </c>
      <c r="AA77" s="93">
        <f>SUM('6:12'!AA77)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SUM('6:12'!G78)</f>
        <v>0</v>
      </c>
      <c r="H78" s="315">
        <f t="shared" si="6"/>
        <v>0</v>
      </c>
      <c r="I78" s="93">
        <f>SUM('6:12'!I78)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SUM('6:12'!N78)</f>
        <v>0</v>
      </c>
      <c r="O78" s="93">
        <f>SUM('6:12'!O78)</f>
        <v>0</v>
      </c>
      <c r="P78" s="93">
        <f>SUM('6:12'!P78)</f>
        <v>0</v>
      </c>
      <c r="Q78" s="93">
        <f>SUM('6:12'!Q78)</f>
        <v>0</v>
      </c>
      <c r="R78" s="93">
        <f>SUM('6:12'!R78)</f>
        <v>0</v>
      </c>
      <c r="S78" s="93">
        <f>SUM('6:12'!S78)</f>
        <v>0</v>
      </c>
      <c r="T78" s="93">
        <f>SUM('6:12'!T78)</f>
        <v>0</v>
      </c>
      <c r="U78" s="93">
        <f>SUM('6:12'!U78)</f>
        <v>0</v>
      </c>
      <c r="V78" s="196"/>
      <c r="W78" s="33"/>
      <c r="X78" s="93">
        <f>SUM('6:12'!X78)</f>
        <v>0</v>
      </c>
      <c r="Y78" s="93">
        <f>SUM('6:12'!Y78)</f>
        <v>0</v>
      </c>
      <c r="Z78" s="93">
        <f>SUM('6:12'!Z78)</f>
        <v>0</v>
      </c>
      <c r="AA78" s="93">
        <f>SUM('6:12'!AA78)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SUM('6:12'!G79)</f>
        <v>0</v>
      </c>
      <c r="H79" s="315">
        <f t="shared" si="6"/>
        <v>0</v>
      </c>
      <c r="I79" s="93">
        <f>SUM('6:12'!I79)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SUM('6:12'!N79)</f>
        <v>0</v>
      </c>
      <c r="O79" s="93">
        <f>SUM('6:12'!O79)</f>
        <v>0</v>
      </c>
      <c r="P79" s="93">
        <f>SUM('6:12'!P79)</f>
        <v>0</v>
      </c>
      <c r="Q79" s="93">
        <f>SUM('6:12'!Q79)</f>
        <v>0</v>
      </c>
      <c r="R79" s="93">
        <f>SUM('6:12'!R79)</f>
        <v>0</v>
      </c>
      <c r="S79" s="93">
        <f>SUM('6:12'!S79)</f>
        <v>0</v>
      </c>
      <c r="T79" s="93">
        <f>SUM('6:12'!T79)</f>
        <v>0</v>
      </c>
      <c r="U79" s="93">
        <f>SUM('6:12'!U79)</f>
        <v>0</v>
      </c>
      <c r="V79" s="196"/>
      <c r="W79" s="33"/>
      <c r="X79" s="93">
        <f>SUM('6:12'!X79)</f>
        <v>0</v>
      </c>
      <c r="Y79" s="93">
        <f>SUM('6:12'!Y79)</f>
        <v>0</v>
      </c>
      <c r="Z79" s="93">
        <f>SUM('6:12'!Z79)</f>
        <v>0</v>
      </c>
      <c r="AA79" s="93">
        <f>SUM('6:12'!AA79)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SUM('6:12'!G80)</f>
        <v>0</v>
      </c>
      <c r="H80" s="315">
        <f t="shared" si="6"/>
        <v>0</v>
      </c>
      <c r="I80" s="93">
        <f>SUM('6:12'!I80)</f>
        <v>0</v>
      </c>
      <c r="J80" s="31"/>
      <c r="K80" s="35"/>
      <c r="L80" s="87">
        <v>4</v>
      </c>
      <c r="M80" s="36"/>
      <c r="N80" s="93">
        <f>SUM('6:12'!N80)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SUM('6:12'!G81)</f>
        <v>0</v>
      </c>
      <c r="H81" s="315">
        <f t="shared" si="6"/>
        <v>0</v>
      </c>
      <c r="I81" s="93">
        <f>SUM('6:12'!I81)</f>
        <v>0</v>
      </c>
      <c r="J81" s="31"/>
      <c r="K81" s="35"/>
      <c r="L81" s="87">
        <v>4</v>
      </c>
      <c r="M81" s="36"/>
      <c r="N81" s="93">
        <f>SUM('6:12'!N81)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SUM('6:12'!G82)</f>
        <v>0</v>
      </c>
      <c r="H82" s="315">
        <f t="shared" si="6"/>
        <v>0</v>
      </c>
      <c r="I82" s="93">
        <f>SUM('6:12'!I82)</f>
        <v>0</v>
      </c>
      <c r="J82" s="31"/>
      <c r="K82" s="35"/>
      <c r="L82" s="87">
        <v>4</v>
      </c>
      <c r="M82" s="36"/>
      <c r="N82" s="93">
        <f>SUM('6:12'!N82)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SUM('6:12'!G83)</f>
        <v>0</v>
      </c>
      <c r="H83" s="315">
        <f t="shared" si="6"/>
        <v>0</v>
      </c>
      <c r="I83" s="93">
        <f>SUM('6:12'!I83)</f>
        <v>0</v>
      </c>
      <c r="J83" s="31"/>
      <c r="K83" s="35"/>
      <c r="L83" s="87">
        <v>4</v>
      </c>
      <c r="M83" s="36"/>
      <c r="N83" s="93">
        <f>SUM('6:12'!N83)</f>
        <v>0</v>
      </c>
      <c r="O83" s="93">
        <f>SUM('6:12'!O83)</f>
        <v>0</v>
      </c>
      <c r="P83" s="93">
        <f>SUM('6:12'!P83)</f>
        <v>0</v>
      </c>
      <c r="Q83" s="93">
        <f>SUM('6:12'!Q83)</f>
        <v>0</v>
      </c>
      <c r="R83" s="93">
        <f>SUM('6:12'!R83)</f>
        <v>0</v>
      </c>
      <c r="S83" s="93">
        <f>SUM('6:12'!S83)</f>
        <v>0</v>
      </c>
      <c r="T83" s="93">
        <f>SUM('6:12'!T83)</f>
        <v>0</v>
      </c>
      <c r="U83" s="93">
        <f>SUM('6:12'!U83)</f>
        <v>0</v>
      </c>
      <c r="V83" s="196"/>
      <c r="W83" s="33"/>
      <c r="X83" s="93">
        <f>SUM('6:12'!X83)</f>
        <v>0</v>
      </c>
      <c r="Y83" s="93">
        <f>SUM('6:12'!Y83)</f>
        <v>0</v>
      </c>
      <c r="Z83" s="93">
        <f>SUM('6:12'!Z83)</f>
        <v>0</v>
      </c>
      <c r="AA83" s="93">
        <f>SUM('6:12'!AA83)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SUM('6:12'!G84)</f>
        <v>0</v>
      </c>
      <c r="H84" s="315">
        <f t="shared" si="6"/>
        <v>0</v>
      </c>
      <c r="I84" s="93">
        <f>SUM('6:12'!I84)</f>
        <v>0</v>
      </c>
      <c r="J84" s="31"/>
      <c r="K84" s="35"/>
      <c r="L84" s="87">
        <v>4</v>
      </c>
      <c r="M84" s="36"/>
      <c r="N84" s="93">
        <f>SUM('6:12'!N84)</f>
        <v>0</v>
      </c>
      <c r="O84" s="93">
        <f>SUM('6:12'!O84)</f>
        <v>0</v>
      </c>
      <c r="P84" s="93">
        <f>SUM('6:12'!P84)</f>
        <v>0</v>
      </c>
      <c r="Q84" s="93">
        <f>SUM('6:12'!Q84)</f>
        <v>0</v>
      </c>
      <c r="R84" s="93">
        <f>SUM('6:12'!R84)</f>
        <v>0</v>
      </c>
      <c r="S84" s="93">
        <f>SUM('6:12'!S84)</f>
        <v>0</v>
      </c>
      <c r="T84" s="93">
        <f>SUM('6:12'!T84)</f>
        <v>0</v>
      </c>
      <c r="U84" s="93">
        <f>SUM('6:12'!U84)</f>
        <v>0</v>
      </c>
      <c r="V84" s="196"/>
      <c r="W84" s="33"/>
      <c r="X84" s="93">
        <f>SUM('6:12'!X84)</f>
        <v>0</v>
      </c>
      <c r="Y84" s="93">
        <f>SUM('6:12'!Y84)</f>
        <v>0</v>
      </c>
      <c r="Z84" s="93">
        <f>SUM('6:12'!Z84)</f>
        <v>0</v>
      </c>
      <c r="AA84" s="93">
        <f>SUM('6:12'!AA84)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SUM('6:12'!G85)</f>
        <v>0</v>
      </c>
      <c r="H85" s="315">
        <f t="shared" si="6"/>
        <v>0</v>
      </c>
      <c r="I85" s="93">
        <f>SUM('6:12'!I85)</f>
        <v>0</v>
      </c>
      <c r="J85" s="31"/>
      <c r="K85" s="35"/>
      <c r="L85" s="87">
        <v>4</v>
      </c>
      <c r="M85" s="36"/>
      <c r="N85" s="93">
        <f>SUM('6:12'!N85)</f>
        <v>0</v>
      </c>
      <c r="O85" s="93">
        <f>SUM('6:12'!O85)</f>
        <v>0</v>
      </c>
      <c r="P85" s="93">
        <f>SUM('6:12'!P85)</f>
        <v>0</v>
      </c>
      <c r="Q85" s="93">
        <f>SUM('6:12'!Q85)</f>
        <v>0</v>
      </c>
      <c r="R85" s="93">
        <f>SUM('6:12'!R85)</f>
        <v>0</v>
      </c>
      <c r="S85" s="93">
        <f>SUM('6:12'!S85)</f>
        <v>0</v>
      </c>
      <c r="T85" s="93">
        <f>SUM('6:12'!T85)</f>
        <v>0</v>
      </c>
      <c r="U85" s="93">
        <f>SUM('6:12'!U85)</f>
        <v>0</v>
      </c>
      <c r="V85" s="196"/>
      <c r="W85" s="33"/>
      <c r="X85" s="93">
        <f>SUM('6:12'!X85)</f>
        <v>0</v>
      </c>
      <c r="Y85" s="93">
        <f>SUM('6:12'!Y85)</f>
        <v>0</v>
      </c>
      <c r="Z85" s="93">
        <f>SUM('6:12'!Z85)</f>
        <v>0</v>
      </c>
      <c r="AA85" s="93">
        <f>SUM('6:12'!AA85)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88" t="s">
        <v>86</v>
      </c>
      <c r="B86" s="788"/>
      <c r="C86" s="310" t="s">
        <v>71</v>
      </c>
      <c r="D86" s="20"/>
      <c r="E86" s="20"/>
      <c r="F86" s="32"/>
      <c r="G86" s="94">
        <f>SUM(G29:G85)</f>
        <v>11654</v>
      </c>
      <c r="H86" s="30">
        <f>SUM(H29:H85)</f>
        <v>53959.05999999999</v>
      </c>
      <c r="I86" s="30">
        <f>SUM(I29:I85)</f>
        <v>236.5</v>
      </c>
      <c r="J86" s="31">
        <f t="array" ref="J86">IF(ISERROR(G86/I86),"",G86/I86)</f>
        <v>49.276955602537001</v>
      </c>
      <c r="K86" s="30">
        <f>SUM(K29:K85)</f>
        <v>318.96694749694751</v>
      </c>
      <c r="L86" s="98"/>
      <c r="M86" s="89">
        <f t="shared" ref="M86:V86" si="13">SUM(M29:M85)</f>
        <v>-88.026947496947514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SUM('6:12'!G87)</f>
        <v>0</v>
      </c>
      <c r="H87" s="93">
        <f>SUM('6:12'!H87)</f>
        <v>0</v>
      </c>
      <c r="I87" s="93">
        <f>SUM('6:12'!I87)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SUM('6:12'!N87)</f>
        <v>0</v>
      </c>
      <c r="O87" s="93">
        <f>SUM('6:12'!O87)</f>
        <v>0</v>
      </c>
      <c r="P87" s="93">
        <f>SUM('6:12'!P87)</f>
        <v>0</v>
      </c>
      <c r="Q87" s="93">
        <f>SUM('6:12'!Q87)</f>
        <v>0</v>
      </c>
      <c r="R87" s="93">
        <f>SUM('6:12'!R87)</f>
        <v>0</v>
      </c>
      <c r="S87" s="93">
        <f>SUM('6:12'!S87)</f>
        <v>0</v>
      </c>
      <c r="T87" s="93">
        <f>SUM('6:12'!T87)</f>
        <v>0</v>
      </c>
      <c r="U87" s="93">
        <f>SUM('6:12'!U87)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SUM('6:12'!X87)</f>
        <v>0</v>
      </c>
      <c r="Y87" s="93">
        <f>SUM('6:12'!Y87)</f>
        <v>0</v>
      </c>
      <c r="Z87" s="93">
        <f>SUM('6:12'!Z87)</f>
        <v>0</v>
      </c>
      <c r="AA87" s="93">
        <f>SUM('6:12'!AA87)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SUM('6:12'!G88)</f>
        <v>0</v>
      </c>
      <c r="H88" s="93">
        <f>SUM('6:12'!H88)</f>
        <v>0</v>
      </c>
      <c r="I88" s="93">
        <f>SUM('6:12'!I88)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SUM('6:12'!N88)</f>
        <v>0</v>
      </c>
      <c r="O88" s="93">
        <f>SUM('6:12'!O88)</f>
        <v>0</v>
      </c>
      <c r="P88" s="93">
        <f>SUM('6:12'!P88)</f>
        <v>0</v>
      </c>
      <c r="Q88" s="93">
        <f>SUM('6:12'!Q88)</f>
        <v>0</v>
      </c>
      <c r="R88" s="93">
        <f>SUM('6:12'!R88)</f>
        <v>0</v>
      </c>
      <c r="S88" s="93">
        <f>SUM('6:12'!S88)</f>
        <v>0</v>
      </c>
      <c r="T88" s="93">
        <f>SUM('6:12'!T88)</f>
        <v>0</v>
      </c>
      <c r="U88" s="93">
        <f>SUM('6:12'!U88)</f>
        <v>0</v>
      </c>
      <c r="V88" s="196">
        <f t="shared" si="16"/>
        <v>0</v>
      </c>
      <c r="W88" s="33" t="str">
        <f t="shared" si="14"/>
        <v/>
      </c>
      <c r="X88" s="93">
        <f>SUM('6:12'!X88)</f>
        <v>0</v>
      </c>
      <c r="Y88" s="93">
        <f>SUM('6:12'!Y88)</f>
        <v>0</v>
      </c>
      <c r="Z88" s="93">
        <f>SUM('6:12'!Z88)</f>
        <v>0</v>
      </c>
      <c r="AA88" s="93">
        <f>SUM('6:12'!AA88)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SUM('6:12'!G89)</f>
        <v>0</v>
      </c>
      <c r="H89" s="93">
        <f>SUM('6:12'!H89)</f>
        <v>0</v>
      </c>
      <c r="I89" s="93">
        <f>SUM('6:12'!I89)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SUM('6:12'!N89)</f>
        <v>0</v>
      </c>
      <c r="O89" s="93">
        <f>SUM('6:12'!O89)</f>
        <v>0</v>
      </c>
      <c r="P89" s="93">
        <f>SUM('6:12'!P89)</f>
        <v>0</v>
      </c>
      <c r="Q89" s="93">
        <f>SUM('6:12'!Q89)</f>
        <v>0</v>
      </c>
      <c r="R89" s="93">
        <f>SUM('6:12'!R89)</f>
        <v>0</v>
      </c>
      <c r="S89" s="93">
        <f>SUM('6:12'!S89)</f>
        <v>0</v>
      </c>
      <c r="T89" s="93">
        <f>SUM('6:12'!T89)</f>
        <v>0</v>
      </c>
      <c r="U89" s="93">
        <f>SUM('6:12'!U89)</f>
        <v>0</v>
      </c>
      <c r="V89" s="196">
        <f t="shared" si="16"/>
        <v>0</v>
      </c>
      <c r="W89" s="33" t="str">
        <f t="shared" si="14"/>
        <v/>
      </c>
      <c r="X89" s="93">
        <f>SUM('6:12'!X89)</f>
        <v>0</v>
      </c>
      <c r="Y89" s="93">
        <f>SUM('6:12'!Y89)</f>
        <v>0</v>
      </c>
      <c r="Z89" s="93">
        <f>SUM('6:12'!Z89)</f>
        <v>0</v>
      </c>
      <c r="AA89" s="93">
        <f>SUM('6:12'!AA89)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SUM('6:12'!G90)</f>
        <v>0</v>
      </c>
      <c r="H90" s="93">
        <f>SUM('6:12'!H90)</f>
        <v>0</v>
      </c>
      <c r="I90" s="93">
        <f>SUM('6:12'!I90)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SUM('6:12'!N90)</f>
        <v>0</v>
      </c>
      <c r="O90" s="93">
        <f>SUM('6:12'!O90)</f>
        <v>0</v>
      </c>
      <c r="P90" s="93">
        <f>SUM('6:12'!P90)</f>
        <v>0</v>
      </c>
      <c r="Q90" s="93">
        <f>SUM('6:12'!Q90)</f>
        <v>0</v>
      </c>
      <c r="R90" s="93">
        <f>SUM('6:12'!R90)</f>
        <v>0</v>
      </c>
      <c r="S90" s="93">
        <f>SUM('6:12'!S90)</f>
        <v>0</v>
      </c>
      <c r="T90" s="93">
        <f>SUM('6:12'!T90)</f>
        <v>0</v>
      </c>
      <c r="U90" s="93">
        <f>SUM('6:12'!U90)</f>
        <v>0</v>
      </c>
      <c r="V90" s="196">
        <f t="shared" si="16"/>
        <v>0</v>
      </c>
      <c r="W90" s="33" t="str">
        <f t="shared" si="14"/>
        <v/>
      </c>
      <c r="X90" s="93">
        <f>SUM('6:12'!X90)</f>
        <v>0</v>
      </c>
      <c r="Y90" s="93">
        <f>SUM('6:12'!Y90)</f>
        <v>0</v>
      </c>
      <c r="Z90" s="93">
        <f>SUM('6:12'!Z90)</f>
        <v>0</v>
      </c>
      <c r="AA90" s="93">
        <f>SUM('6:12'!AA90)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SUM('6:12'!G91)</f>
        <v>0</v>
      </c>
      <c r="H91" s="93">
        <f>SUM('6:12'!H91)</f>
        <v>0</v>
      </c>
      <c r="I91" s="93">
        <f>SUM('6:12'!I91)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SUM('6:12'!N91)</f>
        <v>0</v>
      </c>
      <c r="O91" s="93">
        <f>SUM('6:12'!O91)</f>
        <v>0</v>
      </c>
      <c r="P91" s="93">
        <f>SUM('6:12'!P91)</f>
        <v>0</v>
      </c>
      <c r="Q91" s="93">
        <f>SUM('6:12'!Q91)</f>
        <v>0</v>
      </c>
      <c r="R91" s="93">
        <f>SUM('6:12'!R91)</f>
        <v>0</v>
      </c>
      <c r="S91" s="93">
        <f>SUM('6:12'!S91)</f>
        <v>0</v>
      </c>
      <c r="T91" s="93">
        <f>SUM('6:12'!T91)</f>
        <v>0</v>
      </c>
      <c r="U91" s="93">
        <f>SUM('6:12'!U91)</f>
        <v>0</v>
      </c>
      <c r="V91" s="196">
        <f t="shared" si="16"/>
        <v>0</v>
      </c>
      <c r="W91" s="33" t="str">
        <f t="shared" si="14"/>
        <v/>
      </c>
      <c r="X91" s="93">
        <f>SUM('6:12'!X91)</f>
        <v>0</v>
      </c>
      <c r="Y91" s="93">
        <f>SUM('6:12'!Y91)</f>
        <v>0</v>
      </c>
      <c r="Z91" s="93">
        <f>SUM('6:12'!Z91)</f>
        <v>0</v>
      </c>
      <c r="AA91" s="93">
        <f>SUM('6:12'!AA91)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SUM('6:12'!G92)</f>
        <v>0</v>
      </c>
      <c r="H92" s="93">
        <f>SUM('6:12'!H92)</f>
        <v>0</v>
      </c>
      <c r="I92" s="93">
        <f>SUM('6:12'!I92)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SUM('6:12'!N92)</f>
        <v>0</v>
      </c>
      <c r="O92" s="93">
        <f>SUM('6:12'!O92)</f>
        <v>0</v>
      </c>
      <c r="P92" s="93">
        <f>SUM('6:12'!P92)</f>
        <v>0</v>
      </c>
      <c r="Q92" s="93">
        <f>SUM('6:12'!Q92)</f>
        <v>0</v>
      </c>
      <c r="R92" s="93">
        <f>SUM('6:12'!R92)</f>
        <v>0</v>
      </c>
      <c r="S92" s="93">
        <f>SUM('6:12'!S92)</f>
        <v>0</v>
      </c>
      <c r="T92" s="93">
        <f>SUM('6:12'!T92)</f>
        <v>0</v>
      </c>
      <c r="U92" s="93">
        <f>SUM('6:12'!U92)</f>
        <v>0</v>
      </c>
      <c r="V92" s="196">
        <f t="shared" si="16"/>
        <v>0</v>
      </c>
      <c r="W92" s="33" t="str">
        <f t="shared" si="14"/>
        <v/>
      </c>
      <c r="X92" s="93">
        <f>SUM('6:12'!X92)</f>
        <v>0</v>
      </c>
      <c r="Y92" s="93">
        <f>SUM('6:12'!Y92)</f>
        <v>0</v>
      </c>
      <c r="Z92" s="93">
        <f>SUM('6:12'!Z92)</f>
        <v>0</v>
      </c>
      <c r="AA92" s="93">
        <f>SUM('6:12'!AA92)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SUM('6:12'!G93)</f>
        <v>0</v>
      </c>
      <c r="H93" s="93">
        <f>SUM('6:12'!H93)</f>
        <v>0</v>
      </c>
      <c r="I93" s="93">
        <f>SUM('6:12'!I93)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SUM('6:12'!N93)</f>
        <v>0</v>
      </c>
      <c r="O93" s="93">
        <f>SUM('6:12'!O93)</f>
        <v>0</v>
      </c>
      <c r="P93" s="93">
        <f>SUM('6:12'!P93)</f>
        <v>0</v>
      </c>
      <c r="Q93" s="93">
        <f>SUM('6:12'!Q93)</f>
        <v>0</v>
      </c>
      <c r="R93" s="93">
        <f>SUM('6:12'!R93)</f>
        <v>0</v>
      </c>
      <c r="S93" s="93">
        <f>SUM('6:12'!S93)</f>
        <v>0</v>
      </c>
      <c r="T93" s="93">
        <f>SUM('6:12'!T93)</f>
        <v>0</v>
      </c>
      <c r="U93" s="93">
        <f>SUM('6:12'!U93)</f>
        <v>0</v>
      </c>
      <c r="V93" s="196">
        <f t="shared" si="16"/>
        <v>0</v>
      </c>
      <c r="W93" s="33" t="str">
        <f t="shared" si="14"/>
        <v/>
      </c>
      <c r="X93" s="93">
        <f>SUM('6:12'!X93)</f>
        <v>0</v>
      </c>
      <c r="Y93" s="93">
        <f>SUM('6:12'!Y93)</f>
        <v>0</v>
      </c>
      <c r="Z93" s="93">
        <f>SUM('6:12'!Z93)</f>
        <v>0</v>
      </c>
      <c r="AA93" s="93">
        <f>SUM('6:12'!AA93)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SUM('6:12'!G94)</f>
        <v>0</v>
      </c>
      <c r="H94" s="93">
        <f>SUM('6:12'!H94)</f>
        <v>0</v>
      </c>
      <c r="I94" s="93">
        <f>SUM('6:12'!I94)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SUM('6:12'!N94)</f>
        <v>0</v>
      </c>
      <c r="O94" s="93">
        <f>SUM('6:12'!O94)</f>
        <v>0</v>
      </c>
      <c r="P94" s="93">
        <f>SUM('6:12'!P94)</f>
        <v>0</v>
      </c>
      <c r="Q94" s="93">
        <f>SUM('6:12'!Q94)</f>
        <v>0</v>
      </c>
      <c r="R94" s="93">
        <f>SUM('6:12'!R94)</f>
        <v>0</v>
      </c>
      <c r="S94" s="93">
        <f>SUM('6:12'!S94)</f>
        <v>0</v>
      </c>
      <c r="T94" s="93">
        <f>SUM('6:12'!T94)</f>
        <v>0</v>
      </c>
      <c r="U94" s="93">
        <f>SUM('6:12'!U94)</f>
        <v>0</v>
      </c>
      <c r="V94" s="197"/>
      <c r="W94" s="33"/>
      <c r="X94" s="93">
        <f>SUM('6:12'!X94)</f>
        <v>0</v>
      </c>
      <c r="Y94" s="93">
        <f>SUM('6:12'!Y94)</f>
        <v>0</v>
      </c>
      <c r="Z94" s="93">
        <f>SUM('6:12'!Z94)</f>
        <v>0</v>
      </c>
      <c r="AA94" s="93">
        <f>SUM('6:12'!AA94)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SUM('6:12'!G95)</f>
        <v>128</v>
      </c>
      <c r="H95" s="93">
        <f>SUM('6:12'!H95)</f>
        <v>643.84</v>
      </c>
      <c r="I95" s="93">
        <f>SUM('6:12'!I95)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SUM('6:12'!N95)</f>
        <v>0</v>
      </c>
      <c r="O95" s="93">
        <f>SUM('6:12'!O95)</f>
        <v>0</v>
      </c>
      <c r="P95" s="93">
        <f>SUM('6:12'!P95)</f>
        <v>0</v>
      </c>
      <c r="Q95" s="93">
        <f>SUM('6:12'!Q95)</f>
        <v>0</v>
      </c>
      <c r="R95" s="93">
        <f>SUM('6:12'!R95)</f>
        <v>0</v>
      </c>
      <c r="S95" s="93">
        <f>SUM('6:12'!S95)</f>
        <v>0</v>
      </c>
      <c r="T95" s="93">
        <f>SUM('6:12'!T95)</f>
        <v>0</v>
      </c>
      <c r="U95" s="93">
        <f>SUM('6:12'!U95)</f>
        <v>0</v>
      </c>
      <c r="V95" s="197">
        <f>SUM(X95:AA95)</f>
        <v>0</v>
      </c>
      <c r="W95" s="33">
        <f>IF(ISERROR(V95/G95),"",V95/G95)</f>
        <v>0</v>
      </c>
      <c r="X95" s="93">
        <f>SUM('6:12'!X95)</f>
        <v>0</v>
      </c>
      <c r="Y95" s="93">
        <f>SUM('6:12'!Y95)</f>
        <v>0</v>
      </c>
      <c r="Z95" s="93">
        <f>SUM('6:12'!Z95)</f>
        <v>0</v>
      </c>
      <c r="AA95" s="93">
        <f>SUM('6:12'!AA95)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SUM('6:12'!G96)</f>
        <v>126</v>
      </c>
      <c r="H96" s="93">
        <f>SUM('6:12'!H96)</f>
        <v>633.78000000000009</v>
      </c>
      <c r="I96" s="93">
        <f>SUM('6:12'!I96)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SUM('6:12'!N96)</f>
        <v>0</v>
      </c>
      <c r="O96" s="93">
        <f>SUM('6:12'!O96)</f>
        <v>0</v>
      </c>
      <c r="P96" s="93">
        <f>SUM('6:12'!P96)</f>
        <v>0</v>
      </c>
      <c r="Q96" s="93">
        <f>SUM('6:12'!Q96)</f>
        <v>0</v>
      </c>
      <c r="R96" s="93">
        <f>SUM('6:12'!R96)</f>
        <v>0</v>
      </c>
      <c r="S96" s="93">
        <f>SUM('6:12'!S96)</f>
        <v>0</v>
      </c>
      <c r="T96" s="93">
        <f>SUM('6:12'!T96)</f>
        <v>0</v>
      </c>
      <c r="U96" s="93">
        <f>SUM('6:12'!U96)</f>
        <v>0</v>
      </c>
      <c r="V96" s="197">
        <f>SUM(X96:AA96)</f>
        <v>0</v>
      </c>
      <c r="W96" s="33">
        <f>IF(ISERROR(V96/G96),"",V96/G96)</f>
        <v>0</v>
      </c>
      <c r="X96" s="93">
        <f>SUM('6:12'!X96)</f>
        <v>0</v>
      </c>
      <c r="Y96" s="93">
        <f>SUM('6:12'!Y96)</f>
        <v>0</v>
      </c>
      <c r="Z96" s="93">
        <f>SUM('6:12'!Z96)</f>
        <v>0</v>
      </c>
      <c r="AA96" s="93">
        <f>SUM('6:12'!AA96)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SUM('6:12'!G97)</f>
        <v>125</v>
      </c>
      <c r="H97" s="93">
        <f>SUM('6:12'!H97)</f>
        <v>628.75</v>
      </c>
      <c r="I97" s="93">
        <f>SUM('6:12'!I97)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SUM('6:12'!N97)</f>
        <v>0</v>
      </c>
      <c r="O97" s="93">
        <f>SUM('6:12'!O97)</f>
        <v>0</v>
      </c>
      <c r="P97" s="93">
        <f>SUM('6:12'!P97)</f>
        <v>0</v>
      </c>
      <c r="Q97" s="93">
        <f>SUM('6:12'!Q97)</f>
        <v>0</v>
      </c>
      <c r="R97" s="93">
        <f>SUM('6:12'!R97)</f>
        <v>0</v>
      </c>
      <c r="S97" s="93">
        <f>SUM('6:12'!S97)</f>
        <v>0</v>
      </c>
      <c r="T97" s="93">
        <f>SUM('6:12'!T97)</f>
        <v>0</v>
      </c>
      <c r="U97" s="93">
        <f>SUM('6:12'!U97)</f>
        <v>0</v>
      </c>
      <c r="V97" s="197">
        <f>SUM(X97:AA97)</f>
        <v>0</v>
      </c>
      <c r="W97" s="33">
        <f>IF(ISERROR(V97/G97),"",V97/G97)</f>
        <v>0</v>
      </c>
      <c r="X97" s="93">
        <f>SUM('6:12'!X97)</f>
        <v>0</v>
      </c>
      <c r="Y97" s="93">
        <f>SUM('6:12'!Y97)</f>
        <v>0</v>
      </c>
      <c r="Z97" s="93">
        <f>SUM('6:12'!Z97)</f>
        <v>0</v>
      </c>
      <c r="AA97" s="93">
        <f>SUM('6:12'!AA97)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SUM('6:12'!G98)</f>
        <v>109</v>
      </c>
      <c r="H98" s="93">
        <f>SUM('6:12'!H98)</f>
        <v>548.27</v>
      </c>
      <c r="I98" s="93">
        <f>SUM('6:12'!I98)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SUM('6:12'!N98)</f>
        <v>0</v>
      </c>
      <c r="O98" s="93">
        <f>SUM('6:12'!O98)</f>
        <v>0</v>
      </c>
      <c r="P98" s="93">
        <f>SUM('6:12'!P98)</f>
        <v>0</v>
      </c>
      <c r="Q98" s="93">
        <f>SUM('6:12'!Q98)</f>
        <v>0</v>
      </c>
      <c r="R98" s="93">
        <f>SUM('6:12'!R98)</f>
        <v>0</v>
      </c>
      <c r="S98" s="93">
        <f>SUM('6:12'!S98)</f>
        <v>0</v>
      </c>
      <c r="T98" s="93">
        <f>SUM('6:12'!T98)</f>
        <v>0</v>
      </c>
      <c r="U98" s="93">
        <f>SUM('6:12'!U98)</f>
        <v>0</v>
      </c>
      <c r="V98" s="197">
        <f>SUM(X98:AA98)</f>
        <v>0</v>
      </c>
      <c r="W98" s="33">
        <f>IF(ISERROR(V98/G98),"",V98/G98)</f>
        <v>0</v>
      </c>
      <c r="X98" s="93">
        <f>SUM('6:12'!X98)</f>
        <v>0</v>
      </c>
      <c r="Y98" s="93">
        <f>SUM('6:12'!Y98)</f>
        <v>0</v>
      </c>
      <c r="Z98" s="93">
        <f>SUM('6:12'!Z98)</f>
        <v>0</v>
      </c>
      <c r="AA98" s="93">
        <f>SUM('6:12'!AA98)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SUM('6:12'!G99)</f>
        <v>0</v>
      </c>
      <c r="H99" s="93">
        <f>SUM('6:12'!H99)</f>
        <v>0</v>
      </c>
      <c r="I99" s="93">
        <f>SUM('6:12'!I99)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SUM('6:12'!N99)</f>
        <v>0</v>
      </c>
      <c r="O99" s="93">
        <f>SUM('6:12'!O99)</f>
        <v>0</v>
      </c>
      <c r="P99" s="93">
        <f>SUM('6:12'!P99)</f>
        <v>0</v>
      </c>
      <c r="Q99" s="93">
        <f>SUM('6:12'!Q99)</f>
        <v>0</v>
      </c>
      <c r="R99" s="93">
        <f>SUM('6:12'!R99)</f>
        <v>0</v>
      </c>
      <c r="S99" s="93">
        <f>SUM('6:12'!S99)</f>
        <v>0</v>
      </c>
      <c r="T99" s="93">
        <f>SUM('6:12'!T99)</f>
        <v>0</v>
      </c>
      <c r="U99" s="93">
        <f>SUM('6:12'!U99)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SUM('6:12'!X99)</f>
        <v>0</v>
      </c>
      <c r="Y99" s="93">
        <f>SUM('6:12'!Y99)</f>
        <v>0</v>
      </c>
      <c r="Z99" s="93">
        <f>SUM('6:12'!Z99)</f>
        <v>0</v>
      </c>
      <c r="AA99" s="93">
        <f>SUM('6:12'!AA99)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SUM('6:12'!G100)</f>
        <v>0</v>
      </c>
      <c r="H100" s="93">
        <f>SUM('6:12'!H100)</f>
        <v>0</v>
      </c>
      <c r="I100" s="93">
        <f>SUM('6:12'!I100)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SUM('6:12'!N100)</f>
        <v>0</v>
      </c>
      <c r="O100" s="93">
        <f>SUM('6:12'!O100)</f>
        <v>0</v>
      </c>
      <c r="P100" s="93">
        <f>SUM('6:12'!P100)</f>
        <v>0</v>
      </c>
      <c r="Q100" s="93">
        <f>SUM('6:12'!Q100)</f>
        <v>0</v>
      </c>
      <c r="R100" s="93">
        <f>SUM('6:12'!R100)</f>
        <v>0</v>
      </c>
      <c r="S100" s="93">
        <f>SUM('6:12'!S100)</f>
        <v>0</v>
      </c>
      <c r="T100" s="93">
        <f>SUM('6:12'!T100)</f>
        <v>0</v>
      </c>
      <c r="U100" s="93">
        <f>SUM('6:12'!U100)</f>
        <v>0</v>
      </c>
      <c r="V100" s="196">
        <f t="shared" si="18"/>
        <v>0</v>
      </c>
      <c r="W100" s="33" t="str">
        <f t="shared" si="19"/>
        <v/>
      </c>
      <c r="X100" s="93">
        <f>SUM('6:12'!X100)</f>
        <v>0</v>
      </c>
      <c r="Y100" s="93">
        <f>SUM('6:12'!Y100)</f>
        <v>0</v>
      </c>
      <c r="Z100" s="93">
        <f>SUM('6:12'!Z100)</f>
        <v>0</v>
      </c>
      <c r="AA100" s="93">
        <f>SUM('6:12'!AA100)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SUM('6:12'!G101)</f>
        <v>0</v>
      </c>
      <c r="H101" s="93">
        <f>SUM('6:12'!H101)</f>
        <v>0</v>
      </c>
      <c r="I101" s="93">
        <f>SUM('6:12'!I101)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SUM('6:12'!N101)</f>
        <v>0</v>
      </c>
      <c r="O101" s="93">
        <f>SUM('6:12'!O101)</f>
        <v>0</v>
      </c>
      <c r="P101" s="93">
        <f>SUM('6:12'!P101)</f>
        <v>0</v>
      </c>
      <c r="Q101" s="93">
        <f>SUM('6:12'!Q101)</f>
        <v>0</v>
      </c>
      <c r="R101" s="93">
        <f>SUM('6:12'!R101)</f>
        <v>0</v>
      </c>
      <c r="S101" s="93">
        <f>SUM('6:12'!S101)</f>
        <v>0</v>
      </c>
      <c r="T101" s="93">
        <f>SUM('6:12'!T101)</f>
        <v>0</v>
      </c>
      <c r="U101" s="93">
        <f>SUM('6:12'!U101)</f>
        <v>0</v>
      </c>
      <c r="V101" s="196">
        <f t="shared" si="18"/>
        <v>0</v>
      </c>
      <c r="W101" s="33" t="str">
        <f t="shared" si="19"/>
        <v/>
      </c>
      <c r="X101" s="93">
        <f>SUM('6:12'!X101)</f>
        <v>0</v>
      </c>
      <c r="Y101" s="93">
        <f>SUM('6:12'!Y101)</f>
        <v>0</v>
      </c>
      <c r="Z101" s="93">
        <f>SUM('6:12'!Z101)</f>
        <v>0</v>
      </c>
      <c r="AA101" s="93">
        <f>SUM('6:12'!AA101)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SUM('6:12'!G102)</f>
        <v>0</v>
      </c>
      <c r="H102" s="93">
        <f>SUM('6:12'!H102)</f>
        <v>0</v>
      </c>
      <c r="I102" s="93">
        <f>SUM('6:12'!I102)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SUM('6:12'!N102)</f>
        <v>0</v>
      </c>
      <c r="O102" s="93">
        <f>SUM('6:12'!O102)</f>
        <v>0</v>
      </c>
      <c r="P102" s="93">
        <f>SUM('6:12'!P102)</f>
        <v>0</v>
      </c>
      <c r="Q102" s="93">
        <f>SUM('6:12'!Q102)</f>
        <v>0</v>
      </c>
      <c r="R102" s="93">
        <f>SUM('6:12'!R102)</f>
        <v>0</v>
      </c>
      <c r="S102" s="93">
        <f>SUM('6:12'!S102)</f>
        <v>0</v>
      </c>
      <c r="T102" s="93">
        <f>SUM('6:12'!T102)</f>
        <v>0</v>
      </c>
      <c r="U102" s="93">
        <f>SUM('6:12'!U102)</f>
        <v>0</v>
      </c>
      <c r="V102" s="196">
        <f t="shared" si="18"/>
        <v>0</v>
      </c>
      <c r="W102" s="33" t="str">
        <f t="shared" si="19"/>
        <v/>
      </c>
      <c r="X102" s="93">
        <f>SUM('6:12'!X102)</f>
        <v>0</v>
      </c>
      <c r="Y102" s="93">
        <f>SUM('6:12'!Y102)</f>
        <v>0</v>
      </c>
      <c r="Z102" s="93">
        <f>SUM('6:12'!Z102)</f>
        <v>0</v>
      </c>
      <c r="AA102" s="93">
        <f>SUM('6:12'!AA102)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SUM('6:12'!G103)</f>
        <v>0</v>
      </c>
      <c r="H103" s="93">
        <f>SUM('6:12'!H103)</f>
        <v>0</v>
      </c>
      <c r="I103" s="93">
        <f>SUM('6:12'!I103)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SUM('6:12'!N103)</f>
        <v>0</v>
      </c>
      <c r="O103" s="93">
        <f>SUM('6:12'!O103)</f>
        <v>0</v>
      </c>
      <c r="P103" s="93">
        <f>SUM('6:12'!P103)</f>
        <v>0</v>
      </c>
      <c r="Q103" s="93">
        <f>SUM('6:12'!Q103)</f>
        <v>0</v>
      </c>
      <c r="R103" s="93">
        <f>SUM('6:12'!R103)</f>
        <v>0</v>
      </c>
      <c r="S103" s="93">
        <f>SUM('6:12'!S103)</f>
        <v>0</v>
      </c>
      <c r="T103" s="93">
        <f>SUM('6:12'!T103)</f>
        <v>0</v>
      </c>
      <c r="U103" s="93">
        <f>SUM('6:12'!U103)</f>
        <v>0</v>
      </c>
      <c r="V103" s="196">
        <f t="shared" si="18"/>
        <v>0</v>
      </c>
      <c r="W103" s="33" t="str">
        <f t="shared" si="19"/>
        <v/>
      </c>
      <c r="X103" s="93">
        <f>SUM('6:12'!X103)</f>
        <v>0</v>
      </c>
      <c r="Y103" s="93">
        <f>SUM('6:12'!Y103)</f>
        <v>0</v>
      </c>
      <c r="Z103" s="93">
        <f>SUM('6:12'!Z103)</f>
        <v>0</v>
      </c>
      <c r="AA103" s="93">
        <f>SUM('6:12'!AA103)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SUM('6:12'!G104)</f>
        <v>0</v>
      </c>
      <c r="H104" s="93">
        <f>SUM('6:12'!H104)</f>
        <v>0</v>
      </c>
      <c r="I104" s="93">
        <f>SUM('6:12'!I104)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SUM('6:12'!N104)</f>
        <v>0</v>
      </c>
      <c r="O104" s="93">
        <f>SUM('6:12'!O104)</f>
        <v>0</v>
      </c>
      <c r="P104" s="93">
        <f>SUM('6:12'!P104)</f>
        <v>0</v>
      </c>
      <c r="Q104" s="93">
        <f>SUM('6:12'!Q104)</f>
        <v>0</v>
      </c>
      <c r="R104" s="93">
        <f>SUM('6:12'!R104)</f>
        <v>0</v>
      </c>
      <c r="S104" s="93">
        <f>SUM('6:12'!S104)</f>
        <v>0</v>
      </c>
      <c r="T104" s="93">
        <f>SUM('6:12'!T104)</f>
        <v>0</v>
      </c>
      <c r="U104" s="93">
        <f>SUM('6:12'!U104)</f>
        <v>0</v>
      </c>
      <c r="V104" s="196">
        <f t="shared" si="18"/>
        <v>0</v>
      </c>
      <c r="W104" s="33" t="str">
        <f t="shared" si="19"/>
        <v/>
      </c>
      <c r="X104" s="93">
        <f>SUM('6:12'!X104)</f>
        <v>0</v>
      </c>
      <c r="Y104" s="93">
        <f>SUM('6:12'!Y104)</f>
        <v>0</v>
      </c>
      <c r="Z104" s="93">
        <f>SUM('6:12'!Z104)</f>
        <v>0</v>
      </c>
      <c r="AA104" s="93">
        <f>SUM('6:12'!AA104)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SUM('6:12'!G105)</f>
        <v>0</v>
      </c>
      <c r="H105" s="93">
        <f>SUM('6:12'!H105)</f>
        <v>0</v>
      </c>
      <c r="I105" s="93">
        <f>SUM('6:12'!I105)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SUM('6:12'!N105)</f>
        <v>0</v>
      </c>
      <c r="O105" s="93">
        <f>SUM('6:12'!O105)</f>
        <v>0</v>
      </c>
      <c r="P105" s="93">
        <f>SUM('6:12'!P105)</f>
        <v>0</v>
      </c>
      <c r="Q105" s="93">
        <f>SUM('6:12'!Q105)</f>
        <v>0</v>
      </c>
      <c r="R105" s="93">
        <f>SUM('6:12'!R105)</f>
        <v>0</v>
      </c>
      <c r="S105" s="93">
        <f>SUM('6:12'!S105)</f>
        <v>0</v>
      </c>
      <c r="T105" s="93">
        <f>SUM('6:12'!T105)</f>
        <v>0</v>
      </c>
      <c r="U105" s="93">
        <f>SUM('6:12'!U105)</f>
        <v>0</v>
      </c>
      <c r="V105" s="196">
        <f t="shared" si="18"/>
        <v>0</v>
      </c>
      <c r="W105" s="33" t="str">
        <f t="shared" si="19"/>
        <v/>
      </c>
      <c r="X105" s="93">
        <f>SUM('6:12'!X105)</f>
        <v>0</v>
      </c>
      <c r="Y105" s="93">
        <f>SUM('6:12'!Y105)</f>
        <v>0</v>
      </c>
      <c r="Z105" s="93">
        <f>SUM('6:12'!Z105)</f>
        <v>0</v>
      </c>
      <c r="AA105" s="93">
        <f>SUM('6:12'!AA105)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SUM('6:12'!G106)</f>
        <v>0</v>
      </c>
      <c r="H106" s="93">
        <f>SUM('6:12'!H106)</f>
        <v>0</v>
      </c>
      <c r="I106" s="93">
        <f>SUM('6:12'!I106)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SUM('6:12'!N106)</f>
        <v>0</v>
      </c>
      <c r="O106" s="93">
        <f>SUM('6:12'!O106)</f>
        <v>0</v>
      </c>
      <c r="P106" s="93">
        <f>SUM('6:12'!P106)</f>
        <v>0</v>
      </c>
      <c r="Q106" s="93">
        <f>SUM('6:12'!Q106)</f>
        <v>0</v>
      </c>
      <c r="R106" s="93">
        <f>SUM('6:12'!R106)</f>
        <v>0</v>
      </c>
      <c r="S106" s="93">
        <f>SUM('6:12'!S106)</f>
        <v>0</v>
      </c>
      <c r="T106" s="93">
        <f>SUM('6:12'!T106)</f>
        <v>0</v>
      </c>
      <c r="U106" s="93">
        <f>SUM('6:12'!U106)</f>
        <v>0</v>
      </c>
      <c r="V106" s="196">
        <f t="shared" si="18"/>
        <v>0</v>
      </c>
      <c r="W106" s="33" t="str">
        <f t="shared" si="19"/>
        <v/>
      </c>
      <c r="X106" s="93">
        <f>SUM('6:12'!X106)</f>
        <v>0</v>
      </c>
      <c r="Y106" s="93">
        <f>SUM('6:12'!Y106)</f>
        <v>0</v>
      </c>
      <c r="Z106" s="93">
        <f>SUM('6:12'!Z106)</f>
        <v>0</v>
      </c>
      <c r="AA106" s="93">
        <f>SUM('6:12'!AA106)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SUM('6:12'!G107)</f>
        <v>727</v>
      </c>
      <c r="H107" s="93">
        <f>SUM('6:12'!H107)</f>
        <v>3635</v>
      </c>
      <c r="I107" s="93">
        <f>SUM('6:12'!I107)</f>
        <v>125</v>
      </c>
      <c r="J107" s="31"/>
      <c r="K107" s="35">
        <f t="array" ref="K107">IF(ISERROR(G107/L107),"",G107/L107)</f>
        <v>145.4</v>
      </c>
      <c r="L107" s="87">
        <v>5</v>
      </c>
      <c r="M107" s="36">
        <f t="shared" si="17"/>
        <v>-20.400000000000006</v>
      </c>
      <c r="N107" s="93">
        <f>SUM('6:12'!N107)</f>
        <v>0</v>
      </c>
      <c r="O107" s="93">
        <f>SUM('6:12'!O107)</f>
        <v>0</v>
      </c>
      <c r="P107" s="93">
        <f>SUM('6:12'!P107)</f>
        <v>0</v>
      </c>
      <c r="Q107" s="93">
        <f>SUM('6:12'!Q107)</f>
        <v>0</v>
      </c>
      <c r="R107" s="93">
        <f>SUM('6:12'!R107)</f>
        <v>0</v>
      </c>
      <c r="S107" s="93">
        <f>SUM('6:12'!S107)</f>
        <v>0</v>
      </c>
      <c r="T107" s="93">
        <f>SUM('6:12'!T107)</f>
        <v>0</v>
      </c>
      <c r="U107" s="93">
        <f>SUM('6:12'!U107)</f>
        <v>0</v>
      </c>
      <c r="V107" s="196"/>
      <c r="W107" s="33"/>
      <c r="X107" s="93">
        <f>SUM('6:12'!X107)</f>
        <v>0</v>
      </c>
      <c r="Y107" s="93">
        <f>SUM('6:12'!Y107)</f>
        <v>0</v>
      </c>
      <c r="Z107" s="93">
        <f>SUM('6:12'!Z107)</f>
        <v>0</v>
      </c>
      <c r="AA107" s="93">
        <f>SUM('6:12'!AA107)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SUM('6:12'!G108)</f>
        <v>272</v>
      </c>
      <c r="H108" s="93">
        <f>SUM('6:12'!H108)</f>
        <v>1360</v>
      </c>
      <c r="I108" s="93">
        <f>SUM('6:12'!I108)</f>
        <v>15</v>
      </c>
      <c r="J108" s="31"/>
      <c r="K108" s="35">
        <f t="array" ref="K108">IF(ISERROR(G108/L108),"",G108/L108)</f>
        <v>54.4</v>
      </c>
      <c r="L108" s="87">
        <v>5</v>
      </c>
      <c r="M108" s="36">
        <f t="shared" si="17"/>
        <v>-39.4</v>
      </c>
      <c r="N108" s="93">
        <f>SUM('6:12'!N108)</f>
        <v>0</v>
      </c>
      <c r="O108" s="93">
        <f>SUM('6:12'!O108)</f>
        <v>0</v>
      </c>
      <c r="P108" s="93">
        <f>SUM('6:12'!P108)</f>
        <v>0</v>
      </c>
      <c r="Q108" s="93">
        <f>SUM('6:12'!Q108)</f>
        <v>0</v>
      </c>
      <c r="R108" s="93">
        <f>SUM('6:12'!R108)</f>
        <v>0</v>
      </c>
      <c r="S108" s="93">
        <f>SUM('6:12'!S108)</f>
        <v>0</v>
      </c>
      <c r="T108" s="93">
        <f>SUM('6:12'!T108)</f>
        <v>0</v>
      </c>
      <c r="U108" s="93">
        <f>SUM('6:12'!U108)</f>
        <v>0</v>
      </c>
      <c r="V108" s="196"/>
      <c r="W108" s="33"/>
      <c r="X108" s="93">
        <f>SUM('6:12'!X108)</f>
        <v>0</v>
      </c>
      <c r="Y108" s="93">
        <f>SUM('6:12'!Y108)</f>
        <v>0</v>
      </c>
      <c r="Z108" s="93">
        <f>SUM('6:12'!Z108)</f>
        <v>0</v>
      </c>
      <c r="AA108" s="93">
        <f>SUM('6:12'!AA108)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SUM('6:12'!G109)</f>
        <v>0</v>
      </c>
      <c r="H109" s="93">
        <f>SUM('6:12'!H109)</f>
        <v>0</v>
      </c>
      <c r="I109" s="93">
        <f>SUM('6:12'!I109)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SUM('6:12'!N109)</f>
        <v>0</v>
      </c>
      <c r="O109" s="93">
        <f>SUM('6:12'!O109)</f>
        <v>0</v>
      </c>
      <c r="P109" s="93">
        <f>SUM('6:12'!P109)</f>
        <v>0</v>
      </c>
      <c r="Q109" s="93">
        <f>SUM('6:12'!Q109)</f>
        <v>0</v>
      </c>
      <c r="R109" s="93">
        <f>SUM('6:12'!R109)</f>
        <v>0</v>
      </c>
      <c r="S109" s="93">
        <f>SUM('6:12'!S109)</f>
        <v>0</v>
      </c>
      <c r="T109" s="93">
        <f>SUM('6:12'!T109)</f>
        <v>0</v>
      </c>
      <c r="U109" s="93">
        <f>SUM('6:12'!U109)</f>
        <v>0</v>
      </c>
      <c r="V109" s="196"/>
      <c r="W109" s="33"/>
      <c r="X109" s="93">
        <f>SUM('6:12'!X109)</f>
        <v>0</v>
      </c>
      <c r="Y109" s="93">
        <f>SUM('6:12'!Y109)</f>
        <v>0</v>
      </c>
      <c r="Z109" s="93">
        <f>SUM('6:12'!Z109)</f>
        <v>0</v>
      </c>
      <c r="AA109" s="93">
        <f>SUM('6:12'!AA109)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SUM('6:12'!G110)</f>
        <v>0</v>
      </c>
      <c r="H110" s="93">
        <f>SUM('6:12'!H110)</f>
        <v>0</v>
      </c>
      <c r="I110" s="93">
        <f>SUM('6:12'!I110)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SUM('6:12'!N110)</f>
        <v>0</v>
      </c>
      <c r="O110" s="93">
        <f>SUM('6:12'!O110)</f>
        <v>0</v>
      </c>
      <c r="P110" s="93">
        <f>SUM('6:12'!P110)</f>
        <v>0</v>
      </c>
      <c r="Q110" s="93">
        <f>SUM('6:12'!Q110)</f>
        <v>0</v>
      </c>
      <c r="R110" s="93">
        <f>SUM('6:12'!R110)</f>
        <v>0</v>
      </c>
      <c r="S110" s="93">
        <f>SUM('6:12'!S110)</f>
        <v>0</v>
      </c>
      <c r="T110" s="93">
        <f>SUM('6:12'!T110)</f>
        <v>0</v>
      </c>
      <c r="U110" s="93">
        <f>SUM('6:12'!U110)</f>
        <v>0</v>
      </c>
      <c r="V110" s="196"/>
      <c r="W110" s="33"/>
      <c r="X110" s="93">
        <f>SUM('6:12'!X110)</f>
        <v>0</v>
      </c>
      <c r="Y110" s="93">
        <f>SUM('6:12'!Y110)</f>
        <v>0</v>
      </c>
      <c r="Z110" s="93">
        <f>SUM('6:12'!Z110)</f>
        <v>0</v>
      </c>
      <c r="AA110" s="93">
        <f>SUM('6:12'!AA110)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SUM('6:12'!G111)</f>
        <v>0</v>
      </c>
      <c r="H111" s="93">
        <f>SUM('6:12'!H111)</f>
        <v>0</v>
      </c>
      <c r="I111" s="93">
        <f>SUM('6:12'!I111)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SUM('6:12'!N111)</f>
        <v>0</v>
      </c>
      <c r="O111" s="93">
        <f>SUM('6:12'!O111)</f>
        <v>0</v>
      </c>
      <c r="P111" s="93">
        <f>SUM('6:12'!P111)</f>
        <v>0</v>
      </c>
      <c r="Q111" s="93">
        <f>SUM('6:12'!Q111)</f>
        <v>0</v>
      </c>
      <c r="R111" s="93">
        <f>SUM('6:12'!R111)</f>
        <v>0</v>
      </c>
      <c r="S111" s="93">
        <f>SUM('6:12'!S111)</f>
        <v>0</v>
      </c>
      <c r="T111" s="93">
        <f>SUM('6:12'!T111)</f>
        <v>0</v>
      </c>
      <c r="U111" s="93">
        <f>SUM('6:12'!U111)</f>
        <v>0</v>
      </c>
      <c r="V111" s="196"/>
      <c r="W111" s="33"/>
      <c r="X111" s="93">
        <f>SUM('6:12'!X111)</f>
        <v>0</v>
      </c>
      <c r="Y111" s="93">
        <f>SUM('6:12'!Y111)</f>
        <v>0</v>
      </c>
      <c r="Z111" s="93">
        <f>SUM('6:12'!Z111)</f>
        <v>0</v>
      </c>
      <c r="AA111" s="93">
        <f>SUM('6:12'!AA111)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SUM('6:12'!G112)</f>
        <v>0</v>
      </c>
      <c r="H112" s="93">
        <f>SUM('6:12'!H112)</f>
        <v>0</v>
      </c>
      <c r="I112" s="93">
        <f>SUM('6:12'!I112)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SUM('6:12'!N112)</f>
        <v>0</v>
      </c>
      <c r="O112" s="93">
        <f>SUM('6:12'!O112)</f>
        <v>0</v>
      </c>
      <c r="P112" s="93">
        <f>SUM('6:12'!P112)</f>
        <v>0</v>
      </c>
      <c r="Q112" s="93">
        <f>SUM('6:12'!Q112)</f>
        <v>0</v>
      </c>
      <c r="R112" s="93">
        <f>SUM('6:12'!R112)</f>
        <v>0</v>
      </c>
      <c r="S112" s="93">
        <f>SUM('6:12'!S112)</f>
        <v>0</v>
      </c>
      <c r="T112" s="93">
        <f>SUM('6:12'!T112)</f>
        <v>0</v>
      </c>
      <c r="U112" s="93">
        <f>SUM('6:12'!U112)</f>
        <v>0</v>
      </c>
      <c r="V112" s="196"/>
      <c r="W112" s="33"/>
      <c r="X112" s="93">
        <f>SUM('6:12'!X112)</f>
        <v>0</v>
      </c>
      <c r="Y112" s="93">
        <f>SUM('6:12'!Y112)</f>
        <v>0</v>
      </c>
      <c r="Z112" s="93">
        <f>SUM('6:12'!Z112)</f>
        <v>0</v>
      </c>
      <c r="AA112" s="93">
        <f>SUM('6:12'!AA112)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SUM('6:12'!G113)</f>
        <v>0</v>
      </c>
      <c r="H113" s="93">
        <f>SUM('6:12'!H113)</f>
        <v>0</v>
      </c>
      <c r="I113" s="93">
        <f>SUM('6:12'!I113)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SUM('6:12'!N113)</f>
        <v>0</v>
      </c>
      <c r="O113" s="93">
        <f>SUM('6:12'!O113)</f>
        <v>0</v>
      </c>
      <c r="P113" s="93">
        <f>SUM('6:12'!P113)</f>
        <v>0</v>
      </c>
      <c r="Q113" s="93">
        <f>SUM('6:12'!Q113)</f>
        <v>0</v>
      </c>
      <c r="R113" s="93">
        <f>SUM('6:12'!R113)</f>
        <v>0</v>
      </c>
      <c r="S113" s="93">
        <f>SUM('6:12'!S113)</f>
        <v>0</v>
      </c>
      <c r="T113" s="93">
        <f>SUM('6:12'!T113)</f>
        <v>0</v>
      </c>
      <c r="U113" s="93">
        <f>SUM('6:12'!U113)</f>
        <v>0</v>
      </c>
      <c r="V113" s="196">
        <f>SUM(X113:AA113)</f>
        <v>0</v>
      </c>
      <c r="W113" s="33" t="str">
        <f>IF(ISERROR(V113/G113),"",V113/G113)</f>
        <v/>
      </c>
      <c r="X113" s="93">
        <f>SUM('6:12'!X113)</f>
        <v>0</v>
      </c>
      <c r="Y113" s="93">
        <f>SUM('6:12'!Y113)</f>
        <v>0</v>
      </c>
      <c r="Z113" s="93">
        <f>SUM('6:12'!Z113)</f>
        <v>0</v>
      </c>
      <c r="AA113" s="93">
        <f>SUM('6:12'!AA113)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SUM('6:12'!G114)</f>
        <v>0</v>
      </c>
      <c r="H114" s="93">
        <f>SUM('6:12'!H114)</f>
        <v>0</v>
      </c>
      <c r="I114" s="93">
        <f>SUM('6:12'!I114)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SUM('6:12'!N114)</f>
        <v>0</v>
      </c>
      <c r="O114" s="93">
        <f>SUM('6:12'!O114)</f>
        <v>0</v>
      </c>
      <c r="P114" s="93">
        <f>SUM('6:12'!P114)</f>
        <v>0</v>
      </c>
      <c r="Q114" s="93">
        <f>SUM('6:12'!Q114)</f>
        <v>0</v>
      </c>
      <c r="R114" s="93">
        <f>SUM('6:12'!R114)</f>
        <v>0</v>
      </c>
      <c r="S114" s="93">
        <f>SUM('6:12'!S114)</f>
        <v>0</v>
      </c>
      <c r="T114" s="93">
        <f>SUM('6:12'!T114)</f>
        <v>0</v>
      </c>
      <c r="U114" s="93">
        <f>SUM('6:12'!U114)</f>
        <v>0</v>
      </c>
      <c r="V114" s="196">
        <f>SUM(X114:AA114)</f>
        <v>0</v>
      </c>
      <c r="W114" s="33" t="str">
        <f>IF(ISERROR(V114/G114),"",V114/G114)</f>
        <v/>
      </c>
      <c r="X114" s="93">
        <f>SUM('6:12'!X114)</f>
        <v>0</v>
      </c>
      <c r="Y114" s="93">
        <f>SUM('6:12'!Y114)</f>
        <v>0</v>
      </c>
      <c r="Z114" s="93">
        <f>SUM('6:12'!Z114)</f>
        <v>0</v>
      </c>
      <c r="AA114" s="93">
        <f>SUM('6:12'!AA114)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SUM('6:12'!G115)</f>
        <v>23</v>
      </c>
      <c r="H115" s="93">
        <f>SUM('6:12'!H115)</f>
        <v>115</v>
      </c>
      <c r="I115" s="93">
        <f>SUM('6:12'!I115)</f>
        <v>1</v>
      </c>
      <c r="J115" s="31"/>
      <c r="K115" s="35">
        <f t="array" ref="K115">IF(ISERROR(G115/L115),"",G115/L115)</f>
        <v>0.95833333333333337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SUM('6:12'!G116)</f>
        <v>260</v>
      </c>
      <c r="H116" s="93">
        <f>SUM('6:12'!H116)</f>
        <v>1300</v>
      </c>
      <c r="I116" s="93">
        <f>SUM('6:12'!I116)</f>
        <v>7</v>
      </c>
      <c r="J116" s="31"/>
      <c r="K116" s="35">
        <f t="array" ref="K116">IF(ISERROR(G116/L116),"",G116/L116)</f>
        <v>10.833333333333334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SUM('6:12'!G117)</f>
        <v>237</v>
      </c>
      <c r="H117" s="93">
        <f>SUM('6:12'!H117)</f>
        <v>1185</v>
      </c>
      <c r="I117" s="93">
        <f>SUM('6:12'!I117)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SUM('6:12'!G118)</f>
        <v>0</v>
      </c>
      <c r="H118" s="93">
        <f>SUM('6:12'!H118)</f>
        <v>0</v>
      </c>
      <c r="I118" s="93">
        <f>SUM('6:12'!I118)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SUM('6:12'!N118)</f>
        <v>0</v>
      </c>
      <c r="O118" s="93">
        <f>SUM('6:12'!O118)</f>
        <v>0</v>
      </c>
      <c r="P118" s="93">
        <f>SUM('6:12'!P118)</f>
        <v>0</v>
      </c>
      <c r="Q118" s="93">
        <f>SUM('6:12'!Q118)</f>
        <v>0</v>
      </c>
      <c r="R118" s="93">
        <f>SUM('6:12'!R118)</f>
        <v>0</v>
      </c>
      <c r="S118" s="93">
        <f>SUM('6:12'!S118)</f>
        <v>0</v>
      </c>
      <c r="T118" s="93">
        <f>SUM('6:12'!T118)</f>
        <v>0</v>
      </c>
      <c r="U118" s="93">
        <f>SUM('6:12'!U118)</f>
        <v>0</v>
      </c>
      <c r="V118" s="196">
        <f>SUM(X118:AA118)</f>
        <v>0</v>
      </c>
      <c r="W118" s="33" t="str">
        <f>IF(ISERROR(V118/G118),"",V118/G118)</f>
        <v/>
      </c>
      <c r="X118" s="93">
        <f>SUM('6:12'!X118)</f>
        <v>0</v>
      </c>
      <c r="Y118" s="93">
        <f>SUM('6:12'!Y118)</f>
        <v>0</v>
      </c>
      <c r="Z118" s="93">
        <f>SUM('6:12'!Z118)</f>
        <v>0</v>
      </c>
      <c r="AA118" s="93">
        <f>SUM('6:12'!AA118)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SUM('6:12'!G119)</f>
        <v>0</v>
      </c>
      <c r="H119" s="93">
        <f>SUM('6:12'!H119)</f>
        <v>0</v>
      </c>
      <c r="I119" s="93">
        <f>SUM('6:12'!I119)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SUM('6:12'!N119)</f>
        <v>0</v>
      </c>
      <c r="O119" s="93">
        <f>SUM('6:12'!O119)</f>
        <v>0</v>
      </c>
      <c r="P119" s="93">
        <f>SUM('6:12'!P119)</f>
        <v>0</v>
      </c>
      <c r="Q119" s="93">
        <f>SUM('6:12'!Q119)</f>
        <v>0</v>
      </c>
      <c r="R119" s="93">
        <f>SUM('6:12'!R119)</f>
        <v>0</v>
      </c>
      <c r="S119" s="93">
        <f>SUM('6:12'!S119)</f>
        <v>0</v>
      </c>
      <c r="T119" s="93">
        <f>SUM('6:12'!T119)</f>
        <v>0</v>
      </c>
      <c r="U119" s="93">
        <f>SUM('6:12'!U119)</f>
        <v>0</v>
      </c>
      <c r="V119" s="196">
        <f>SUM(X119:AA119)</f>
        <v>0</v>
      </c>
      <c r="W119" s="33" t="str">
        <f>IF(ISERROR(V119/G119),"",V119/G119)</f>
        <v/>
      </c>
      <c r="X119" s="93">
        <f>SUM('6:12'!X119)</f>
        <v>0</v>
      </c>
      <c r="Y119" s="93">
        <f>SUM('6:12'!Y119)</f>
        <v>0</v>
      </c>
      <c r="Z119" s="93">
        <f>SUM('6:12'!Z119)</f>
        <v>0</v>
      </c>
      <c r="AA119" s="93">
        <f>SUM('6:12'!AA119)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SUM('6:12'!G120)</f>
        <v>0</v>
      </c>
      <c r="H120" s="93">
        <f>SUM('6:12'!H120)</f>
        <v>0</v>
      </c>
      <c r="I120" s="93">
        <f>SUM('6:12'!I120)</f>
        <v>0</v>
      </c>
      <c r="J120" s="31" t="str">
        <f t="array" ref="J120">IF(ISERROR(G120/I120),"",G120/I120)</f>
        <v/>
      </c>
      <c r="K120" s="315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SUM('6:12'!N120)</f>
        <v>0</v>
      </c>
      <c r="O120" s="93">
        <f>SUM('6:12'!O120)</f>
        <v>0</v>
      </c>
      <c r="P120" s="93">
        <f>SUM('6:12'!P120)</f>
        <v>0</v>
      </c>
      <c r="Q120" s="93">
        <f>SUM('6:12'!Q120)</f>
        <v>0</v>
      </c>
      <c r="R120" s="93">
        <f>SUM('6:12'!R120)</f>
        <v>0</v>
      </c>
      <c r="S120" s="93">
        <f>SUM('6:12'!S120)</f>
        <v>0</v>
      </c>
      <c r="T120" s="93">
        <f>SUM('6:12'!T120)</f>
        <v>0</v>
      </c>
      <c r="U120" s="93">
        <f>SUM('6:12'!U120)</f>
        <v>0</v>
      </c>
      <c r="V120" s="196">
        <f>SUM(X120:AA120)</f>
        <v>0</v>
      </c>
      <c r="W120" s="33" t="str">
        <f>IF(ISERROR(V120/G120),"",V120/G120)</f>
        <v/>
      </c>
      <c r="X120" s="93">
        <f>SUM('6:12'!X120)</f>
        <v>0</v>
      </c>
      <c r="Y120" s="93">
        <f>SUM('6:12'!Y120)</f>
        <v>0</v>
      </c>
      <c r="Z120" s="93">
        <f>SUM('6:12'!Z120)</f>
        <v>0</v>
      </c>
      <c r="AA120" s="93">
        <f>SUM('6:12'!AA120)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80" t="s">
        <v>92</v>
      </c>
      <c r="B121" s="781"/>
      <c r="C121" s="310" t="s">
        <v>71</v>
      </c>
      <c r="D121" s="20"/>
      <c r="E121" s="20"/>
      <c r="F121" s="32"/>
      <c r="G121" s="99">
        <f>SUM(G87:G120)</f>
        <v>2007</v>
      </c>
      <c r="H121" s="30">
        <f>SUM(H87:H120)</f>
        <v>10049.64</v>
      </c>
      <c r="I121" s="30">
        <f>SUM(I87:I120)</f>
        <v>210</v>
      </c>
      <c r="J121" s="31">
        <f t="array" ref="J121">IF(ISERROR(G121/I121),"",G121/I121)</f>
        <v>9.5571428571428569</v>
      </c>
      <c r="K121" s="30">
        <f>SUM(K87:K120)</f>
        <v>282.46666666666664</v>
      </c>
      <c r="L121" s="98"/>
      <c r="M121" s="89">
        <f t="shared" ref="M121:V121" si="20">SUM(M87:M120)</f>
        <v>-63.300000000000004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SUM('6:12'!G122)</f>
        <v>0</v>
      </c>
      <c r="H122" s="93">
        <f>SUM('6:12'!H122)</f>
        <v>0</v>
      </c>
      <c r="I122" s="93">
        <f>SUM('6:12'!I122)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SUM('6:12'!N122)</f>
        <v>0</v>
      </c>
      <c r="O122" s="93">
        <f>SUM('6:12'!O122)</f>
        <v>0</v>
      </c>
      <c r="P122" s="93">
        <f>SUM('6:12'!P122)</f>
        <v>0</v>
      </c>
      <c r="Q122" s="93">
        <f>SUM('6:12'!Q122)</f>
        <v>0</v>
      </c>
      <c r="R122" s="93">
        <f>SUM('6:12'!R122)</f>
        <v>0</v>
      </c>
      <c r="S122" s="93">
        <f>SUM('6:12'!S122)</f>
        <v>0</v>
      </c>
      <c r="T122" s="93">
        <f>SUM('6:12'!T122)</f>
        <v>0</v>
      </c>
      <c r="U122" s="93">
        <f>SUM('6:12'!U122)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SUM('6:12'!X122)</f>
        <v>0</v>
      </c>
      <c r="Y122" s="93">
        <f>SUM('6:12'!Y122)</f>
        <v>0</v>
      </c>
      <c r="Z122" s="93">
        <f>SUM('6:12'!Z122)</f>
        <v>0</v>
      </c>
      <c r="AA122" s="93">
        <f>SUM('6:12'!AA122)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SUM('6:12'!G123)</f>
        <v>0</v>
      </c>
      <c r="H123" s="93">
        <f>SUM('6:12'!H123)</f>
        <v>0</v>
      </c>
      <c r="I123" s="93">
        <f>SUM('6:12'!I123)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SUM('6:12'!N123)</f>
        <v>0</v>
      </c>
      <c r="O123" s="93">
        <f>SUM('6:12'!O123)</f>
        <v>0</v>
      </c>
      <c r="P123" s="93">
        <f>SUM('6:12'!P123)</f>
        <v>0</v>
      </c>
      <c r="Q123" s="93">
        <f>SUM('6:12'!Q123)</f>
        <v>0</v>
      </c>
      <c r="R123" s="93">
        <f>SUM('6:12'!R123)</f>
        <v>0</v>
      </c>
      <c r="S123" s="93">
        <f>SUM('6:12'!S123)</f>
        <v>0</v>
      </c>
      <c r="T123" s="93">
        <f>SUM('6:12'!T123)</f>
        <v>0</v>
      </c>
      <c r="U123" s="93">
        <f>SUM('6:12'!U123)</f>
        <v>0</v>
      </c>
      <c r="V123" s="196">
        <f t="shared" si="23"/>
        <v>0</v>
      </c>
      <c r="W123" s="33" t="str">
        <f t="shared" si="21"/>
        <v/>
      </c>
      <c r="X123" s="93">
        <f>SUM('6:12'!X123)</f>
        <v>0</v>
      </c>
      <c r="Y123" s="93">
        <f>SUM('6:12'!Y123)</f>
        <v>0</v>
      </c>
      <c r="Z123" s="93">
        <f>SUM('6:12'!Z123)</f>
        <v>0</v>
      </c>
      <c r="AA123" s="93">
        <f>SUM('6:12'!AA123)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SUM('6:12'!G124)</f>
        <v>1074</v>
      </c>
      <c r="H124" s="93">
        <f>SUM('6:12'!H124)</f>
        <v>5412.96</v>
      </c>
      <c r="I124" s="93">
        <f>SUM('6:12'!I124)</f>
        <v>50</v>
      </c>
      <c r="J124" s="31">
        <f t="array" ref="J124">IF(ISERROR(G124/I124),"",G124/I124)</f>
        <v>21.48</v>
      </c>
      <c r="K124" s="35">
        <f t="array" ref="K124">IF(ISERROR(G124/L124),"",G124/L124)</f>
        <v>53.7</v>
      </c>
      <c r="L124" s="87">
        <v>20</v>
      </c>
      <c r="M124" s="36">
        <f t="shared" si="22"/>
        <v>-3.7000000000000028</v>
      </c>
      <c r="N124" s="93">
        <f>SUM('6:12'!N124)</f>
        <v>0</v>
      </c>
      <c r="O124" s="93">
        <f>SUM('6:12'!O124)</f>
        <v>0</v>
      </c>
      <c r="P124" s="93">
        <f>SUM('6:12'!P124)</f>
        <v>0</v>
      </c>
      <c r="Q124" s="93">
        <f>SUM('6:12'!Q124)</f>
        <v>0</v>
      </c>
      <c r="R124" s="93">
        <f>SUM('6:12'!R124)</f>
        <v>0</v>
      </c>
      <c r="S124" s="93">
        <f>SUM('6:12'!S124)</f>
        <v>0</v>
      </c>
      <c r="T124" s="93">
        <f>SUM('6:12'!T124)</f>
        <v>0</v>
      </c>
      <c r="U124" s="93">
        <f>SUM('6:12'!U124)</f>
        <v>0</v>
      </c>
      <c r="V124" s="196">
        <f t="shared" si="23"/>
        <v>0</v>
      </c>
      <c r="W124" s="33">
        <f t="shared" si="21"/>
        <v>0</v>
      </c>
      <c r="X124" s="93">
        <f>SUM('6:12'!X124)</f>
        <v>0</v>
      </c>
      <c r="Y124" s="93">
        <f>SUM('6:12'!Y124)</f>
        <v>0</v>
      </c>
      <c r="Z124" s="93">
        <f>SUM('6:12'!Z124)</f>
        <v>0</v>
      </c>
      <c r="AA124" s="93">
        <f>SUM('6:12'!AA124)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SUM('6:12'!G125)</f>
        <v>0</v>
      </c>
      <c r="H125" s="93">
        <f>SUM('6:12'!H125)</f>
        <v>0</v>
      </c>
      <c r="I125" s="93">
        <f>SUM('6:12'!I125)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SUM('6:12'!N125)</f>
        <v>0</v>
      </c>
      <c r="O125" s="93">
        <f>SUM('6:12'!O125)</f>
        <v>0</v>
      </c>
      <c r="P125" s="93">
        <f>SUM('6:12'!P125)</f>
        <v>0</v>
      </c>
      <c r="Q125" s="93">
        <f>SUM('6:12'!Q125)</f>
        <v>0</v>
      </c>
      <c r="R125" s="93">
        <f>SUM('6:12'!R125)</f>
        <v>0</v>
      </c>
      <c r="S125" s="93">
        <f>SUM('6:12'!S125)</f>
        <v>0</v>
      </c>
      <c r="T125" s="93">
        <f>SUM('6:12'!T125)</f>
        <v>0</v>
      </c>
      <c r="U125" s="93">
        <f>SUM('6:12'!U125)</f>
        <v>0</v>
      </c>
      <c r="V125" s="196">
        <f t="shared" si="23"/>
        <v>0</v>
      </c>
      <c r="W125" s="33" t="str">
        <f t="shared" si="21"/>
        <v/>
      </c>
      <c r="X125" s="93">
        <f>SUM('6:12'!X125)</f>
        <v>0</v>
      </c>
      <c r="Y125" s="93">
        <f>SUM('6:12'!Y125)</f>
        <v>0</v>
      </c>
      <c r="Z125" s="93">
        <f>SUM('6:12'!Z125)</f>
        <v>0</v>
      </c>
      <c r="AA125" s="93">
        <f>SUM('6:12'!AA125)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SUM('6:12'!G126)</f>
        <v>0</v>
      </c>
      <c r="H126" s="93">
        <f>SUM('6:12'!H126)</f>
        <v>0</v>
      </c>
      <c r="I126" s="93">
        <f>SUM('6:12'!I126)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SUM('6:12'!N126)</f>
        <v>0</v>
      </c>
      <c r="O126" s="93">
        <f>SUM('6:12'!O126)</f>
        <v>0</v>
      </c>
      <c r="P126" s="93">
        <f>SUM('6:12'!P126)</f>
        <v>0</v>
      </c>
      <c r="Q126" s="93">
        <f>SUM('6:12'!Q126)</f>
        <v>0</v>
      </c>
      <c r="R126" s="93">
        <f>SUM('6:12'!R126)</f>
        <v>0</v>
      </c>
      <c r="S126" s="93">
        <f>SUM('6:12'!S126)</f>
        <v>0</v>
      </c>
      <c r="T126" s="93">
        <f>SUM('6:12'!T126)</f>
        <v>0</v>
      </c>
      <c r="U126" s="93">
        <f>SUM('6:12'!U126)</f>
        <v>0</v>
      </c>
      <c r="V126" s="196">
        <f t="shared" si="23"/>
        <v>0</v>
      </c>
      <c r="W126" s="33" t="str">
        <f t="shared" si="21"/>
        <v/>
      </c>
      <c r="X126" s="93">
        <f>SUM('6:12'!X126)</f>
        <v>0</v>
      </c>
      <c r="Y126" s="93">
        <f>SUM('6:12'!Y126)</f>
        <v>0</v>
      </c>
      <c r="Z126" s="93">
        <f>SUM('6:12'!Z126)</f>
        <v>0</v>
      </c>
      <c r="AA126" s="93">
        <f>SUM('6:12'!AA126)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SUM('6:12'!G127)</f>
        <v>0</v>
      </c>
      <c r="H127" s="93">
        <f>SUM('6:12'!H127)</f>
        <v>0</v>
      </c>
      <c r="I127" s="93">
        <f>SUM('6:12'!I127)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SUM('6:12'!N127)</f>
        <v>0</v>
      </c>
      <c r="O127" s="93">
        <f>SUM('6:12'!O127)</f>
        <v>0</v>
      </c>
      <c r="P127" s="93">
        <f>SUM('6:12'!P127)</f>
        <v>0</v>
      </c>
      <c r="Q127" s="93">
        <f>SUM('6:12'!Q127)</f>
        <v>0</v>
      </c>
      <c r="R127" s="93">
        <f>SUM('6:12'!R127)</f>
        <v>0</v>
      </c>
      <c r="S127" s="93">
        <f>SUM('6:12'!S127)</f>
        <v>0</v>
      </c>
      <c r="T127" s="93">
        <f>SUM('6:12'!T127)</f>
        <v>0</v>
      </c>
      <c r="U127" s="93">
        <f>SUM('6:12'!U127)</f>
        <v>0</v>
      </c>
      <c r="V127" s="196">
        <f t="shared" si="23"/>
        <v>0</v>
      </c>
      <c r="W127" s="33" t="str">
        <f t="shared" si="21"/>
        <v/>
      </c>
      <c r="X127" s="93">
        <f>SUM('6:12'!X127)</f>
        <v>0</v>
      </c>
      <c r="Y127" s="93">
        <f>SUM('6:12'!Y127)</f>
        <v>0</v>
      </c>
      <c r="Z127" s="93">
        <f>SUM('6:12'!Z127)</f>
        <v>0</v>
      </c>
      <c r="AA127" s="93">
        <f>SUM('6:12'!AA127)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SUM('6:12'!G128)</f>
        <v>0</v>
      </c>
      <c r="H128" s="93">
        <f>SUM('6:12'!H128)</f>
        <v>0</v>
      </c>
      <c r="I128" s="93">
        <f>SUM('6:12'!I128)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SUM('6:12'!N128)</f>
        <v>0</v>
      </c>
      <c r="O128" s="93">
        <f>SUM('6:12'!O128)</f>
        <v>0</v>
      </c>
      <c r="P128" s="93">
        <f>SUM('6:12'!P128)</f>
        <v>0</v>
      </c>
      <c r="Q128" s="93">
        <f>SUM('6:12'!Q128)</f>
        <v>0</v>
      </c>
      <c r="R128" s="93">
        <f>SUM('6:12'!R128)</f>
        <v>0</v>
      </c>
      <c r="S128" s="93">
        <f>SUM('6:12'!S128)</f>
        <v>0</v>
      </c>
      <c r="T128" s="93">
        <f>SUM('6:12'!T128)</f>
        <v>0</v>
      </c>
      <c r="U128" s="93">
        <f>SUM('6:12'!U128)</f>
        <v>0</v>
      </c>
      <c r="V128" s="196">
        <f t="shared" si="23"/>
        <v>0</v>
      </c>
      <c r="W128" s="33" t="str">
        <f t="shared" si="21"/>
        <v/>
      </c>
      <c r="X128" s="93">
        <f>SUM('6:12'!X128)</f>
        <v>0</v>
      </c>
      <c r="Y128" s="93">
        <f>SUM('6:12'!Y128)</f>
        <v>0</v>
      </c>
      <c r="Z128" s="93">
        <f>SUM('6:12'!Z128)</f>
        <v>0</v>
      </c>
      <c r="AA128" s="93">
        <f>SUM('6:12'!AA128)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SUM('6:12'!G129)</f>
        <v>0</v>
      </c>
      <c r="H129" s="93">
        <f>SUM('6:12'!H129)</f>
        <v>0</v>
      </c>
      <c r="I129" s="93">
        <f>SUM('6:12'!I129)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SUM('6:12'!N129)</f>
        <v>0</v>
      </c>
      <c r="O129" s="93">
        <f>SUM('6:12'!O129)</f>
        <v>0</v>
      </c>
      <c r="P129" s="93">
        <f>SUM('6:12'!P129)</f>
        <v>0</v>
      </c>
      <c r="Q129" s="93">
        <f>SUM('6:12'!Q129)</f>
        <v>0</v>
      </c>
      <c r="R129" s="93">
        <f>SUM('6:12'!R129)</f>
        <v>0</v>
      </c>
      <c r="S129" s="93">
        <f>SUM('6:12'!S129)</f>
        <v>0</v>
      </c>
      <c r="T129" s="93">
        <f>SUM('6:12'!T129)</f>
        <v>0</v>
      </c>
      <c r="U129" s="93">
        <f>SUM('6:12'!U129)</f>
        <v>0</v>
      </c>
      <c r="V129" s="196">
        <f t="shared" si="23"/>
        <v>0</v>
      </c>
      <c r="W129" s="33" t="str">
        <f t="shared" si="21"/>
        <v/>
      </c>
      <c r="X129" s="93">
        <f>SUM('6:12'!X129)</f>
        <v>0</v>
      </c>
      <c r="Y129" s="93">
        <f>SUM('6:12'!Y129)</f>
        <v>0</v>
      </c>
      <c r="Z129" s="93">
        <f>SUM('6:12'!Z129)</f>
        <v>0</v>
      </c>
      <c r="AA129" s="93">
        <f>SUM('6:12'!AA129)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SUM('6:12'!G130)</f>
        <v>0</v>
      </c>
      <c r="H130" s="93">
        <f>SUM('6:12'!H130)</f>
        <v>0</v>
      </c>
      <c r="I130" s="93">
        <f>SUM('6:12'!I130)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SUM('6:12'!N130)</f>
        <v>0</v>
      </c>
      <c r="O130" s="93">
        <f>SUM('6:12'!O130)</f>
        <v>0</v>
      </c>
      <c r="P130" s="93">
        <f>SUM('6:12'!P130)</f>
        <v>0</v>
      </c>
      <c r="Q130" s="93">
        <f>SUM('6:12'!Q130)</f>
        <v>0</v>
      </c>
      <c r="R130" s="93">
        <f>SUM('6:12'!R130)</f>
        <v>0</v>
      </c>
      <c r="S130" s="93">
        <f>SUM('6:12'!S130)</f>
        <v>0</v>
      </c>
      <c r="T130" s="93">
        <f>SUM('6:12'!T130)</f>
        <v>0</v>
      </c>
      <c r="U130" s="93">
        <f>SUM('6:12'!U130)</f>
        <v>0</v>
      </c>
      <c r="V130" s="196">
        <f t="shared" si="23"/>
        <v>0</v>
      </c>
      <c r="W130" s="33" t="str">
        <f t="shared" si="21"/>
        <v/>
      </c>
      <c r="X130" s="93">
        <f>SUM('6:12'!X130)</f>
        <v>0</v>
      </c>
      <c r="Y130" s="93">
        <f>SUM('6:12'!Y130)</f>
        <v>0</v>
      </c>
      <c r="Z130" s="93">
        <f>SUM('6:12'!Z130)</f>
        <v>0</v>
      </c>
      <c r="AA130" s="93">
        <f>SUM('6:12'!AA130)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SUM('6:12'!G131)</f>
        <v>0</v>
      </c>
      <c r="H131" s="93">
        <f>SUM('6:12'!H131)</f>
        <v>0</v>
      </c>
      <c r="I131" s="93">
        <f>SUM('6:12'!I131)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SUM('6:12'!N131)</f>
        <v>0</v>
      </c>
      <c r="O131" s="93">
        <f>SUM('6:12'!O131)</f>
        <v>0</v>
      </c>
      <c r="P131" s="93">
        <f>SUM('6:12'!P131)</f>
        <v>0</v>
      </c>
      <c r="Q131" s="93">
        <f>SUM('6:12'!Q131)</f>
        <v>0</v>
      </c>
      <c r="R131" s="93">
        <f>SUM('6:12'!R131)</f>
        <v>0</v>
      </c>
      <c r="S131" s="93">
        <f>SUM('6:12'!S131)</f>
        <v>0</v>
      </c>
      <c r="T131" s="93">
        <f>SUM('6:12'!T131)</f>
        <v>0</v>
      </c>
      <c r="U131" s="93">
        <f>SUM('6:12'!U131)</f>
        <v>0</v>
      </c>
      <c r="V131" s="196">
        <f t="shared" si="23"/>
        <v>0</v>
      </c>
      <c r="W131" s="33" t="str">
        <f t="shared" si="21"/>
        <v/>
      </c>
      <c r="X131" s="93">
        <f>SUM('6:12'!X131)</f>
        <v>0</v>
      </c>
      <c r="Y131" s="93">
        <f>SUM('6:12'!Y131)</f>
        <v>0</v>
      </c>
      <c r="Z131" s="93">
        <f>SUM('6:12'!Z131)</f>
        <v>0</v>
      </c>
      <c r="AA131" s="93">
        <f>SUM('6:12'!AA131)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SUM('6:12'!G132)</f>
        <v>0</v>
      </c>
      <c r="H132" s="93">
        <f>SUM('6:12'!H132)</f>
        <v>0</v>
      </c>
      <c r="I132" s="93">
        <f>SUM('6:12'!I132)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SUM('6:12'!N132)</f>
        <v>0</v>
      </c>
      <c r="O132" s="93">
        <f>SUM('6:12'!O132)</f>
        <v>0</v>
      </c>
      <c r="P132" s="93">
        <f>SUM('6:12'!P132)</f>
        <v>0</v>
      </c>
      <c r="Q132" s="93">
        <f>SUM('6:12'!Q132)</f>
        <v>0</v>
      </c>
      <c r="R132" s="93">
        <f>SUM('6:12'!R132)</f>
        <v>0</v>
      </c>
      <c r="S132" s="93">
        <f>SUM('6:12'!S132)</f>
        <v>0</v>
      </c>
      <c r="T132" s="93">
        <f>SUM('6:12'!T132)</f>
        <v>0</v>
      </c>
      <c r="U132" s="93">
        <f>SUM('6:12'!U132)</f>
        <v>0</v>
      </c>
      <c r="V132" s="196">
        <f t="shared" si="23"/>
        <v>0</v>
      </c>
      <c r="W132" s="33" t="str">
        <f t="shared" si="21"/>
        <v/>
      </c>
      <c r="X132" s="93">
        <f>SUM('6:12'!X132)</f>
        <v>0</v>
      </c>
      <c r="Y132" s="93">
        <f>SUM('6:12'!Y132)</f>
        <v>0</v>
      </c>
      <c r="Z132" s="93">
        <f>SUM('6:12'!Z132)</f>
        <v>0</v>
      </c>
      <c r="AA132" s="93">
        <f>SUM('6:12'!AA132)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SUM('6:12'!G133)</f>
        <v>0</v>
      </c>
      <c r="H133" s="93">
        <f>SUM('6:12'!H133)</f>
        <v>0</v>
      </c>
      <c r="I133" s="93">
        <f>SUM('6:12'!I133)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SUM('6:12'!N133)</f>
        <v>0</v>
      </c>
      <c r="O133" s="93">
        <f>SUM('6:12'!O133)</f>
        <v>0</v>
      </c>
      <c r="P133" s="93">
        <f>SUM('6:12'!P133)</f>
        <v>0</v>
      </c>
      <c r="Q133" s="93">
        <f>SUM('6:12'!Q133)</f>
        <v>0</v>
      </c>
      <c r="R133" s="93">
        <f>SUM('6:12'!R133)</f>
        <v>0</v>
      </c>
      <c r="S133" s="93">
        <f>SUM('6:12'!S133)</f>
        <v>0</v>
      </c>
      <c r="T133" s="93">
        <f>SUM('6:12'!T133)</f>
        <v>0</v>
      </c>
      <c r="U133" s="93">
        <f>SUM('6:12'!U133)</f>
        <v>0</v>
      </c>
      <c r="V133" s="196">
        <f t="shared" si="23"/>
        <v>0</v>
      </c>
      <c r="W133" s="33" t="str">
        <f t="shared" si="21"/>
        <v/>
      </c>
      <c r="X133" s="93">
        <f>SUM('6:12'!X133)</f>
        <v>0</v>
      </c>
      <c r="Y133" s="93">
        <f>SUM('6:12'!Y133)</f>
        <v>0</v>
      </c>
      <c r="Z133" s="93">
        <f>SUM('6:12'!Z133)</f>
        <v>0</v>
      </c>
      <c r="AA133" s="93">
        <f>SUM('6:12'!AA133)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SUM('6:12'!G134)</f>
        <v>0</v>
      </c>
      <c r="H134" s="93">
        <f>SUM('6:12'!H134)</f>
        <v>0</v>
      </c>
      <c r="I134" s="93">
        <f>SUM('6:12'!I134)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SUM('6:12'!N134)</f>
        <v>0</v>
      </c>
      <c r="O134" s="93">
        <f>SUM('6:12'!O134)</f>
        <v>0</v>
      </c>
      <c r="P134" s="93">
        <f>SUM('6:12'!P134)</f>
        <v>0</v>
      </c>
      <c r="Q134" s="93">
        <f>SUM('6:12'!Q134)</f>
        <v>0</v>
      </c>
      <c r="R134" s="93">
        <f>SUM('6:12'!R134)</f>
        <v>0</v>
      </c>
      <c r="S134" s="93">
        <f>SUM('6:12'!S134)</f>
        <v>0</v>
      </c>
      <c r="T134" s="93">
        <f>SUM('6:12'!T134)</f>
        <v>0</v>
      </c>
      <c r="U134" s="93">
        <f>SUM('6:12'!U134)</f>
        <v>0</v>
      </c>
      <c r="V134" s="196">
        <f t="shared" si="23"/>
        <v>0</v>
      </c>
      <c r="W134" s="33" t="str">
        <f t="shared" si="21"/>
        <v/>
      </c>
      <c r="X134" s="93">
        <f>SUM('6:12'!X134)</f>
        <v>0</v>
      </c>
      <c r="Y134" s="93">
        <f>SUM('6:12'!Y134)</f>
        <v>0</v>
      </c>
      <c r="Z134" s="93">
        <f>SUM('6:12'!Z134)</f>
        <v>0</v>
      </c>
      <c r="AA134" s="93">
        <f>SUM('6:12'!AA134)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SUM('6:12'!G135)</f>
        <v>382</v>
      </c>
      <c r="H135" s="93">
        <f>SUM('6:12'!H135)</f>
        <v>1932.9199999999998</v>
      </c>
      <c r="I135" s="93">
        <f>SUM('6:12'!I135)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SUM('6:12'!N135)</f>
        <v>0</v>
      </c>
      <c r="O135" s="93">
        <f>SUM('6:12'!O135)</f>
        <v>0</v>
      </c>
      <c r="P135" s="93">
        <f>SUM('6:12'!P135)</f>
        <v>0</v>
      </c>
      <c r="Q135" s="93">
        <f>SUM('6:12'!Q135)</f>
        <v>0</v>
      </c>
      <c r="R135" s="93">
        <f>SUM('6:12'!R135)</f>
        <v>0</v>
      </c>
      <c r="S135" s="93">
        <f>SUM('6:12'!S135)</f>
        <v>0</v>
      </c>
      <c r="T135" s="93">
        <f>SUM('6:12'!T135)</f>
        <v>0</v>
      </c>
      <c r="U135" s="93">
        <f>SUM('6:12'!U135)</f>
        <v>0</v>
      </c>
      <c r="V135" s="196">
        <f t="shared" si="23"/>
        <v>0</v>
      </c>
      <c r="W135" s="33">
        <f t="shared" si="21"/>
        <v>0</v>
      </c>
      <c r="X135" s="93">
        <f>SUM('6:12'!X135)</f>
        <v>0</v>
      </c>
      <c r="Y135" s="93">
        <f>SUM('6:12'!Y135)</f>
        <v>0</v>
      </c>
      <c r="Z135" s="93">
        <f>SUM('6:12'!Z135)</f>
        <v>0</v>
      </c>
      <c r="AA135" s="93">
        <f>SUM('6:12'!AA135)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SUM('6:12'!G136)</f>
        <v>1139</v>
      </c>
      <c r="H136" s="93">
        <f>SUM('6:12'!H136)</f>
        <v>5763.3399999999992</v>
      </c>
      <c r="I136" s="93">
        <f>SUM('6:12'!I136)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SUM('6:12'!N136)</f>
        <v>0</v>
      </c>
      <c r="O136" s="93">
        <f>SUM('6:12'!O136)</f>
        <v>0</v>
      </c>
      <c r="P136" s="93">
        <f>SUM('6:12'!P136)</f>
        <v>0</v>
      </c>
      <c r="Q136" s="93">
        <f>SUM('6:12'!Q136)</f>
        <v>0</v>
      </c>
      <c r="R136" s="93">
        <f>SUM('6:12'!R136)</f>
        <v>0</v>
      </c>
      <c r="S136" s="93">
        <f>SUM('6:12'!S136)</f>
        <v>0</v>
      </c>
      <c r="T136" s="93">
        <f>SUM('6:12'!T136)</f>
        <v>0</v>
      </c>
      <c r="U136" s="93">
        <f>SUM('6:12'!U136)</f>
        <v>0</v>
      </c>
      <c r="V136" s="196">
        <f t="shared" si="23"/>
        <v>0</v>
      </c>
      <c r="W136" s="33">
        <f t="shared" si="21"/>
        <v>0</v>
      </c>
      <c r="X136" s="93">
        <f>SUM('6:12'!X136)</f>
        <v>0</v>
      </c>
      <c r="Y136" s="93">
        <f>SUM('6:12'!Y136)</f>
        <v>0</v>
      </c>
      <c r="Z136" s="93">
        <f>SUM('6:12'!Z136)</f>
        <v>0</v>
      </c>
      <c r="AA136" s="93">
        <f>SUM('6:12'!AA136)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80" t="s">
        <v>99</v>
      </c>
      <c r="B137" s="781"/>
      <c r="C137" s="310" t="s">
        <v>71</v>
      </c>
      <c r="D137" s="20"/>
      <c r="E137" s="20"/>
      <c r="F137" s="32"/>
      <c r="G137" s="99">
        <f>SUM(G122:G136)</f>
        <v>2595</v>
      </c>
      <c r="H137" s="30">
        <f>SUM(H122:H136)</f>
        <v>13109.22</v>
      </c>
      <c r="I137" s="30">
        <f>SUM(I122:I136)</f>
        <v>108.5</v>
      </c>
      <c r="J137" s="31">
        <f t="array" ref="J137">IF(ISERROR(G137/I137),"",G137/I137)</f>
        <v>23.917050691244238</v>
      </c>
      <c r="K137" s="30">
        <f>SUM(K122:K136)</f>
        <v>118.50173913043479</v>
      </c>
      <c r="L137" s="98"/>
      <c r="M137" s="89">
        <f>SUM(M122:M136)</f>
        <v>-10.001739130434784</v>
      </c>
      <c r="N137" s="30">
        <f>SUM(N122:N136)</f>
        <v>0</v>
      </c>
      <c r="O137" s="93">
        <f>SUM('6:12'!O137)</f>
        <v>0</v>
      </c>
      <c r="P137" s="93">
        <f>SUM('6:12'!P137)</f>
        <v>0</v>
      </c>
      <c r="Q137" s="93">
        <f>SUM('6:12'!Q137)</f>
        <v>0</v>
      </c>
      <c r="R137" s="93">
        <f>SUM('6:12'!R137)</f>
        <v>0</v>
      </c>
      <c r="S137" s="93">
        <f>SUM('6:12'!S137)</f>
        <v>0</v>
      </c>
      <c r="T137" s="93">
        <f>SUM('6:12'!T137)</f>
        <v>0</v>
      </c>
      <c r="U137" s="93">
        <f>SUM('6:12'!U137)</f>
        <v>0</v>
      </c>
      <c r="V137" s="198">
        <f>SUM(V122:V136)</f>
        <v>0</v>
      </c>
      <c r="W137" s="33">
        <f t="shared" si="21"/>
        <v>0</v>
      </c>
      <c r="X137" s="93">
        <f>SUM('6:12'!X137)</f>
        <v>0</v>
      </c>
      <c r="Y137" s="93">
        <f>SUM('6:12'!Y137)</f>
        <v>0</v>
      </c>
      <c r="Z137" s="93">
        <f>SUM('6:12'!Z137)</f>
        <v>0</v>
      </c>
      <c r="AA137" s="93">
        <f>SUM('6:12'!AA137)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SUM('6:12'!G138)</f>
        <v>0</v>
      </c>
      <c r="H138" s="93">
        <f>SUM('6:12'!H138)</f>
        <v>0</v>
      </c>
      <c r="I138" s="93">
        <f>SUM('6:12'!I138)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SUM('6:12'!N138)</f>
        <v>0</v>
      </c>
      <c r="O138" s="93">
        <f>SUM('6:12'!O138)</f>
        <v>0</v>
      </c>
      <c r="P138" s="93">
        <f>SUM('6:12'!P138)</f>
        <v>0</v>
      </c>
      <c r="Q138" s="93">
        <f>SUM('6:12'!Q138)</f>
        <v>0</v>
      </c>
      <c r="R138" s="93">
        <f>SUM('6:12'!R138)</f>
        <v>0</v>
      </c>
      <c r="S138" s="93">
        <f>SUM('6:12'!S138)</f>
        <v>0</v>
      </c>
      <c r="T138" s="93">
        <f>SUM('6:12'!T138)</f>
        <v>0</v>
      </c>
      <c r="U138" s="93">
        <f>SUM('6:12'!U138)</f>
        <v>0</v>
      </c>
      <c r="V138" s="196">
        <f>SUM(X138:AA138)</f>
        <v>0</v>
      </c>
      <c r="W138" s="33" t="str">
        <f t="shared" si="21"/>
        <v/>
      </c>
      <c r="X138" s="93">
        <f>SUM('6:12'!X138)</f>
        <v>0</v>
      </c>
      <c r="Y138" s="93">
        <f>SUM('6:12'!Y138)</f>
        <v>0</v>
      </c>
      <c r="Z138" s="93">
        <f>SUM('6:12'!Z138)</f>
        <v>0</v>
      </c>
      <c r="AA138" s="93">
        <f>SUM('6:12'!AA138)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SUM('6:12'!G139)</f>
        <v>0</v>
      </c>
      <c r="H139" s="93">
        <f>SUM('6:12'!H139)</f>
        <v>0</v>
      </c>
      <c r="I139" s="93">
        <f>SUM('6:12'!I139)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SUM('6:12'!N139)</f>
        <v>0</v>
      </c>
      <c r="O139" s="93">
        <f>SUM('6:12'!O139)</f>
        <v>0</v>
      </c>
      <c r="P139" s="93">
        <f>SUM('6:12'!P139)</f>
        <v>0</v>
      </c>
      <c r="Q139" s="93">
        <f>SUM('6:12'!Q139)</f>
        <v>0</v>
      </c>
      <c r="R139" s="93">
        <f>SUM('6:12'!R139)</f>
        <v>0</v>
      </c>
      <c r="S139" s="93">
        <f>SUM('6:12'!S139)</f>
        <v>0</v>
      </c>
      <c r="T139" s="93">
        <f>SUM('6:12'!T139)</f>
        <v>0</v>
      </c>
      <c r="U139" s="93">
        <f>SUM('6:12'!U139)</f>
        <v>0</v>
      </c>
      <c r="V139" s="196">
        <f>SUM(X139:AA139)</f>
        <v>0</v>
      </c>
      <c r="W139" s="33" t="str">
        <f t="shared" si="21"/>
        <v/>
      </c>
      <c r="X139" s="93">
        <f>SUM('6:12'!X139)</f>
        <v>0</v>
      </c>
      <c r="Y139" s="93">
        <f>SUM('6:12'!Y139)</f>
        <v>0</v>
      </c>
      <c r="Z139" s="93">
        <f>SUM('6:12'!Z139)</f>
        <v>0</v>
      </c>
      <c r="AA139" s="93">
        <f>SUM('6:12'!AA139)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SUM('6:12'!G140)</f>
        <v>0</v>
      </c>
      <c r="H140" s="93">
        <f>SUM('6:12'!H140)</f>
        <v>0</v>
      </c>
      <c r="I140" s="93">
        <f>SUM('6:12'!I140)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SUM('6:12'!N140)</f>
        <v>0</v>
      </c>
      <c r="O140" s="93">
        <f>SUM('6:12'!O140)</f>
        <v>0</v>
      </c>
      <c r="P140" s="93">
        <f>SUM('6:12'!P140)</f>
        <v>0</v>
      </c>
      <c r="Q140" s="93">
        <f>SUM('6:12'!Q140)</f>
        <v>0</v>
      </c>
      <c r="R140" s="93">
        <f>SUM('6:12'!R140)</f>
        <v>0</v>
      </c>
      <c r="S140" s="93">
        <f>SUM('6:12'!S140)</f>
        <v>0</v>
      </c>
      <c r="T140" s="93">
        <f>SUM('6:12'!T140)</f>
        <v>0</v>
      </c>
      <c r="U140" s="93">
        <f>SUM('6:12'!U140)</f>
        <v>0</v>
      </c>
      <c r="V140" s="196">
        <f>SUM(X140:AA140)</f>
        <v>0</v>
      </c>
      <c r="W140" s="33" t="str">
        <f t="shared" si="21"/>
        <v/>
      </c>
      <c r="X140" s="93">
        <f>SUM('6:12'!X140)</f>
        <v>0</v>
      </c>
      <c r="Y140" s="93">
        <f>SUM('6:12'!Y140)</f>
        <v>0</v>
      </c>
      <c r="Z140" s="93">
        <f>SUM('6:12'!Z140)</f>
        <v>0</v>
      </c>
      <c r="AA140" s="93">
        <f>SUM('6:12'!AA140)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SUM('6:12'!G141)</f>
        <v>0</v>
      </c>
      <c r="H141" s="93">
        <f>SUM('6:12'!H141)</f>
        <v>0</v>
      </c>
      <c r="I141" s="93">
        <f>SUM('6:12'!I141)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SUM('6:12'!N141)</f>
        <v>0</v>
      </c>
      <c r="O141" s="93">
        <f>SUM('6:12'!O141)</f>
        <v>0</v>
      </c>
      <c r="P141" s="93">
        <f>SUM('6:12'!P141)</f>
        <v>0</v>
      </c>
      <c r="Q141" s="93">
        <f>SUM('6:12'!Q141)</f>
        <v>0</v>
      </c>
      <c r="R141" s="93">
        <f>SUM('6:12'!R141)</f>
        <v>0</v>
      </c>
      <c r="S141" s="93">
        <f>SUM('6:12'!S141)</f>
        <v>0</v>
      </c>
      <c r="T141" s="93">
        <f>SUM('6:12'!T141)</f>
        <v>0</v>
      </c>
      <c r="U141" s="93">
        <f>SUM('6:12'!U141)</f>
        <v>0</v>
      </c>
      <c r="V141" s="196">
        <f>SUM(X141:AA141)</f>
        <v>0</v>
      </c>
      <c r="W141" s="33" t="str">
        <f t="shared" si="21"/>
        <v/>
      </c>
      <c r="X141" s="93">
        <f>SUM('6:12'!X141)</f>
        <v>0</v>
      </c>
      <c r="Y141" s="93">
        <f>SUM('6:12'!Y141)</f>
        <v>0</v>
      </c>
      <c r="Z141" s="93">
        <f>SUM('6:12'!Z141)</f>
        <v>0</v>
      </c>
      <c r="AA141" s="93">
        <f>SUM('6:12'!AA141)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SUM('6:12'!G142)</f>
        <v>0</v>
      </c>
      <c r="H142" s="93">
        <f>SUM('6:12'!H142)</f>
        <v>0</v>
      </c>
      <c r="I142" s="93">
        <f>SUM('6:12'!I142)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SUM('6:12'!N142)</f>
        <v>0</v>
      </c>
      <c r="O142" s="93">
        <f>SUM('6:12'!O142)</f>
        <v>0</v>
      </c>
      <c r="P142" s="93">
        <f>SUM('6:12'!P142)</f>
        <v>0</v>
      </c>
      <c r="Q142" s="93">
        <f>SUM('6:12'!Q142)</f>
        <v>0</v>
      </c>
      <c r="R142" s="93">
        <f>SUM('6:12'!R142)</f>
        <v>0</v>
      </c>
      <c r="S142" s="93">
        <f>SUM('6:12'!S142)</f>
        <v>0</v>
      </c>
      <c r="T142" s="93">
        <f>SUM('6:12'!T142)</f>
        <v>0</v>
      </c>
      <c r="U142" s="93">
        <f>SUM('6:12'!U142)</f>
        <v>0</v>
      </c>
      <c r="V142" s="196">
        <f>SUM(X142:AA142)</f>
        <v>0</v>
      </c>
      <c r="W142" s="33" t="str">
        <f t="shared" si="21"/>
        <v/>
      </c>
      <c r="X142" s="93">
        <f>SUM('6:12'!X142)</f>
        <v>0</v>
      </c>
      <c r="Y142" s="93">
        <f>SUM('6:12'!Y142)</f>
        <v>0</v>
      </c>
      <c r="Z142" s="93">
        <f>SUM('6:12'!Z142)</f>
        <v>0</v>
      </c>
      <c r="AA142" s="93">
        <f>SUM('6:12'!AA142)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SUM('6:12'!G143)</f>
        <v>0</v>
      </c>
      <c r="H143" s="93">
        <f>SUM('6:12'!H143)</f>
        <v>0</v>
      </c>
      <c r="I143" s="93">
        <f>SUM('6:12'!I143)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SUM('6:12'!H144)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SUM('6:12'!H145)</f>
        <v>5670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SUM('6:12'!H146)</f>
        <v>2731.68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SUM('6:12'!G147)</f>
        <v>0</v>
      </c>
      <c r="H147" s="93">
        <f>SUM('6:12'!H147)</f>
        <v>0</v>
      </c>
      <c r="I147" s="93">
        <f>SUM('6:12'!I147)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SUM('6:12'!N147)</f>
        <v>0</v>
      </c>
      <c r="O147" s="93">
        <f>SUM('6:12'!O147)</f>
        <v>0</v>
      </c>
      <c r="P147" s="93">
        <f>SUM('6:12'!P147)</f>
        <v>0</v>
      </c>
      <c r="Q147" s="93">
        <f>SUM('6:12'!Q147)</f>
        <v>0</v>
      </c>
      <c r="R147" s="93">
        <f>SUM('6:12'!R147)</f>
        <v>0</v>
      </c>
      <c r="S147" s="93">
        <f>SUM('6:12'!S147)</f>
        <v>0</v>
      </c>
      <c r="T147" s="93">
        <f>SUM('6:12'!T147)</f>
        <v>0</v>
      </c>
      <c r="U147" s="93">
        <f>SUM('6:12'!U147)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SUM('6:12'!X147)</f>
        <v>0</v>
      </c>
      <c r="Y147" s="93">
        <f>SUM('6:12'!Y147)</f>
        <v>0</v>
      </c>
      <c r="Z147" s="93">
        <f>SUM('6:12'!Z147)</f>
        <v>0</v>
      </c>
      <c r="AA147" s="93">
        <f>SUM('6:12'!AA147)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80" t="s">
        <v>102</v>
      </c>
      <c r="B148" s="781"/>
      <c r="C148" s="310" t="s">
        <v>71</v>
      </c>
      <c r="D148" s="20"/>
      <c r="E148" s="20"/>
      <c r="F148" s="32"/>
      <c r="G148" s="99">
        <f>SUM(G138:G147)</f>
        <v>0</v>
      </c>
      <c r="H148" s="99">
        <f>SUM(H138:H147)</f>
        <v>8401.68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SUM('6:12'!G149)</f>
        <v>107</v>
      </c>
      <c r="H149" s="93">
        <f>SUM('6:12'!H149)</f>
        <v>390.55</v>
      </c>
      <c r="I149" s="93">
        <f>SUM('6:12'!I149)</f>
        <v>20</v>
      </c>
      <c r="J149" s="31">
        <f t="array" ref="J149">IF(ISERROR(G149/I149),"",G149/I149)</f>
        <v>5.35</v>
      </c>
      <c r="K149" s="315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SUM('6:12'!N149)</f>
        <v>0</v>
      </c>
      <c r="O149" s="93">
        <f>SUM('6:12'!O149)</f>
        <v>0</v>
      </c>
      <c r="P149" s="93">
        <f>SUM('6:12'!P149)</f>
        <v>0</v>
      </c>
      <c r="Q149" s="93">
        <f>SUM('6:12'!Q149)</f>
        <v>0</v>
      </c>
      <c r="R149" s="93">
        <f>SUM('6:12'!R149)</f>
        <v>0</v>
      </c>
      <c r="S149" s="93">
        <f>SUM('6:12'!S149)</f>
        <v>0</v>
      </c>
      <c r="T149" s="93">
        <f>SUM('6:12'!T149)</f>
        <v>0</v>
      </c>
      <c r="U149" s="93">
        <f>SUM('6:12'!U149)</f>
        <v>0</v>
      </c>
      <c r="V149" s="196">
        <f>SUM(X149:AA149)</f>
        <v>0</v>
      </c>
      <c r="W149" s="33">
        <f t="shared" si="24"/>
        <v>0</v>
      </c>
      <c r="X149" s="93">
        <f>SUM('6:12'!X149)</f>
        <v>0</v>
      </c>
      <c r="Y149" s="93">
        <f>SUM('6:12'!Y149)</f>
        <v>0</v>
      </c>
      <c r="Z149" s="93">
        <f>SUM('6:12'!Z149)</f>
        <v>0</v>
      </c>
      <c r="AA149" s="93">
        <f>SUM('6:12'!AA149)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SUM('6:12'!G150)</f>
        <v>0</v>
      </c>
      <c r="H150" s="93">
        <f>SUM('6:12'!H150)</f>
        <v>0</v>
      </c>
      <c r="I150" s="93">
        <f>SUM('6:12'!I150)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SUM('6:12'!N150)</f>
        <v>0</v>
      </c>
      <c r="O150" s="93">
        <f>SUM('6:12'!O150)</f>
        <v>0</v>
      </c>
      <c r="P150" s="93">
        <f>SUM('6:12'!P150)</f>
        <v>0</v>
      </c>
      <c r="Q150" s="93">
        <f>SUM('6:12'!Q150)</f>
        <v>0</v>
      </c>
      <c r="R150" s="93">
        <f>SUM('6:12'!R150)</f>
        <v>0</v>
      </c>
      <c r="S150" s="93">
        <f>SUM('6:12'!S150)</f>
        <v>0</v>
      </c>
      <c r="T150" s="93">
        <f>SUM('6:12'!T150)</f>
        <v>0</v>
      </c>
      <c r="U150" s="93">
        <f>SUM('6:12'!U150)</f>
        <v>0</v>
      </c>
      <c r="V150" s="196">
        <f>SUM(X150:AA150)</f>
        <v>0</v>
      </c>
      <c r="W150" s="33" t="str">
        <f t="shared" si="24"/>
        <v/>
      </c>
      <c r="X150" s="93">
        <f>SUM('6:12'!X150)</f>
        <v>0</v>
      </c>
      <c r="Y150" s="93">
        <f>SUM('6:12'!Y150)</f>
        <v>0</v>
      </c>
      <c r="Z150" s="93">
        <f>SUM('6:12'!Z150)</f>
        <v>0</v>
      </c>
      <c r="AA150" s="93">
        <f>SUM('6:12'!AA150)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SUM('6:12'!G151)</f>
        <v>128</v>
      </c>
      <c r="H151" s="93">
        <f>SUM('6:12'!H151)</f>
        <v>998.4</v>
      </c>
      <c r="I151" s="93">
        <f>SUM('6:12'!I151)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SUM('6:12'!N151)</f>
        <v>0</v>
      </c>
      <c r="O151" s="93">
        <f>SUM('6:12'!O151)</f>
        <v>0</v>
      </c>
      <c r="P151" s="93">
        <f>SUM('6:12'!P151)</f>
        <v>0</v>
      </c>
      <c r="Q151" s="93">
        <f>SUM('6:12'!Q151)</f>
        <v>0</v>
      </c>
      <c r="R151" s="93">
        <f>SUM('6:12'!R151)</f>
        <v>0</v>
      </c>
      <c r="S151" s="93">
        <f>SUM('6:12'!S151)</f>
        <v>0</v>
      </c>
      <c r="T151" s="93">
        <f>SUM('6:12'!T151)</f>
        <v>0</v>
      </c>
      <c r="U151" s="93">
        <f>SUM('6:12'!U151)</f>
        <v>0</v>
      </c>
      <c r="V151" s="196">
        <f>SUM(X151:AA151)</f>
        <v>0</v>
      </c>
      <c r="W151" s="33">
        <f t="shared" si="24"/>
        <v>0</v>
      </c>
      <c r="X151" s="93">
        <f>SUM('6:12'!X151)</f>
        <v>0</v>
      </c>
      <c r="Y151" s="93">
        <f>SUM('6:12'!Y151)</f>
        <v>0</v>
      </c>
      <c r="Z151" s="93">
        <f>SUM('6:12'!Z151)</f>
        <v>0</v>
      </c>
      <c r="AA151" s="93">
        <f>SUM('6:12'!AA151)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SUM('6:12'!G152)</f>
        <v>0</v>
      </c>
      <c r="H152" s="93">
        <f>SUM('6:12'!H152)</f>
        <v>0</v>
      </c>
      <c r="I152" s="93">
        <f>SUM('6:12'!I152)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SUM('6:12'!N152)</f>
        <v>0</v>
      </c>
      <c r="O152" s="93">
        <f>SUM('6:12'!O152)</f>
        <v>0</v>
      </c>
      <c r="P152" s="93">
        <f>SUM('6:12'!P152)</f>
        <v>0</v>
      </c>
      <c r="Q152" s="93">
        <f>SUM('6:12'!Q152)</f>
        <v>0</v>
      </c>
      <c r="R152" s="93">
        <f>SUM('6:12'!R152)</f>
        <v>0</v>
      </c>
      <c r="S152" s="93">
        <f>SUM('6:12'!S152)</f>
        <v>0</v>
      </c>
      <c r="T152" s="93">
        <f>SUM('6:12'!T152)</f>
        <v>0</v>
      </c>
      <c r="U152" s="93">
        <f>SUM('6:12'!U152)</f>
        <v>0</v>
      </c>
      <c r="V152" s="196">
        <f>SUM(X152:AA152)</f>
        <v>0</v>
      </c>
      <c r="W152" s="33" t="str">
        <f t="shared" si="24"/>
        <v/>
      </c>
      <c r="X152" s="93">
        <f>SUM('6:12'!X152)</f>
        <v>0</v>
      </c>
      <c r="Y152" s="93">
        <f>SUM('6:12'!Y152)</f>
        <v>0</v>
      </c>
      <c r="Z152" s="93">
        <f>SUM('6:12'!Z152)</f>
        <v>0</v>
      </c>
      <c r="AA152" s="93">
        <f>SUM('6:12'!AA152)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SUM('6:12'!G153)</f>
        <v>0</v>
      </c>
      <c r="H153" s="93">
        <f>SUM('6:12'!H153)</f>
        <v>0</v>
      </c>
      <c r="I153" s="93">
        <f>SUM('6:12'!I153)</f>
        <v>0</v>
      </c>
      <c r="J153" s="31"/>
      <c r="K153" s="35"/>
      <c r="L153" s="87">
        <v>6</v>
      </c>
      <c r="M153" s="36"/>
      <c r="N153" s="93">
        <f>SUM('6:12'!N153)</f>
        <v>0</v>
      </c>
      <c r="O153" s="93">
        <f>SUM('6:12'!O153)</f>
        <v>0</v>
      </c>
      <c r="P153" s="93">
        <f>SUM('6:12'!P153)</f>
        <v>0</v>
      </c>
      <c r="Q153" s="93">
        <f>SUM('6:12'!Q153)</f>
        <v>0</v>
      </c>
      <c r="R153" s="93">
        <f>SUM('6:12'!R153)</f>
        <v>0</v>
      </c>
      <c r="S153" s="93">
        <f>SUM('6:12'!S153)</f>
        <v>0</v>
      </c>
      <c r="T153" s="93">
        <f>SUM('6:12'!T153)</f>
        <v>0</v>
      </c>
      <c r="U153" s="93">
        <f>SUM('6:12'!U153)</f>
        <v>0</v>
      </c>
      <c r="V153" s="196"/>
      <c r="W153" s="33"/>
      <c r="X153" s="93">
        <f>SUM('6:12'!X153)</f>
        <v>0</v>
      </c>
      <c r="Y153" s="93">
        <f>SUM('6:12'!Y153)</f>
        <v>0</v>
      </c>
      <c r="Z153" s="93">
        <f>SUM('6:12'!Z153)</f>
        <v>0</v>
      </c>
      <c r="AA153" s="93">
        <f>SUM('6:12'!AA153)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SUM('6:12'!G154)</f>
        <v>0</v>
      </c>
      <c r="H154" s="93">
        <f>SUM('6:12'!H154)</f>
        <v>0</v>
      </c>
      <c r="I154" s="93">
        <f>SUM('6:12'!I154)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SUM('6:12'!N154)</f>
        <v>0</v>
      </c>
      <c r="O154" s="93">
        <f>SUM('6:12'!O154)</f>
        <v>0</v>
      </c>
      <c r="P154" s="93">
        <f>SUM('6:12'!P154)</f>
        <v>0</v>
      </c>
      <c r="Q154" s="93">
        <f>SUM('6:12'!Q154)</f>
        <v>0</v>
      </c>
      <c r="R154" s="93">
        <f>SUM('6:12'!R154)</f>
        <v>0</v>
      </c>
      <c r="S154" s="93">
        <f>SUM('6:12'!S154)</f>
        <v>0</v>
      </c>
      <c r="T154" s="93">
        <f>SUM('6:12'!T154)</f>
        <v>0</v>
      </c>
      <c r="U154" s="93">
        <f>SUM('6:12'!U154)</f>
        <v>0</v>
      </c>
      <c r="V154" s="196">
        <f>SUM(X154:AA154)</f>
        <v>0</v>
      </c>
      <c r="W154" s="33" t="str">
        <f>IF(ISERROR(V154/G154),"",V154/G154)</f>
        <v/>
      </c>
      <c r="X154" s="93">
        <f>SUM('6:12'!X154)</f>
        <v>0</v>
      </c>
      <c r="Y154" s="93">
        <f>SUM('6:12'!Y154)</f>
        <v>0</v>
      </c>
      <c r="Z154" s="93">
        <f>SUM('6:12'!Z154)</f>
        <v>0</v>
      </c>
      <c r="AA154" s="93">
        <f>SUM('6:12'!AA154)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SUM('6:12'!G155)</f>
        <v>0</v>
      </c>
      <c r="H155" s="93">
        <f>SUM('6:12'!H155)</f>
        <v>0</v>
      </c>
      <c r="I155" s="93">
        <f>SUM('6:12'!I155)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SUM('6:12'!N155)</f>
        <v>0</v>
      </c>
      <c r="O155" s="93">
        <f>SUM('6:12'!O155)</f>
        <v>0</v>
      </c>
      <c r="P155" s="93">
        <f>SUM('6:12'!P155)</f>
        <v>0</v>
      </c>
      <c r="Q155" s="93">
        <f>SUM('6:12'!Q155)</f>
        <v>0</v>
      </c>
      <c r="R155" s="93">
        <f>SUM('6:12'!R155)</f>
        <v>0</v>
      </c>
      <c r="S155" s="93">
        <f>SUM('6:12'!S155)</f>
        <v>0</v>
      </c>
      <c r="T155" s="93">
        <f>SUM('6:12'!T155)</f>
        <v>0</v>
      </c>
      <c r="U155" s="93">
        <f>SUM('6:12'!U155)</f>
        <v>0</v>
      </c>
      <c r="V155" s="196">
        <f>SUM(X155:AA155)</f>
        <v>0</v>
      </c>
      <c r="W155" s="33" t="str">
        <f>IF(ISERROR(V155/G155),"",V155/G155)</f>
        <v/>
      </c>
      <c r="X155" s="93">
        <f>SUM('6:12'!X155)</f>
        <v>0</v>
      </c>
      <c r="Y155" s="93">
        <f>SUM('6:12'!Y155)</f>
        <v>0</v>
      </c>
      <c r="Z155" s="93">
        <f>SUM('6:12'!Z155)</f>
        <v>0</v>
      </c>
      <c r="AA155" s="93">
        <f>SUM('6:12'!AA155)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SUM('6:12'!G156)</f>
        <v>0</v>
      </c>
      <c r="H156" s="93">
        <f>SUM('6:12'!H156)</f>
        <v>0</v>
      </c>
      <c r="I156" s="93">
        <f>SUM('6:12'!I156)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SUM('6:12'!G157)</f>
        <v>0</v>
      </c>
      <c r="H157" s="93">
        <f>SUM('6:12'!H157)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SUM('6:12'!G158)</f>
        <v>0</v>
      </c>
      <c r="H158" s="93">
        <f>SUM('6:12'!H158)</f>
        <v>0</v>
      </c>
      <c r="I158" s="93">
        <f>SUM('6:12'!I158)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SUM('6:12'!N158)</f>
        <v>0</v>
      </c>
      <c r="O158" s="93">
        <f>SUM('6:12'!O158)</f>
        <v>0</v>
      </c>
      <c r="P158" s="93">
        <f>SUM('6:12'!P158)</f>
        <v>0</v>
      </c>
      <c r="Q158" s="93">
        <f>SUM('6:12'!Q158)</f>
        <v>0</v>
      </c>
      <c r="R158" s="93">
        <f>SUM('6:12'!R158)</f>
        <v>0</v>
      </c>
      <c r="S158" s="93">
        <f>SUM('6:12'!S158)</f>
        <v>0</v>
      </c>
      <c r="T158" s="93">
        <f>SUM('6:12'!T158)</f>
        <v>0</v>
      </c>
      <c r="U158" s="93">
        <f>SUM('6:12'!U158)</f>
        <v>0</v>
      </c>
      <c r="V158" s="196">
        <f>SUM(X158:AA158)</f>
        <v>0</v>
      </c>
      <c r="W158" s="33" t="str">
        <f>IF(ISERROR(V158/G158),"",V158/G158)</f>
        <v/>
      </c>
      <c r="X158" s="93">
        <f>SUM('6:12'!X158)</f>
        <v>0</v>
      </c>
      <c r="Y158" s="93">
        <f>SUM('6:12'!Y158)</f>
        <v>0</v>
      </c>
      <c r="Z158" s="93">
        <f>SUM('6:12'!Z158)</f>
        <v>0</v>
      </c>
      <c r="AA158" s="93">
        <f>SUM('6:12'!AA158)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SUM('6:12'!G159)</f>
        <v>0</v>
      </c>
      <c r="H159" s="93">
        <f>SUM('6:12'!H159)</f>
        <v>0</v>
      </c>
      <c r="I159" s="93">
        <f>SUM('6:12'!I159)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SUM('6:12'!N159)</f>
        <v>0</v>
      </c>
      <c r="O159" s="93">
        <f>SUM('6:12'!O159)</f>
        <v>0</v>
      </c>
      <c r="P159" s="93">
        <f>SUM('6:12'!P159)</f>
        <v>0</v>
      </c>
      <c r="Q159" s="93">
        <f>SUM('6:12'!Q159)</f>
        <v>0</v>
      </c>
      <c r="R159" s="93">
        <f>SUM('6:12'!R159)</f>
        <v>0</v>
      </c>
      <c r="S159" s="93">
        <f>SUM('6:12'!S159)</f>
        <v>0</v>
      </c>
      <c r="T159" s="93">
        <f>SUM('6:12'!T159)</f>
        <v>0</v>
      </c>
      <c r="U159" s="93">
        <f>SUM('6:12'!U159)</f>
        <v>0</v>
      </c>
      <c r="V159" s="196">
        <f>SUM(X159:AA159)</f>
        <v>0</v>
      </c>
      <c r="W159" s="33" t="str">
        <f>IF(ISERROR(V159/G159),"",V159/G159)</f>
        <v/>
      </c>
      <c r="X159" s="93">
        <f>SUM('6:12'!X159)</f>
        <v>0</v>
      </c>
      <c r="Y159" s="93">
        <f>SUM('6:12'!Y159)</f>
        <v>0</v>
      </c>
      <c r="Z159" s="93">
        <f>SUM('6:12'!Z159)</f>
        <v>0</v>
      </c>
      <c r="AA159" s="93">
        <f>SUM('6:12'!AA159)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SUM('6:12'!G160)</f>
        <v>0</v>
      </c>
      <c r="H160" s="93">
        <f>SUM('6:12'!H160)</f>
        <v>0</v>
      </c>
      <c r="I160" s="93">
        <f>SUM('6:12'!I160)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SUM('6:12'!N160)</f>
        <v>0</v>
      </c>
      <c r="O160" s="93">
        <f>SUM('6:12'!O160)</f>
        <v>0</v>
      </c>
      <c r="P160" s="93">
        <f>SUM('6:12'!P160)</f>
        <v>0</v>
      </c>
      <c r="Q160" s="93">
        <f>SUM('6:12'!Q160)</f>
        <v>0</v>
      </c>
      <c r="R160" s="93">
        <f>SUM('6:12'!R160)</f>
        <v>0</v>
      </c>
      <c r="S160" s="93">
        <f>SUM('6:12'!S160)</f>
        <v>0</v>
      </c>
      <c r="T160" s="93">
        <f>SUM('6:12'!T160)</f>
        <v>0</v>
      </c>
      <c r="U160" s="93">
        <f>SUM('6:12'!U160)</f>
        <v>0</v>
      </c>
      <c r="V160" s="196"/>
      <c r="W160" s="33"/>
      <c r="X160" s="93">
        <f>SUM('6:12'!X160)</f>
        <v>0</v>
      </c>
      <c r="Y160" s="93">
        <f>SUM('6:12'!Y160)</f>
        <v>0</v>
      </c>
      <c r="Z160" s="93">
        <f>SUM('6:12'!Z160)</f>
        <v>0</v>
      </c>
      <c r="AA160" s="93">
        <f>SUM('6:12'!AA160)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SUM('6:12'!G161)</f>
        <v>0</v>
      </c>
      <c r="H161" s="93">
        <f>SUM('6:12'!H161)</f>
        <v>0</v>
      </c>
      <c r="I161" s="93">
        <f>SUM('6:12'!I161)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SUM('6:12'!N161)</f>
        <v>0</v>
      </c>
      <c r="O161" s="93">
        <f>SUM('6:12'!O161)</f>
        <v>0</v>
      </c>
      <c r="P161" s="93">
        <f>SUM('6:12'!P161)</f>
        <v>0</v>
      </c>
      <c r="Q161" s="93">
        <f>SUM('6:12'!Q161)</f>
        <v>0</v>
      </c>
      <c r="R161" s="93">
        <f>SUM('6:12'!R161)</f>
        <v>0</v>
      </c>
      <c r="S161" s="93">
        <f>SUM('6:12'!S161)</f>
        <v>0</v>
      </c>
      <c r="T161" s="93">
        <f>SUM('6:12'!T161)</f>
        <v>0</v>
      </c>
      <c r="U161" s="93">
        <f>SUM('6:12'!U161)</f>
        <v>0</v>
      </c>
      <c r="V161" s="196"/>
      <c r="W161" s="33"/>
      <c r="X161" s="93">
        <f>SUM('6:12'!X161)</f>
        <v>0</v>
      </c>
      <c r="Y161" s="93">
        <f>SUM('6:12'!Y161)</f>
        <v>0</v>
      </c>
      <c r="Z161" s="93">
        <f>SUM('6:12'!Z161)</f>
        <v>0</v>
      </c>
      <c r="AA161" s="93">
        <f>SUM('6:12'!AA161)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SUM('6:12'!G162)</f>
        <v>0</v>
      </c>
      <c r="H162" s="93">
        <f>SUM('6:12'!H162)</f>
        <v>0</v>
      </c>
      <c r="I162" s="93">
        <f>SUM('6:12'!I162)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80" t="s">
        <v>106</v>
      </c>
      <c r="B163" s="781"/>
      <c r="C163" s="310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82" t="s">
        <v>108</v>
      </c>
      <c r="B164" s="783"/>
      <c r="C164" s="783"/>
      <c r="D164" s="783"/>
      <c r="E164" s="783"/>
      <c r="F164" s="784"/>
      <c r="G164" s="183">
        <f>SUM(G28,G86,G121,G137,G148,G163)</f>
        <v>18275</v>
      </c>
      <c r="H164" s="183">
        <f>SUM(H28,H86,H121,H137,H148,H163)</f>
        <v>95967.51</v>
      </c>
      <c r="I164" s="183">
        <f>SUM(I28,I86,I121,I137,I148,I163)</f>
        <v>707</v>
      </c>
      <c r="J164" s="52">
        <f t="array" ref="J164">IF(ISERROR(G164/I164),"",G164/I164)</f>
        <v>25.84865629420085</v>
      </c>
      <c r="K164" s="183">
        <f>SUM(K28,K86,K121,K137,K148,K163)</f>
        <v>853.31704665789323</v>
      </c>
      <c r="L164" s="52">
        <f>IF(ISERROR(G164/K164),"",G164/K164)</f>
        <v>21.416424377757338</v>
      </c>
      <c r="M164" s="183">
        <f t="shared" ref="M164:AA164" si="26">SUM(M28,M86,M121,M137,M148,M163)</f>
        <v>-142.71037999122666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75" t="s">
        <v>497</v>
      </c>
      <c r="B165" s="313" t="s">
        <v>110</v>
      </c>
      <c r="C165" s="763" t="s">
        <v>111</v>
      </c>
      <c r="D165" s="763"/>
      <c r="E165" s="773" t="s">
        <v>112</v>
      </c>
      <c r="F165" s="773"/>
      <c r="G165" s="743" t="s">
        <v>113</v>
      </c>
      <c r="H165" s="743"/>
      <c r="I165" s="773" t="s">
        <v>114</v>
      </c>
      <c r="J165" s="773"/>
      <c r="K165" s="773" t="s">
        <v>36</v>
      </c>
      <c r="L165" s="773"/>
      <c r="M165" s="773" t="s">
        <v>115</v>
      </c>
      <c r="N165" s="773"/>
      <c r="O165" s="773" t="s">
        <v>116</v>
      </c>
      <c r="P165" s="743" t="s">
        <v>117</v>
      </c>
      <c r="Q165" s="743"/>
      <c r="R165" s="743" t="s">
        <v>36</v>
      </c>
      <c r="S165" s="743"/>
      <c r="T165" s="743" t="s">
        <v>118</v>
      </c>
      <c r="U165" s="743"/>
      <c r="V165" s="743" t="s">
        <v>119</v>
      </c>
      <c r="W165" s="743"/>
      <c r="X165" s="743" t="s">
        <v>36</v>
      </c>
      <c r="Y165" s="743"/>
      <c r="Z165" s="743" t="s">
        <v>118</v>
      </c>
      <c r="AA165" s="743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76"/>
      <c r="B166" s="313" t="s">
        <v>120</v>
      </c>
      <c r="C166" s="778">
        <f>SUM('6:12'!C166)</f>
        <v>7</v>
      </c>
      <c r="D166" s="779"/>
      <c r="E166" s="777">
        <f>D166*11</f>
        <v>0</v>
      </c>
      <c r="F166" s="777"/>
      <c r="G166" s="778">
        <f>SUM('6:12'!G166)</f>
        <v>7</v>
      </c>
      <c r="H166" s="779"/>
      <c r="I166" s="773">
        <f>G166*11</f>
        <v>77</v>
      </c>
      <c r="J166" s="773"/>
      <c r="K166" s="773">
        <f>E166-I166</f>
        <v>-77</v>
      </c>
      <c r="L166" s="773"/>
      <c r="M166" s="775" t="str">
        <f>IF(ISERROR(K166/E166),"",K166/E166)</f>
        <v/>
      </c>
      <c r="N166" s="775"/>
      <c r="O166" s="773"/>
      <c r="P166" s="743" t="s">
        <v>70</v>
      </c>
      <c r="Q166" s="743"/>
      <c r="R166" s="766">
        <f>SUM(O28:U28)</f>
        <v>0</v>
      </c>
      <c r="S166" s="766"/>
      <c r="T166" s="774" t="str">
        <f t="array" ref="T166">IF(ISERROR(R166/R173),"",R166/R173)</f>
        <v/>
      </c>
      <c r="U166" s="774"/>
      <c r="V166" s="743" t="s">
        <v>41</v>
      </c>
      <c r="W166" s="743"/>
      <c r="X166" s="766">
        <f>SUM(P27,P85,P120,P136,P147,P161)</f>
        <v>0</v>
      </c>
      <c r="Y166" s="766"/>
      <c r="Z166" s="774" t="str">
        <f t="array" ref="Z166">IF(ISERROR(X166/X173),"",X166/X173)</f>
        <v/>
      </c>
      <c r="AA166" s="774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76"/>
      <c r="B167" s="313" t="s">
        <v>121</v>
      </c>
      <c r="C167" s="778">
        <f>SUM('6:12'!C167)</f>
        <v>7</v>
      </c>
      <c r="D167" s="779"/>
      <c r="E167" s="777">
        <f>D167*11</f>
        <v>0</v>
      </c>
      <c r="F167" s="777"/>
      <c r="G167" s="778">
        <f>SUM('6:12'!G167)</f>
        <v>7</v>
      </c>
      <c r="H167" s="779"/>
      <c r="I167" s="773">
        <f>G167*11</f>
        <v>77</v>
      </c>
      <c r="J167" s="773"/>
      <c r="K167" s="773">
        <f>E167-I167</f>
        <v>-77</v>
      </c>
      <c r="L167" s="773"/>
      <c r="M167" s="775" t="str">
        <f>IF(ISERROR(K167/E167),"",K167/E167)</f>
        <v/>
      </c>
      <c r="N167" s="775"/>
      <c r="O167" s="773"/>
      <c r="P167" s="743" t="s">
        <v>86</v>
      </c>
      <c r="Q167" s="743"/>
      <c r="R167" s="766">
        <f>SUM(O86:U86)</f>
        <v>0</v>
      </c>
      <c r="S167" s="766"/>
      <c r="T167" s="774" t="str">
        <f>IF(ISERROR(R167/R173),"",R167/R173)</f>
        <v/>
      </c>
      <c r="U167" s="774"/>
      <c r="V167" s="743" t="s">
        <v>42</v>
      </c>
      <c r="W167" s="743"/>
      <c r="X167" s="766">
        <f>SUM(P28,P86,P121,P137,P148,P163)</f>
        <v>0</v>
      </c>
      <c r="Y167" s="766"/>
      <c r="Z167" s="774" t="str">
        <f>IF(ISERROR(X167/X173),"",X167/X173)</f>
        <v/>
      </c>
      <c r="AA167" s="774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76"/>
      <c r="B168" s="313" t="s">
        <v>122</v>
      </c>
      <c r="C168" s="778">
        <f>SUM('6:12'!C168)</f>
        <v>7</v>
      </c>
      <c r="D168" s="779"/>
      <c r="E168" s="777">
        <f>D168*11</f>
        <v>0</v>
      </c>
      <c r="F168" s="777"/>
      <c r="G168" s="778">
        <f>SUM('6:12'!G168)</f>
        <v>7</v>
      </c>
      <c r="H168" s="779"/>
      <c r="I168" s="773">
        <f>G168*8</f>
        <v>56</v>
      </c>
      <c r="J168" s="773"/>
      <c r="K168" s="773">
        <f>E168-I168</f>
        <v>-56</v>
      </c>
      <c r="L168" s="773"/>
      <c r="M168" s="775" t="str">
        <f>IF(ISERROR(K168/E168),"",K168/E168)</f>
        <v/>
      </c>
      <c r="N168" s="775"/>
      <c r="O168" s="773"/>
      <c r="P168" s="743" t="s">
        <v>92</v>
      </c>
      <c r="Q168" s="743"/>
      <c r="R168" s="766">
        <f>SUM(O121:U121)</f>
        <v>0</v>
      </c>
      <c r="S168" s="766"/>
      <c r="T168" s="774" t="str">
        <f>IF(ISERROR(R168/R173),"",R168/R173)</f>
        <v/>
      </c>
      <c r="U168" s="774"/>
      <c r="V168" s="743" t="s">
        <v>43</v>
      </c>
      <c r="W168" s="743"/>
      <c r="X168" s="766">
        <f>SUM(P29,P87,P122,P138,P149,P164)</f>
        <v>0</v>
      </c>
      <c r="Y168" s="766"/>
      <c r="Z168" s="774" t="str">
        <f>IF(ISERROR(X168/X173),"",X168/X173)</f>
        <v/>
      </c>
      <c r="AA168" s="774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76"/>
      <c r="B169" s="313" t="s">
        <v>47</v>
      </c>
      <c r="C169" s="778">
        <f>SUM('6:12'!C169)</f>
        <v>7</v>
      </c>
      <c r="D169" s="779"/>
      <c r="E169" s="777">
        <f>D169*11</f>
        <v>0</v>
      </c>
      <c r="F169" s="777"/>
      <c r="G169" s="778">
        <f>SUM('6:12'!G169)</f>
        <v>7</v>
      </c>
      <c r="H169" s="779"/>
      <c r="I169" s="773">
        <f>G169*11</f>
        <v>77</v>
      </c>
      <c r="J169" s="773"/>
      <c r="K169" s="773">
        <f>E169-I169</f>
        <v>-77</v>
      </c>
      <c r="L169" s="773"/>
      <c r="M169" s="775" t="str">
        <f>IF(ISERROR(K169/E169),"",K169/E169)</f>
        <v/>
      </c>
      <c r="N169" s="775"/>
      <c r="O169" s="773"/>
      <c r="P169" s="743" t="s">
        <v>99</v>
      </c>
      <c r="Q169" s="743"/>
      <c r="R169" s="766">
        <f>SUM(O137:U137)</f>
        <v>0</v>
      </c>
      <c r="S169" s="766"/>
      <c r="T169" s="774" t="str">
        <f>IF(ISERROR(R169/R173),"",R169/R173)</f>
        <v/>
      </c>
      <c r="U169" s="774"/>
      <c r="V169" s="743" t="s">
        <v>44</v>
      </c>
      <c r="W169" s="743"/>
      <c r="X169" s="766">
        <f>SUM(P31,P88,P123,P139,P150,P165)</f>
        <v>0</v>
      </c>
      <c r="Y169" s="766"/>
      <c r="Z169" s="774" t="str">
        <f>IF(ISERROR(X169/X173),"",X169/X173)</f>
        <v/>
      </c>
      <c r="AA169" s="774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77"/>
      <c r="B170" s="313" t="s">
        <v>123</v>
      </c>
      <c r="C170" s="776">
        <f>SUM(C166:D169)</f>
        <v>28</v>
      </c>
      <c r="D170" s="773"/>
      <c r="E170" s="773">
        <f>SUM(F166:F169)</f>
        <v>0</v>
      </c>
      <c r="F170" s="773"/>
      <c r="G170" s="776">
        <f>SUM(G166:H169)</f>
        <v>28</v>
      </c>
      <c r="H170" s="773"/>
      <c r="I170" s="773">
        <f>SUM(I166:J169)</f>
        <v>287</v>
      </c>
      <c r="J170" s="773"/>
      <c r="K170" s="773">
        <f>SUM(K166:L169)</f>
        <v>-287</v>
      </c>
      <c r="L170" s="773"/>
      <c r="M170" s="775" t="str">
        <f>IF(ISERROR(K170/E170),"",K170/E170)</f>
        <v/>
      </c>
      <c r="N170" s="775"/>
      <c r="O170" s="773"/>
      <c r="P170" s="743" t="s">
        <v>102</v>
      </c>
      <c r="Q170" s="743"/>
      <c r="R170" s="766">
        <f>SUM(O148:U148)</f>
        <v>0</v>
      </c>
      <c r="S170" s="766"/>
      <c r="T170" s="774" t="str">
        <f>IF(ISERROR(R170/R173),"",R170/R173)</f>
        <v/>
      </c>
      <c r="U170" s="774"/>
      <c r="V170" s="743" t="s">
        <v>45</v>
      </c>
      <c r="W170" s="743"/>
      <c r="X170" s="766">
        <f>SUM(P32,P89,P124,P140,P151,P166)</f>
        <v>0</v>
      </c>
      <c r="Y170" s="766"/>
      <c r="Z170" s="774" t="str">
        <f>IF(ISERROR(X170/X173),"",X170/X173)</f>
        <v/>
      </c>
      <c r="AA170" s="774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18275</v>
      </c>
      <c r="C171" s="766" t="s">
        <v>155</v>
      </c>
      <c r="D171" s="766"/>
      <c r="E171" s="743">
        <f>H164</f>
        <v>95967.51</v>
      </c>
      <c r="F171" s="743"/>
      <c r="G171" s="743" t="s">
        <v>34</v>
      </c>
      <c r="H171" s="743"/>
      <c r="I171" s="772">
        <f>L164</f>
        <v>21.416424377757338</v>
      </c>
      <c r="J171" s="772"/>
      <c r="K171" s="773" t="s">
        <v>32</v>
      </c>
      <c r="L171" s="773"/>
      <c r="M171" s="772">
        <f>J164</f>
        <v>25.84865629420085</v>
      </c>
      <c r="N171" s="772"/>
      <c r="O171" s="773"/>
      <c r="P171" s="743" t="s">
        <v>106</v>
      </c>
      <c r="Q171" s="743"/>
      <c r="R171" s="766">
        <f>SUM(O163:U163)</f>
        <v>0</v>
      </c>
      <c r="S171" s="766"/>
      <c r="T171" s="774" t="str">
        <f>IF(ISERROR(R171/R173),"",R171/R173)</f>
        <v/>
      </c>
      <c r="U171" s="774"/>
      <c r="V171" s="743" t="s">
        <v>46</v>
      </c>
      <c r="W171" s="743"/>
      <c r="X171" s="766">
        <f>SUM(P33,P90,P125,P141,P152,P167)</f>
        <v>0</v>
      </c>
      <c r="Y171" s="766"/>
      <c r="Z171" s="774" t="str">
        <f>IF(ISERROR(X171/X173),"",X171/X173)</f>
        <v/>
      </c>
      <c r="AA171" s="774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735</v>
      </c>
      <c r="C172" s="743" t="s">
        <v>114</v>
      </c>
      <c r="D172" s="743"/>
      <c r="E172" s="763">
        <f>K164+I170</f>
        <v>1140.3170466578931</v>
      </c>
      <c r="F172" s="763"/>
      <c r="G172" s="743" t="s">
        <v>150</v>
      </c>
      <c r="H172" s="743"/>
      <c r="I172" s="772">
        <f>B172-E172</f>
        <v>-405.31704665789312</v>
      </c>
      <c r="J172" s="772"/>
      <c r="K172" s="773" t="s">
        <v>151</v>
      </c>
      <c r="L172" s="773"/>
      <c r="M172" s="775">
        <f>IF(ISERROR(I172/B172),"",I172/B172)</f>
        <v>-0.55145176416039876</v>
      </c>
      <c r="N172" s="775"/>
      <c r="O172" s="773"/>
      <c r="P172" s="743" t="s">
        <v>107</v>
      </c>
      <c r="Q172" s="743"/>
      <c r="R172" s="766"/>
      <c r="S172" s="766"/>
      <c r="T172" s="774" t="str">
        <f>IF(ISERROR(R172/R173),"",R172/R173)</f>
        <v/>
      </c>
      <c r="U172" s="774"/>
      <c r="V172" s="743" t="s">
        <v>47</v>
      </c>
      <c r="W172" s="743"/>
      <c r="X172" s="766"/>
      <c r="Y172" s="766"/>
      <c r="Z172" s="774" t="str">
        <f>IF(ISERROR(X172/X173),"",X172/X173)</f>
        <v/>
      </c>
      <c r="AA172" s="774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743" t="s">
        <v>149</v>
      </c>
      <c r="D173" s="743"/>
      <c r="E173" s="774">
        <f>IF(ISERROR(B173/B172),"",B173/B172)</f>
        <v>0</v>
      </c>
      <c r="F173" s="774"/>
      <c r="G173" s="743" t="s">
        <v>158</v>
      </c>
      <c r="H173" s="743"/>
      <c r="I173" s="773">
        <f>V164</f>
        <v>0</v>
      </c>
      <c r="J173" s="773"/>
      <c r="K173" s="773" t="s">
        <v>156</v>
      </c>
      <c r="L173" s="773"/>
      <c r="M173" s="775">
        <f t="array" ref="M173">IF(ISERROR(I173/B171),"",I173/B171)</f>
        <v>0</v>
      </c>
      <c r="N173" s="775"/>
      <c r="O173" s="773"/>
      <c r="P173" s="743" t="s">
        <v>123</v>
      </c>
      <c r="Q173" s="743"/>
      <c r="R173" s="766">
        <f>SUM(R166:S172)</f>
        <v>0</v>
      </c>
      <c r="S173" s="766"/>
      <c r="T173" s="774">
        <f>SUM(T166:U172)</f>
        <v>0</v>
      </c>
      <c r="U173" s="774"/>
      <c r="V173" s="743" t="s">
        <v>123</v>
      </c>
      <c r="W173" s="743"/>
      <c r="X173" s="766">
        <f>SUM(X166:Y172)</f>
        <v>0</v>
      </c>
      <c r="Y173" s="766"/>
      <c r="Z173" s="774">
        <f>SUM(Z166:AA172)</f>
        <v>0</v>
      </c>
      <c r="AA173" s="774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805" t="s">
        <v>128</v>
      </c>
      <c r="B174" s="805"/>
      <c r="C174" s="805"/>
      <c r="D174" s="805"/>
      <c r="E174" s="805"/>
      <c r="F174" s="805"/>
      <c r="G174" s="805"/>
      <c r="H174" s="805"/>
      <c r="I174" s="805"/>
      <c r="J174" s="813"/>
      <c r="K174" s="805"/>
      <c r="L174" s="805"/>
      <c r="M174" s="805"/>
      <c r="N174" s="805"/>
      <c r="O174" s="805"/>
      <c r="P174" s="805"/>
      <c r="Q174" s="805"/>
      <c r="R174" s="805"/>
      <c r="S174" s="805"/>
      <c r="T174" s="805"/>
      <c r="U174" s="805"/>
      <c r="V174" s="805"/>
      <c r="W174" s="805"/>
      <c r="X174" s="805"/>
      <c r="Y174" s="805"/>
      <c r="Z174" s="805"/>
      <c r="AA174" s="805"/>
      <c r="AB174" s="805"/>
      <c r="AC174" s="805"/>
      <c r="AD174" s="805"/>
      <c r="AE174" s="805"/>
      <c r="AF174" s="805"/>
      <c r="AG174" s="805"/>
      <c r="AH174" s="805"/>
      <c r="AI174" s="805"/>
      <c r="AJ174" s="805"/>
      <c r="AK174" s="805"/>
      <c r="AL174" s="805"/>
      <c r="AM174" s="805"/>
      <c r="AN174" s="805"/>
      <c r="AO174" s="805"/>
      <c r="AP174" s="805"/>
      <c r="AQ174" s="805"/>
      <c r="AR174" s="805"/>
      <c r="AS174" s="805"/>
      <c r="AT174" s="805"/>
      <c r="AU174" s="805"/>
      <c r="AV174" s="805"/>
      <c r="AW174" s="805"/>
      <c r="AX174" s="805"/>
      <c r="AY174" s="805"/>
      <c r="AZ174" s="805"/>
      <c r="BA174" s="805"/>
    </row>
    <row r="175" spans="1:106">
      <c r="A175" s="686" t="s">
        <v>496</v>
      </c>
      <c r="B175" s="794" t="s">
        <v>25</v>
      </c>
      <c r="C175" s="794" t="s">
        <v>26</v>
      </c>
      <c r="D175" s="794" t="s">
        <v>27</v>
      </c>
      <c r="E175" s="806" t="s">
        <v>28</v>
      </c>
      <c r="F175" s="809" t="s">
        <v>29</v>
      </c>
      <c r="G175" s="773" t="s">
        <v>30</v>
      </c>
      <c r="H175" s="773"/>
      <c r="I175" s="794" t="s">
        <v>31</v>
      </c>
      <c r="J175" s="797" t="s">
        <v>32</v>
      </c>
      <c r="K175" s="800" t="s">
        <v>33</v>
      </c>
      <c r="L175" s="794" t="s">
        <v>34</v>
      </c>
      <c r="M175" s="803" t="s">
        <v>35</v>
      </c>
      <c r="N175" s="791" t="s">
        <v>36</v>
      </c>
      <c r="O175" s="773" t="s">
        <v>37</v>
      </c>
      <c r="P175" s="773"/>
      <c r="Q175" s="773"/>
      <c r="R175" s="773"/>
      <c r="S175" s="773"/>
      <c r="T175" s="773"/>
      <c r="U175" s="773"/>
      <c r="V175" s="792" t="s">
        <v>38</v>
      </c>
      <c r="W175" s="791" t="s">
        <v>39</v>
      </c>
      <c r="X175" s="773" t="s">
        <v>40</v>
      </c>
      <c r="Y175" s="773"/>
      <c r="Z175" s="773"/>
      <c r="AA175" s="773"/>
      <c r="AB175" s="21"/>
      <c r="AC175" s="21"/>
      <c r="AD175" s="21"/>
      <c r="AE175" s="21"/>
      <c r="AF175" s="21"/>
      <c r="AG175" s="21"/>
      <c r="AH175" s="21"/>
      <c r="AI175" s="793"/>
      <c r="AJ175" s="789"/>
      <c r="AK175" s="789"/>
      <c r="AL175" s="789"/>
      <c r="AM175" s="789"/>
      <c r="AN175" s="789"/>
      <c r="AO175" s="789"/>
      <c r="AP175" s="789"/>
      <c r="AQ175" s="789"/>
      <c r="AR175" s="789"/>
      <c r="AS175" s="789"/>
      <c r="AT175" s="789"/>
      <c r="AU175" s="789"/>
      <c r="AV175" s="789"/>
      <c r="AW175" s="789"/>
      <c r="AX175" s="789"/>
      <c r="AY175" s="789"/>
      <c r="AZ175" s="789"/>
      <c r="BA175" s="789"/>
    </row>
    <row r="176" spans="1:106" ht="15.75" customHeight="1">
      <c r="A176" s="687"/>
      <c r="B176" s="795"/>
      <c r="C176" s="795"/>
      <c r="D176" s="795"/>
      <c r="E176" s="807"/>
      <c r="F176" s="810"/>
      <c r="G176" s="773"/>
      <c r="H176" s="773"/>
      <c r="I176" s="795"/>
      <c r="J176" s="798"/>
      <c r="K176" s="801"/>
      <c r="L176" s="795"/>
      <c r="M176" s="804"/>
      <c r="N176" s="791"/>
      <c r="O176" s="773" t="s">
        <v>41</v>
      </c>
      <c r="P176" s="773" t="s">
        <v>42</v>
      </c>
      <c r="Q176" s="773" t="s">
        <v>43</v>
      </c>
      <c r="R176" s="790" t="s">
        <v>44</v>
      </c>
      <c r="S176" s="743" t="s">
        <v>45</v>
      </c>
      <c r="T176" s="773" t="s">
        <v>46</v>
      </c>
      <c r="U176" s="773" t="s">
        <v>47</v>
      </c>
      <c r="V176" s="792"/>
      <c r="W176" s="791"/>
      <c r="X176" s="773" t="s">
        <v>13</v>
      </c>
      <c r="Y176" s="773" t="s">
        <v>48</v>
      </c>
      <c r="Z176" s="773" t="s">
        <v>49</v>
      </c>
      <c r="AA176" s="773" t="s">
        <v>47</v>
      </c>
      <c r="AB176" s="21"/>
      <c r="AC176" s="21"/>
      <c r="AD176" s="21"/>
      <c r="AE176" s="21"/>
      <c r="AF176" s="21"/>
      <c r="AG176" s="21"/>
      <c r="AH176" s="21"/>
      <c r="AI176" s="793"/>
      <c r="AJ176" s="789"/>
      <c r="AK176" s="789"/>
      <c r="AL176" s="789"/>
      <c r="AM176" s="789"/>
      <c r="AN176" s="789"/>
      <c r="AO176" s="789"/>
      <c r="AP176" s="789"/>
      <c r="AQ176" s="789"/>
      <c r="AR176" s="789"/>
      <c r="AS176" s="812"/>
      <c r="AT176" s="812"/>
      <c r="AU176" s="812"/>
      <c r="AV176" s="812"/>
      <c r="AW176" s="812"/>
      <c r="AX176" s="812"/>
      <c r="AY176" s="812"/>
      <c r="AZ176" s="812"/>
      <c r="BA176" s="812"/>
    </row>
    <row r="177" spans="1:53" ht="15.75" customHeight="1">
      <c r="A177" s="688"/>
      <c r="B177" s="796"/>
      <c r="C177" s="796"/>
      <c r="D177" s="796"/>
      <c r="E177" s="808"/>
      <c r="F177" s="811"/>
      <c r="G177" s="309" t="s">
        <v>50</v>
      </c>
      <c r="H177" s="309" t="s">
        <v>51</v>
      </c>
      <c r="I177" s="796"/>
      <c r="J177" s="799"/>
      <c r="K177" s="802"/>
      <c r="L177" s="796"/>
      <c r="M177" s="804"/>
      <c r="N177" s="791"/>
      <c r="O177" s="773"/>
      <c r="P177" s="773"/>
      <c r="Q177" s="773"/>
      <c r="R177" s="790"/>
      <c r="S177" s="743"/>
      <c r="T177" s="773"/>
      <c r="U177" s="773"/>
      <c r="V177" s="792"/>
      <c r="W177" s="791"/>
      <c r="X177" s="773"/>
      <c r="Y177" s="773"/>
      <c r="Z177" s="773"/>
      <c r="AA177" s="773"/>
      <c r="AB177" s="21"/>
      <c r="AC177" s="21"/>
      <c r="AD177" s="21"/>
      <c r="AE177" s="21"/>
      <c r="AF177" s="21"/>
      <c r="AG177" s="21"/>
      <c r="AH177" s="21"/>
      <c r="AI177" s="793"/>
      <c r="AJ177" s="789"/>
      <c r="AK177" s="789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SUM('6:12'!G178)</f>
        <v>0</v>
      </c>
      <c r="H178" s="95">
        <f t="shared" ref="H178:H183" si="27">D178*G178</f>
        <v>0</v>
      </c>
      <c r="I178" s="93">
        <f>SUM('6:12'!I178)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SUM('6:12'!N178)</f>
        <v>0</v>
      </c>
      <c r="O178" s="93">
        <f>SUM('6:12'!O178)</f>
        <v>0</v>
      </c>
      <c r="P178" s="93">
        <f>SUM('6:12'!P178)</f>
        <v>0</v>
      </c>
      <c r="Q178" s="93">
        <f>SUM('6:12'!Q178)</f>
        <v>0</v>
      </c>
      <c r="R178" s="93">
        <f>SUM('6:12'!R178)</f>
        <v>0</v>
      </c>
      <c r="S178" s="93">
        <f>SUM('6:12'!S178)</f>
        <v>0</v>
      </c>
      <c r="T178" s="93">
        <f>SUM('6:12'!T178)</f>
        <v>0</v>
      </c>
      <c r="U178" s="93">
        <f>SUM('6:12'!U178)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SUM('6:12'!X178)</f>
        <v>0</v>
      </c>
      <c r="Y178" s="93">
        <f>SUM('6:12'!Y178)</f>
        <v>0</v>
      </c>
      <c r="Z178" s="93">
        <f>SUM('6:12'!Z178)</f>
        <v>0</v>
      </c>
      <c r="AA178" s="93">
        <f>SUM('6:12'!AA178)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SUM('6:12'!G179)</f>
        <v>0</v>
      </c>
      <c r="H179" s="95">
        <f t="shared" si="27"/>
        <v>0</v>
      </c>
      <c r="I179" s="93">
        <f>SUM('6:12'!I179)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SUM('6:12'!N179)</f>
        <v>0</v>
      </c>
      <c r="O179" s="93">
        <f>SUM('6:12'!O179)</f>
        <v>0</v>
      </c>
      <c r="P179" s="93">
        <f>SUM('6:12'!P179)</f>
        <v>0</v>
      </c>
      <c r="Q179" s="93">
        <f>SUM('6:12'!Q179)</f>
        <v>0</v>
      </c>
      <c r="R179" s="93">
        <f>SUM('6:12'!R179)</f>
        <v>0</v>
      </c>
      <c r="S179" s="93">
        <f>SUM('6:12'!S179)</f>
        <v>0</v>
      </c>
      <c r="T179" s="93">
        <f>SUM('6:12'!T179)</f>
        <v>0</v>
      </c>
      <c r="U179" s="93">
        <f>SUM('6:12'!U179)</f>
        <v>0</v>
      </c>
      <c r="V179" s="196">
        <f t="shared" si="29"/>
        <v>0</v>
      </c>
      <c r="W179" s="33" t="str">
        <f t="shared" si="30"/>
        <v/>
      </c>
      <c r="X179" s="93">
        <f>SUM('6:12'!X179)</f>
        <v>0</v>
      </c>
      <c r="Y179" s="93">
        <f>SUM('6:12'!Y179)</f>
        <v>0</v>
      </c>
      <c r="Z179" s="93">
        <f>SUM('6:12'!Z179)</f>
        <v>0</v>
      </c>
      <c r="AA179" s="93">
        <f>SUM('6:12'!AA179)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SUM('6:12'!G180)</f>
        <v>0</v>
      </c>
      <c r="H180" s="95">
        <f t="shared" si="27"/>
        <v>0</v>
      </c>
      <c r="I180" s="93">
        <f>SUM('6:12'!I180)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SUM('6:12'!N180)</f>
        <v>0</v>
      </c>
      <c r="O180" s="93">
        <f>SUM('6:12'!O180)</f>
        <v>0</v>
      </c>
      <c r="P180" s="93">
        <f>SUM('6:12'!P180)</f>
        <v>0</v>
      </c>
      <c r="Q180" s="93">
        <f>SUM('6:12'!Q180)</f>
        <v>0</v>
      </c>
      <c r="R180" s="93">
        <f>SUM('6:12'!R180)</f>
        <v>0</v>
      </c>
      <c r="S180" s="93">
        <f>SUM('6:12'!S180)</f>
        <v>0</v>
      </c>
      <c r="T180" s="93">
        <f>SUM('6:12'!T180)</f>
        <v>0</v>
      </c>
      <c r="U180" s="93">
        <f>SUM('6:12'!U180)</f>
        <v>0</v>
      </c>
      <c r="V180" s="196">
        <f t="shared" si="29"/>
        <v>0</v>
      </c>
      <c r="W180" s="33" t="str">
        <f t="shared" si="30"/>
        <v/>
      </c>
      <c r="X180" s="93">
        <f>SUM('6:12'!X180)</f>
        <v>0</v>
      </c>
      <c r="Y180" s="93">
        <f>SUM('6:12'!Y180)</f>
        <v>0</v>
      </c>
      <c r="Z180" s="93">
        <f>SUM('6:12'!Z180)</f>
        <v>0</v>
      </c>
      <c r="AA180" s="93">
        <f>SUM('6:12'!AA180)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SUM('6:12'!G181)</f>
        <v>1149</v>
      </c>
      <c r="H181" s="95">
        <f t="shared" si="27"/>
        <v>5779.47</v>
      </c>
      <c r="I181" s="93">
        <f>SUM('6:12'!I181)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SUM('6:12'!N181)</f>
        <v>0</v>
      </c>
      <c r="O181" s="93">
        <f>SUM('6:12'!O181)</f>
        <v>0</v>
      </c>
      <c r="P181" s="93">
        <f>SUM('6:12'!P181)</f>
        <v>0</v>
      </c>
      <c r="Q181" s="93">
        <f>SUM('6:12'!Q181)</f>
        <v>0</v>
      </c>
      <c r="R181" s="93">
        <f>SUM('6:12'!R181)</f>
        <v>0</v>
      </c>
      <c r="S181" s="93">
        <f>SUM('6:12'!S181)</f>
        <v>0</v>
      </c>
      <c r="T181" s="93">
        <f>SUM('6:12'!T181)</f>
        <v>0</v>
      </c>
      <c r="U181" s="93">
        <f>SUM('6:12'!U181)</f>
        <v>0</v>
      </c>
      <c r="V181" s="196">
        <f t="shared" si="29"/>
        <v>0</v>
      </c>
      <c r="W181" s="33">
        <f t="shared" si="30"/>
        <v>0</v>
      </c>
      <c r="X181" s="93">
        <f>SUM('6:12'!X181)</f>
        <v>0</v>
      </c>
      <c r="Y181" s="93">
        <f>SUM('6:12'!Y181)</f>
        <v>0</v>
      </c>
      <c r="Z181" s="93">
        <f>SUM('6:12'!Z181)</f>
        <v>0</v>
      </c>
      <c r="AA181" s="93">
        <f>SUM('6:12'!AA181)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SUM('6:12'!G182)</f>
        <v>0</v>
      </c>
      <c r="H182" s="95">
        <f t="shared" si="27"/>
        <v>0</v>
      </c>
      <c r="I182" s="93">
        <f>SUM('6:12'!I182)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SUM('6:12'!N182)</f>
        <v>0</v>
      </c>
      <c r="O182" s="93">
        <f>SUM('6:12'!O182)</f>
        <v>0</v>
      </c>
      <c r="P182" s="93">
        <f>SUM('6:12'!P182)</f>
        <v>0</v>
      </c>
      <c r="Q182" s="93">
        <f>SUM('6:12'!Q182)</f>
        <v>0</v>
      </c>
      <c r="R182" s="93">
        <f>SUM('6:12'!R182)</f>
        <v>0</v>
      </c>
      <c r="S182" s="93">
        <f>SUM('6:12'!S182)</f>
        <v>0</v>
      </c>
      <c r="T182" s="93">
        <f>SUM('6:12'!T182)</f>
        <v>0</v>
      </c>
      <c r="U182" s="93">
        <f>SUM('6:12'!U182)</f>
        <v>0</v>
      </c>
      <c r="V182" s="196">
        <f t="shared" si="29"/>
        <v>0</v>
      </c>
      <c r="W182" s="33" t="str">
        <f t="shared" si="30"/>
        <v/>
      </c>
      <c r="X182" s="93">
        <f>SUM('6:12'!X182)</f>
        <v>0</v>
      </c>
      <c r="Y182" s="93">
        <f>SUM('6:12'!Y182)</f>
        <v>0</v>
      </c>
      <c r="Z182" s="93">
        <f>SUM('6:12'!Z182)</f>
        <v>0</v>
      </c>
      <c r="AA182" s="93">
        <f>SUM('6:12'!AA182)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SUM('6:12'!G183)</f>
        <v>235</v>
      </c>
      <c r="H183" s="95">
        <f t="shared" si="27"/>
        <v>1184.4000000000001</v>
      </c>
      <c r="I183" s="93">
        <f>SUM('6:12'!I183)</f>
        <v>10.5</v>
      </c>
      <c r="J183" s="31">
        <f t="array" ref="J183">IF(ISERROR(G183/I183),"",G183/I183)</f>
        <v>22.38095238095238</v>
      </c>
      <c r="K183" s="35">
        <f t="array" ref="K183">IF(ISERROR(G183/L183),"",G183/L183)</f>
        <v>12.368421052631579</v>
      </c>
      <c r="L183" s="87">
        <v>19</v>
      </c>
      <c r="M183" s="36">
        <f t="shared" si="28"/>
        <v>-1.8684210526315788</v>
      </c>
      <c r="N183" s="93">
        <f>SUM('6:12'!N183)</f>
        <v>0</v>
      </c>
      <c r="O183" s="93">
        <f>SUM('6:12'!O183)</f>
        <v>0</v>
      </c>
      <c r="P183" s="93">
        <f>SUM('6:12'!P183)</f>
        <v>0</v>
      </c>
      <c r="Q183" s="93">
        <f>SUM('6:12'!Q183)</f>
        <v>0</v>
      </c>
      <c r="R183" s="93">
        <f>SUM('6:12'!R183)</f>
        <v>0</v>
      </c>
      <c r="S183" s="93">
        <f>SUM('6:12'!S183)</f>
        <v>0</v>
      </c>
      <c r="T183" s="93">
        <f>SUM('6:12'!T183)</f>
        <v>0</v>
      </c>
      <c r="U183" s="93">
        <f>SUM('6:12'!U183)</f>
        <v>0</v>
      </c>
      <c r="V183" s="196">
        <f t="shared" si="29"/>
        <v>0</v>
      </c>
      <c r="W183" s="33">
        <f t="shared" si="30"/>
        <v>0</v>
      </c>
      <c r="X183" s="93">
        <f>SUM('6:12'!X183)</f>
        <v>0</v>
      </c>
      <c r="Y183" s="93">
        <f>SUM('6:12'!Y183)</f>
        <v>0</v>
      </c>
      <c r="Z183" s="93">
        <f>SUM('6:12'!Z183)</f>
        <v>0</v>
      </c>
      <c r="AA183" s="93">
        <f>SUM('6:12'!AA183)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SUM('6:12'!G184)</f>
        <v>0</v>
      </c>
      <c r="H184" s="95">
        <f>D184*G184</f>
        <v>0</v>
      </c>
      <c r="I184" s="93">
        <f>SUM('6:12'!I184)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SUM('6:12'!N184)</f>
        <v>0</v>
      </c>
      <c r="O184" s="93">
        <f>SUM('6:12'!O184)</f>
        <v>0</v>
      </c>
      <c r="P184" s="93">
        <f>SUM('6:12'!P184)</f>
        <v>0</v>
      </c>
      <c r="Q184" s="93">
        <f>SUM('6:12'!Q184)</f>
        <v>0</v>
      </c>
      <c r="R184" s="93">
        <f>SUM('6:12'!R184)</f>
        <v>0</v>
      </c>
      <c r="S184" s="93">
        <f>SUM('6:12'!S184)</f>
        <v>0</v>
      </c>
      <c r="T184" s="93">
        <f>SUM('6:12'!T184)</f>
        <v>0</v>
      </c>
      <c r="U184" s="93">
        <f>SUM('6:12'!U184)</f>
        <v>0</v>
      </c>
      <c r="V184" s="196">
        <f t="shared" si="29"/>
        <v>0</v>
      </c>
      <c r="W184" s="33" t="str">
        <f t="shared" si="30"/>
        <v/>
      </c>
      <c r="X184" s="93">
        <f>SUM('6:12'!X184)</f>
        <v>0</v>
      </c>
      <c r="Y184" s="93">
        <f>SUM('6:12'!Y184)</f>
        <v>0</v>
      </c>
      <c r="Z184" s="93">
        <f>SUM('6:12'!Z184)</f>
        <v>0</v>
      </c>
      <c r="AA184" s="93">
        <f>SUM('6:12'!AA184)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SUM('6:12'!G185)</f>
        <v>0</v>
      </c>
      <c r="H185" s="95">
        <f t="shared" ref="H185:H198" si="31">D185*G185</f>
        <v>0</v>
      </c>
      <c r="I185" s="93">
        <f>SUM('6:12'!I185)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SUM('6:12'!N185)</f>
        <v>0</v>
      </c>
      <c r="O185" s="93">
        <f>SUM('6:12'!O185)</f>
        <v>0</v>
      </c>
      <c r="P185" s="93">
        <f>SUM('6:12'!P185)</f>
        <v>0</v>
      </c>
      <c r="Q185" s="93">
        <f>SUM('6:12'!Q185)</f>
        <v>0</v>
      </c>
      <c r="R185" s="93">
        <f>SUM('6:12'!R185)</f>
        <v>0</v>
      </c>
      <c r="S185" s="93">
        <f>SUM('6:12'!S185)</f>
        <v>0</v>
      </c>
      <c r="T185" s="93">
        <f>SUM('6:12'!T185)</f>
        <v>0</v>
      </c>
      <c r="U185" s="93">
        <f>SUM('6:12'!U185)</f>
        <v>0</v>
      </c>
      <c r="V185" s="196">
        <f t="shared" si="29"/>
        <v>0</v>
      </c>
      <c r="W185" s="33" t="str">
        <f t="shared" si="30"/>
        <v/>
      </c>
      <c r="X185" s="93">
        <f>SUM('6:12'!X185)</f>
        <v>0</v>
      </c>
      <c r="Y185" s="93">
        <f>SUM('6:12'!Y185)</f>
        <v>0</v>
      </c>
      <c r="Z185" s="93">
        <f>SUM('6:12'!Z185)</f>
        <v>0</v>
      </c>
      <c r="AA185" s="93">
        <f>SUM('6:12'!AA185)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SUM('6:12'!G186)</f>
        <v>666</v>
      </c>
      <c r="H186" s="95">
        <f t="shared" si="31"/>
        <v>3356.64</v>
      </c>
      <c r="I186" s="93">
        <f>SUM('6:12'!I186)</f>
        <v>30</v>
      </c>
      <c r="J186" s="31">
        <f t="array" ref="J186">IF(ISERROR(G186/I186),"",G186/I186)</f>
        <v>22.2</v>
      </c>
      <c r="K186" s="35">
        <f t="array" ref="K186">IF(ISERROR(G186/L186),"",G186/L186)</f>
        <v>39.176470588235297</v>
      </c>
      <c r="L186" s="87">
        <v>17</v>
      </c>
      <c r="M186" s="36">
        <f t="shared" si="28"/>
        <v>-9.176470588235297</v>
      </c>
      <c r="N186" s="93">
        <f>SUM('6:12'!N186)</f>
        <v>0</v>
      </c>
      <c r="O186" s="93">
        <f>SUM('6:12'!O186)</f>
        <v>0</v>
      </c>
      <c r="P186" s="93">
        <f>SUM('6:12'!P186)</f>
        <v>0</v>
      </c>
      <c r="Q186" s="93">
        <f>SUM('6:12'!Q186)</f>
        <v>0</v>
      </c>
      <c r="R186" s="93">
        <f>SUM('6:12'!R186)</f>
        <v>0</v>
      </c>
      <c r="S186" s="93">
        <f>SUM('6:12'!S186)</f>
        <v>0</v>
      </c>
      <c r="T186" s="93">
        <f>SUM('6:12'!T186)</f>
        <v>0</v>
      </c>
      <c r="U186" s="93">
        <f>SUM('6:12'!U186)</f>
        <v>0</v>
      </c>
      <c r="V186" s="196">
        <f t="shared" si="29"/>
        <v>0</v>
      </c>
      <c r="W186" s="33">
        <f t="shared" si="30"/>
        <v>0</v>
      </c>
      <c r="X186" s="93">
        <f>SUM('6:12'!X186)</f>
        <v>0</v>
      </c>
      <c r="Y186" s="93">
        <f>SUM('6:12'!Y186)</f>
        <v>0</v>
      </c>
      <c r="Z186" s="93">
        <f>SUM('6:12'!Z186)</f>
        <v>0</v>
      </c>
      <c r="AA186" s="93">
        <f>SUM('6:12'!AA186)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SUM('6:12'!G187)</f>
        <v>691</v>
      </c>
      <c r="H187" s="95">
        <f t="shared" si="31"/>
        <v>3482.64</v>
      </c>
      <c r="I187" s="93">
        <f>SUM('6:12'!I187)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SUM('6:12'!N187)</f>
        <v>0</v>
      </c>
      <c r="O187" s="93">
        <f>SUM('6:12'!O187)</f>
        <v>0</v>
      </c>
      <c r="P187" s="93">
        <f>SUM('6:12'!P187)</f>
        <v>0</v>
      </c>
      <c r="Q187" s="93">
        <f>SUM('6:12'!Q187)</f>
        <v>0</v>
      </c>
      <c r="R187" s="93">
        <f>SUM('6:12'!R187)</f>
        <v>0</v>
      </c>
      <c r="S187" s="93">
        <f>SUM('6:12'!S187)</f>
        <v>0</v>
      </c>
      <c r="T187" s="93">
        <f>SUM('6:12'!T187)</f>
        <v>0</v>
      </c>
      <c r="U187" s="93">
        <f>SUM('6:12'!U187)</f>
        <v>0</v>
      </c>
      <c r="V187" s="196">
        <f t="shared" si="29"/>
        <v>0</v>
      </c>
      <c r="W187" s="33">
        <f t="shared" si="30"/>
        <v>0</v>
      </c>
      <c r="X187" s="93">
        <f>SUM('6:12'!X187)</f>
        <v>0</v>
      </c>
      <c r="Y187" s="93">
        <f>SUM('6:12'!Y187)</f>
        <v>0</v>
      </c>
      <c r="Z187" s="93">
        <f>SUM('6:12'!Z187)</f>
        <v>0</v>
      </c>
      <c r="AA187" s="93">
        <f>SUM('6:12'!AA187)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SUM('6:12'!G188)</f>
        <v>0</v>
      </c>
      <c r="H188" s="95">
        <f t="shared" si="31"/>
        <v>0</v>
      </c>
      <c r="I188" s="93">
        <f>SUM('6:12'!I188)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SUM('6:12'!N188)</f>
        <v>0</v>
      </c>
      <c r="O188" s="93">
        <f>SUM('6:12'!O188)</f>
        <v>0</v>
      </c>
      <c r="P188" s="93">
        <f>SUM('6:12'!P188)</f>
        <v>0</v>
      </c>
      <c r="Q188" s="93">
        <f>SUM('6:12'!Q188)</f>
        <v>0</v>
      </c>
      <c r="R188" s="93">
        <f>SUM('6:12'!R188)</f>
        <v>0</v>
      </c>
      <c r="S188" s="93">
        <f>SUM('6:12'!S188)</f>
        <v>0</v>
      </c>
      <c r="T188" s="93">
        <f>SUM('6:12'!T188)</f>
        <v>0</v>
      </c>
      <c r="U188" s="93">
        <f>SUM('6:12'!U188)</f>
        <v>0</v>
      </c>
      <c r="V188" s="196">
        <f t="shared" si="29"/>
        <v>0</v>
      </c>
      <c r="W188" s="33" t="str">
        <f t="shared" si="30"/>
        <v/>
      </c>
      <c r="X188" s="93">
        <f>SUM('6:12'!X188)</f>
        <v>0</v>
      </c>
      <c r="Y188" s="93">
        <f>SUM('6:12'!Y188)</f>
        <v>0</v>
      </c>
      <c r="Z188" s="93">
        <f>SUM('6:12'!Z188)</f>
        <v>0</v>
      </c>
      <c r="AA188" s="93">
        <f>SUM('6:12'!AA188)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SUM('6:12'!G189)</f>
        <v>0</v>
      </c>
      <c r="H189" s="95">
        <f t="shared" si="31"/>
        <v>0</v>
      </c>
      <c r="I189" s="93">
        <f>SUM('6:12'!I189)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SUM('6:12'!N189)</f>
        <v>0</v>
      </c>
      <c r="O189" s="93">
        <f>SUM('6:12'!O189)</f>
        <v>0</v>
      </c>
      <c r="P189" s="93">
        <f>SUM('6:12'!P189)</f>
        <v>0</v>
      </c>
      <c r="Q189" s="93">
        <f>SUM('6:12'!Q189)</f>
        <v>0</v>
      </c>
      <c r="R189" s="93">
        <f>SUM('6:12'!R189)</f>
        <v>0</v>
      </c>
      <c r="S189" s="93">
        <f>SUM('6:12'!S189)</f>
        <v>0</v>
      </c>
      <c r="T189" s="93">
        <f>SUM('6:12'!T189)</f>
        <v>0</v>
      </c>
      <c r="U189" s="93">
        <f>SUM('6:12'!U189)</f>
        <v>0</v>
      </c>
      <c r="V189" s="196">
        <f t="shared" si="29"/>
        <v>0</v>
      </c>
      <c r="W189" s="33" t="str">
        <f t="shared" si="30"/>
        <v/>
      </c>
      <c r="X189" s="93">
        <f>SUM('6:12'!X189)</f>
        <v>0</v>
      </c>
      <c r="Y189" s="93">
        <f>SUM('6:12'!Y189)</f>
        <v>0</v>
      </c>
      <c r="Z189" s="93">
        <f>SUM('6:12'!Z189)</f>
        <v>0</v>
      </c>
      <c r="AA189" s="93">
        <f>SUM('6:12'!AA189)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SUM('6:12'!G190)</f>
        <v>414</v>
      </c>
      <c r="H190" s="95">
        <f t="shared" si="31"/>
        <v>2094.8399999999997</v>
      </c>
      <c r="I190" s="93">
        <f>SUM('6:12'!I190)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SUM('6:12'!N190)</f>
        <v>0</v>
      </c>
      <c r="O190" s="93">
        <f>SUM('6:12'!O190)</f>
        <v>0</v>
      </c>
      <c r="P190" s="93">
        <f>SUM('6:12'!P190)</f>
        <v>0</v>
      </c>
      <c r="Q190" s="93">
        <f>SUM('6:12'!Q190)</f>
        <v>0</v>
      </c>
      <c r="R190" s="93">
        <f>SUM('6:12'!R190)</f>
        <v>0</v>
      </c>
      <c r="S190" s="93">
        <f>SUM('6:12'!S190)</f>
        <v>0</v>
      </c>
      <c r="T190" s="93">
        <f>SUM('6:12'!T190)</f>
        <v>0</v>
      </c>
      <c r="U190" s="93">
        <f>SUM('6:12'!U190)</f>
        <v>0</v>
      </c>
      <c r="V190" s="196">
        <f>SUM(X190:AA190)</f>
        <v>0</v>
      </c>
      <c r="W190" s="33">
        <f>IF(ISERROR(V190/G190),"",V190/G190)</f>
        <v>0</v>
      </c>
      <c r="X190" s="93">
        <f>SUM('6:12'!X190)</f>
        <v>0</v>
      </c>
      <c r="Y190" s="93">
        <f>SUM('6:12'!Y190)</f>
        <v>0</v>
      </c>
      <c r="Z190" s="93">
        <f>SUM('6:12'!Z190)</f>
        <v>0</v>
      </c>
      <c r="AA190" s="93">
        <f>SUM('6:12'!AA190)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SUM('6:12'!G191)</f>
        <v>0</v>
      </c>
      <c r="H191" s="95">
        <f t="shared" si="31"/>
        <v>0</v>
      </c>
      <c r="I191" s="93">
        <f>SUM('6:12'!I191)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SUM('6:12'!N191)</f>
        <v>0</v>
      </c>
      <c r="O191" s="93">
        <f>SUM('6:12'!O191)</f>
        <v>0</v>
      </c>
      <c r="P191" s="93">
        <f>SUM('6:12'!P191)</f>
        <v>0</v>
      </c>
      <c r="Q191" s="93">
        <f>SUM('6:12'!Q191)</f>
        <v>0</v>
      </c>
      <c r="R191" s="93">
        <f>SUM('6:12'!R191)</f>
        <v>0</v>
      </c>
      <c r="S191" s="93">
        <f>SUM('6:12'!S191)</f>
        <v>0</v>
      </c>
      <c r="T191" s="93">
        <f>SUM('6:12'!T191)</f>
        <v>0</v>
      </c>
      <c r="U191" s="93">
        <f>SUM('6:12'!U191)</f>
        <v>0</v>
      </c>
      <c r="V191" s="196">
        <f>SUM(X191:AA191)</f>
        <v>0</v>
      </c>
      <c r="W191" s="33" t="str">
        <f>IF(ISERROR(V191/G191),"",V191/G191)</f>
        <v/>
      </c>
      <c r="X191" s="93">
        <f>SUM('6:12'!X191)</f>
        <v>0</v>
      </c>
      <c r="Y191" s="93">
        <f>SUM('6:12'!Y191)</f>
        <v>0</v>
      </c>
      <c r="Z191" s="93">
        <f>SUM('6:12'!Z191)</f>
        <v>0</v>
      </c>
      <c r="AA191" s="93">
        <f>SUM('6:12'!AA191)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SUM('6:12'!G192)</f>
        <v>661</v>
      </c>
      <c r="H192" s="95">
        <f t="shared" si="31"/>
        <v>3364.49</v>
      </c>
      <c r="I192" s="93">
        <f>SUM('6:12'!I192)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SUM('6:12'!N192)</f>
        <v>0</v>
      </c>
      <c r="O192" s="93">
        <f>SUM('6:12'!O192)</f>
        <v>0</v>
      </c>
      <c r="P192" s="93">
        <f>SUM('6:12'!P192)</f>
        <v>0</v>
      </c>
      <c r="Q192" s="93">
        <f>SUM('6:12'!Q192)</f>
        <v>0</v>
      </c>
      <c r="R192" s="93">
        <f>SUM('6:12'!R192)</f>
        <v>0</v>
      </c>
      <c r="S192" s="93">
        <f>SUM('6:12'!S192)</f>
        <v>0</v>
      </c>
      <c r="T192" s="93">
        <f>SUM('6:12'!T192)</f>
        <v>0</v>
      </c>
      <c r="U192" s="93">
        <f>SUM('6:12'!U192)</f>
        <v>0</v>
      </c>
      <c r="V192" s="196">
        <f>SUM(X192:AA192)</f>
        <v>0</v>
      </c>
      <c r="W192" s="33">
        <f>IF(ISERROR(V192/G192),"",V192/G192)</f>
        <v>0</v>
      </c>
      <c r="X192" s="93">
        <f>SUM('6:12'!X192)</f>
        <v>0</v>
      </c>
      <c r="Y192" s="93">
        <f>SUM('6:12'!Y192)</f>
        <v>0</v>
      </c>
      <c r="Z192" s="93">
        <f>SUM('6:12'!Z192)</f>
        <v>0</v>
      </c>
      <c r="AA192" s="93">
        <f>SUM('6:12'!AA192)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SUM('6:12'!G193)</f>
        <v>0</v>
      </c>
      <c r="H193" s="95">
        <f t="shared" si="31"/>
        <v>0</v>
      </c>
      <c r="I193" s="93">
        <f>SUM('6:12'!I193)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SUM('6:12'!N193)</f>
        <v>0</v>
      </c>
      <c r="O193" s="93">
        <f>SUM('6:12'!O193)</f>
        <v>0</v>
      </c>
      <c r="P193" s="93">
        <f>SUM('6:12'!P193)</f>
        <v>0</v>
      </c>
      <c r="Q193" s="93">
        <f>SUM('6:12'!Q193)</f>
        <v>0</v>
      </c>
      <c r="R193" s="93">
        <f>SUM('6:12'!R193)</f>
        <v>0</v>
      </c>
      <c r="S193" s="93">
        <f>SUM('6:12'!S193)</f>
        <v>0</v>
      </c>
      <c r="T193" s="93">
        <f>SUM('6:12'!T193)</f>
        <v>0</v>
      </c>
      <c r="U193" s="93">
        <f>SUM('6:12'!U193)</f>
        <v>0</v>
      </c>
      <c r="V193" s="196">
        <f>SUM(X193:AA193)</f>
        <v>0</v>
      </c>
      <c r="W193" s="33" t="str">
        <f>IF(ISERROR(V193/G193),"",V193/G193)</f>
        <v/>
      </c>
      <c r="X193" s="93">
        <f>SUM('6:12'!X193)</f>
        <v>0</v>
      </c>
      <c r="Y193" s="93">
        <f>SUM('6:12'!Y193)</f>
        <v>0</v>
      </c>
      <c r="Z193" s="93">
        <f>SUM('6:12'!Z193)</f>
        <v>0</v>
      </c>
      <c r="AA193" s="93">
        <f>SUM('6:12'!AA193)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SUM('6:12'!G194)</f>
        <v>0</v>
      </c>
      <c r="H194" s="95">
        <f t="shared" si="31"/>
        <v>0</v>
      </c>
      <c r="I194" s="93">
        <f>SUM('6:12'!I194)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SUM('6:12'!N194)</f>
        <v>0</v>
      </c>
      <c r="O194" s="93">
        <f>SUM('6:12'!O194)</f>
        <v>0</v>
      </c>
      <c r="P194" s="93">
        <f>SUM('6:12'!P194)</f>
        <v>0</v>
      </c>
      <c r="Q194" s="93">
        <f>SUM('6:12'!Q194)</f>
        <v>0</v>
      </c>
      <c r="R194" s="93">
        <f>SUM('6:12'!R194)</f>
        <v>0</v>
      </c>
      <c r="S194" s="93">
        <f>SUM('6:12'!S194)</f>
        <v>0</v>
      </c>
      <c r="T194" s="93">
        <f>SUM('6:12'!T194)</f>
        <v>0</v>
      </c>
      <c r="U194" s="93">
        <f>SUM('6:12'!U194)</f>
        <v>0</v>
      </c>
      <c r="V194" s="196">
        <f>SUM(X194:AA194)</f>
        <v>0</v>
      </c>
      <c r="W194" s="33" t="str">
        <f>IF(ISERROR(V194/G194),"",V194/G194)</f>
        <v/>
      </c>
      <c r="X194" s="93">
        <f>SUM('6:12'!X194)</f>
        <v>0</v>
      </c>
      <c r="Y194" s="93">
        <f>SUM('6:12'!Y194)</f>
        <v>0</v>
      </c>
      <c r="Z194" s="93">
        <f>SUM('6:12'!Z194)</f>
        <v>0</v>
      </c>
      <c r="AA194" s="93">
        <f>SUM('6:12'!AA194)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SUM('6:12'!G195)</f>
        <v>0</v>
      </c>
      <c r="H195" s="95">
        <f t="shared" si="31"/>
        <v>0</v>
      </c>
      <c r="I195" s="93">
        <f>SUM('6:12'!I195)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SUM('6:12'!N195)</f>
        <v>0</v>
      </c>
      <c r="O195" s="93">
        <f>SUM('6:12'!O195)</f>
        <v>0</v>
      </c>
      <c r="P195" s="93">
        <f>SUM('6:12'!P195)</f>
        <v>0</v>
      </c>
      <c r="Q195" s="93">
        <f>SUM('6:12'!Q195)</f>
        <v>0</v>
      </c>
      <c r="R195" s="93">
        <f>SUM('6:12'!R195)</f>
        <v>0</v>
      </c>
      <c r="S195" s="93">
        <f>SUM('6:12'!S195)</f>
        <v>0</v>
      </c>
      <c r="T195" s="93">
        <f>SUM('6:12'!T195)</f>
        <v>0</v>
      </c>
      <c r="U195" s="93">
        <f>SUM('6:12'!U195)</f>
        <v>0</v>
      </c>
      <c r="V195" s="196"/>
      <c r="W195" s="33"/>
      <c r="X195" s="93">
        <f>SUM('6:12'!X195)</f>
        <v>0</v>
      </c>
      <c r="Y195" s="93">
        <f>SUM('6:12'!Y195)</f>
        <v>0</v>
      </c>
      <c r="Z195" s="93">
        <f>SUM('6:12'!Z195)</f>
        <v>0</v>
      </c>
      <c r="AA195" s="93">
        <f>SUM('6:12'!AA195)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SUM('6:12'!G196)</f>
        <v>0</v>
      </c>
      <c r="H196" s="95">
        <f t="shared" si="31"/>
        <v>0</v>
      </c>
      <c r="I196" s="93">
        <f>SUM('6:12'!I196)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SUM('6:12'!N196)</f>
        <v>0</v>
      </c>
      <c r="O196" s="93">
        <f>SUM('6:12'!O196)</f>
        <v>0</v>
      </c>
      <c r="P196" s="93">
        <f>SUM('6:12'!P196)</f>
        <v>0</v>
      </c>
      <c r="Q196" s="93">
        <f>SUM('6:12'!Q196)</f>
        <v>0</v>
      </c>
      <c r="R196" s="93">
        <f>SUM('6:12'!R196)</f>
        <v>0</v>
      </c>
      <c r="S196" s="93">
        <f>SUM('6:12'!S196)</f>
        <v>0</v>
      </c>
      <c r="T196" s="93">
        <f>SUM('6:12'!T196)</f>
        <v>0</v>
      </c>
      <c r="U196" s="93">
        <f>SUM('6:12'!U196)</f>
        <v>0</v>
      </c>
      <c r="V196" s="196"/>
      <c r="W196" s="33"/>
      <c r="X196" s="93">
        <f>SUM('6:12'!X196)</f>
        <v>0</v>
      </c>
      <c r="Y196" s="93">
        <f>SUM('6:12'!Y196)</f>
        <v>0</v>
      </c>
      <c r="Z196" s="93">
        <f>SUM('6:12'!Z196)</f>
        <v>0</v>
      </c>
      <c r="AA196" s="93">
        <f>SUM('6:12'!AA196)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SUM('6:12'!G197)</f>
        <v>0</v>
      </c>
      <c r="H197" s="95">
        <f t="shared" si="31"/>
        <v>0</v>
      </c>
      <c r="I197" s="93">
        <f>SUM('6:12'!I197)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SUM('6:12'!N197)</f>
        <v>0</v>
      </c>
      <c r="O197" s="93">
        <f>SUM('6:12'!O197)</f>
        <v>0</v>
      </c>
      <c r="P197" s="93">
        <f>SUM('6:12'!P197)</f>
        <v>0</v>
      </c>
      <c r="Q197" s="93">
        <f>SUM('6:12'!Q197)</f>
        <v>0</v>
      </c>
      <c r="R197" s="93">
        <f>SUM('6:12'!R197)</f>
        <v>0</v>
      </c>
      <c r="S197" s="93">
        <f>SUM('6:12'!S197)</f>
        <v>0</v>
      </c>
      <c r="T197" s="93">
        <f>SUM('6:12'!T197)</f>
        <v>0</v>
      </c>
      <c r="U197" s="93">
        <f>SUM('6:12'!U197)</f>
        <v>0</v>
      </c>
      <c r="V197" s="196"/>
      <c r="W197" s="33"/>
      <c r="X197" s="93">
        <f>SUM('6:12'!X197)</f>
        <v>0</v>
      </c>
      <c r="Y197" s="93">
        <f>SUM('6:12'!Y197)</f>
        <v>0</v>
      </c>
      <c r="Z197" s="93">
        <f>SUM('6:12'!Z197)</f>
        <v>0</v>
      </c>
      <c r="AA197" s="93">
        <f>SUM('6:12'!AA197)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SUM('6:12'!G198)</f>
        <v>0</v>
      </c>
      <c r="H198" s="95">
        <f t="shared" si="31"/>
        <v>0</v>
      </c>
      <c r="I198" s="93">
        <f>SUM('6:12'!I198)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SUM('6:12'!N198)</f>
        <v>0</v>
      </c>
      <c r="O198" s="93">
        <f>SUM('6:12'!O198)</f>
        <v>0</v>
      </c>
      <c r="P198" s="93">
        <f>SUM('6:12'!P198)</f>
        <v>0</v>
      </c>
      <c r="Q198" s="93">
        <f>SUM('6:12'!Q198)</f>
        <v>0</v>
      </c>
      <c r="R198" s="93">
        <f>SUM('6:12'!R198)</f>
        <v>0</v>
      </c>
      <c r="S198" s="93">
        <f>SUM('6:12'!S198)</f>
        <v>0</v>
      </c>
      <c r="T198" s="93">
        <f>SUM('6:12'!T198)</f>
        <v>0</v>
      </c>
      <c r="U198" s="93">
        <f>SUM('6:12'!U198)</f>
        <v>0</v>
      </c>
      <c r="V198" s="196"/>
      <c r="W198" s="33"/>
      <c r="X198" s="93">
        <f>SUM('6:12'!X198)</f>
        <v>0</v>
      </c>
      <c r="Y198" s="93">
        <f>SUM('6:12'!Y198)</f>
        <v>0</v>
      </c>
      <c r="Z198" s="93">
        <f>SUM('6:12'!Z198)</f>
        <v>0</v>
      </c>
      <c r="AA198" s="93">
        <f>SUM('6:12'!AA198)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86" t="s">
        <v>70</v>
      </c>
      <c r="B199" s="787"/>
      <c r="C199" s="31" t="s">
        <v>71</v>
      </c>
      <c r="D199" s="30"/>
      <c r="E199" s="30"/>
      <c r="F199" s="30"/>
      <c r="G199" s="94">
        <f>SUM(G178:G198)</f>
        <v>3816</v>
      </c>
      <c r="H199" s="30">
        <f>SUM(H178:H198)</f>
        <v>19262.48</v>
      </c>
      <c r="I199" s="30">
        <f>SUM(I178:I198)</f>
        <v>206</v>
      </c>
      <c r="J199" s="31">
        <f t="array" ref="J199">IF(ISERROR(G199/I199),"",G199/I199)</f>
        <v>18.524271844660195</v>
      </c>
      <c r="K199" s="30">
        <f>SUM(K178:K198)</f>
        <v>203.19423879391576</v>
      </c>
      <c r="L199" s="98"/>
      <c r="M199" s="89">
        <f t="shared" ref="M199:AA199" si="33">SUM(M178:M198)</f>
        <v>2.8057612060842594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SUM('6:12'!G200)</f>
        <v>1</v>
      </c>
      <c r="H200" s="315">
        <f t="shared" ref="H200:H256" si="34">D200*G200</f>
        <v>5.03</v>
      </c>
      <c r="I200" s="93">
        <f>SUM('6:12'!I200)</f>
        <v>0.01</v>
      </c>
      <c r="J200" s="31">
        <f t="array" ref="J200">IF(ISERROR(G200/I200),"",G200/I200)</f>
        <v>100</v>
      </c>
      <c r="K200" s="35">
        <f t="array" ref="K200">IF(ISERROR(G200/L200),"",G200/L200)</f>
        <v>1.9230769230769232E-2</v>
      </c>
      <c r="L200" s="87">
        <v>52</v>
      </c>
      <c r="M200" s="36">
        <f>IF(ISERROR(I200-K200),"",I200-K200)</f>
        <v>-9.2307692307692316E-3</v>
      </c>
      <c r="N200" s="93">
        <f>SUM('6:12'!N200)</f>
        <v>0</v>
      </c>
      <c r="O200" s="93">
        <f>SUM('6:12'!O200)</f>
        <v>0</v>
      </c>
      <c r="P200" s="93">
        <f>SUM('6:12'!P200)</f>
        <v>0</v>
      </c>
      <c r="Q200" s="93">
        <f>SUM('6:12'!Q200)</f>
        <v>0</v>
      </c>
      <c r="R200" s="93">
        <f>SUM('6:12'!R200)</f>
        <v>0</v>
      </c>
      <c r="S200" s="93">
        <f>SUM('6:12'!S200)</f>
        <v>0</v>
      </c>
      <c r="T200" s="93">
        <f>SUM('6:12'!T200)</f>
        <v>0</v>
      </c>
      <c r="U200" s="93">
        <f>SUM('6:12'!U200)</f>
        <v>0</v>
      </c>
      <c r="V200" s="196">
        <f>SUM(X200:AA200)</f>
        <v>0</v>
      </c>
      <c r="W200" s="33">
        <f>IF(ISERROR(V200/G200),"",V200/G200)</f>
        <v>0</v>
      </c>
      <c r="X200" s="93">
        <f>SUM('6:12'!X200)</f>
        <v>0</v>
      </c>
      <c r="Y200" s="93">
        <f>SUM('6:12'!Y200)</f>
        <v>0</v>
      </c>
      <c r="Z200" s="93">
        <f>SUM('6:12'!Z200)</f>
        <v>0</v>
      </c>
      <c r="AA200" s="93">
        <f>SUM('6:12'!AA200)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SUM('6:12'!G201)</f>
        <v>0</v>
      </c>
      <c r="H201" s="315">
        <f t="shared" si="34"/>
        <v>0</v>
      </c>
      <c r="I201" s="93">
        <f>SUM('6:12'!I201)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SUM('6:12'!G202)</f>
        <v>0</v>
      </c>
      <c r="H202" s="315">
        <f t="shared" si="34"/>
        <v>0</v>
      </c>
      <c r="I202" s="93">
        <f>SUM('6:12'!I202)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SUM('6:12'!N202)</f>
        <v>0</v>
      </c>
      <c r="O202" s="93">
        <f>SUM('6:12'!O202)</f>
        <v>0</v>
      </c>
      <c r="P202" s="93">
        <f>SUM('6:12'!P202)</f>
        <v>0</v>
      </c>
      <c r="Q202" s="93">
        <f>SUM('6:12'!Q202)</f>
        <v>0</v>
      </c>
      <c r="R202" s="93">
        <f>SUM('6:12'!R202)</f>
        <v>0</v>
      </c>
      <c r="S202" s="93">
        <f>SUM('6:12'!S202)</f>
        <v>0</v>
      </c>
      <c r="T202" s="93">
        <f>SUM('6:12'!T202)</f>
        <v>0</v>
      </c>
      <c r="U202" s="93">
        <f>SUM('6:12'!U202)</f>
        <v>0</v>
      </c>
      <c r="V202" s="196">
        <f>SUM(X202:AA202)</f>
        <v>0</v>
      </c>
      <c r="W202" s="33" t="str">
        <f>IF(ISERROR(V202/G202),"",V202/G202)</f>
        <v/>
      </c>
      <c r="X202" s="93">
        <f>SUM('6:12'!X202)</f>
        <v>0</v>
      </c>
      <c r="Y202" s="93">
        <f>SUM('6:12'!Y202)</f>
        <v>0</v>
      </c>
      <c r="Z202" s="93">
        <f>SUM('6:12'!Z202)</f>
        <v>0</v>
      </c>
      <c r="AA202" s="93">
        <f>SUM('6:12'!AA202)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SUM('6:12'!G203)</f>
        <v>1462</v>
      </c>
      <c r="H203" s="315">
        <f t="shared" si="34"/>
        <v>7353.8600000000006</v>
      </c>
      <c r="I203" s="93">
        <f>SUM('6:12'!I203)</f>
        <v>20</v>
      </c>
      <c r="J203" s="31">
        <f t="array" ref="J203">IF(ISERROR(G203/I203),"",G203/I203)</f>
        <v>73.099999999999994</v>
      </c>
      <c r="K203" s="35">
        <f t="array" ref="K203">IF(ISERROR(G203/L203),"",G203/L203)</f>
        <v>28.115384615384617</v>
      </c>
      <c r="L203" s="87">
        <v>52</v>
      </c>
      <c r="M203" s="36">
        <f>IF(ISERROR(I203-K203),"",I203-K203)</f>
        <v>-8.1153846153846168</v>
      </c>
      <c r="N203" s="93">
        <f>SUM('6:12'!N203)</f>
        <v>0</v>
      </c>
      <c r="O203" s="93">
        <f>SUM('6:12'!O203)</f>
        <v>0</v>
      </c>
      <c r="P203" s="93">
        <f>SUM('6:12'!P203)</f>
        <v>0</v>
      </c>
      <c r="Q203" s="93">
        <f>SUM('6:12'!Q203)</f>
        <v>0</v>
      </c>
      <c r="R203" s="93">
        <f>SUM('6:12'!R203)</f>
        <v>0</v>
      </c>
      <c r="S203" s="93">
        <f>SUM('6:12'!S203)</f>
        <v>0</v>
      </c>
      <c r="T203" s="93">
        <f>SUM('6:12'!T203)</f>
        <v>0</v>
      </c>
      <c r="U203" s="93">
        <f>SUM('6:12'!U203)</f>
        <v>0</v>
      </c>
      <c r="V203" s="196">
        <f>SUM(X203:AA203)</f>
        <v>0</v>
      </c>
      <c r="W203" s="33">
        <f>IF(ISERROR(V203/G203),"",V203/G203)</f>
        <v>0</v>
      </c>
      <c r="X203" s="93">
        <f>SUM('6:12'!X203)</f>
        <v>0</v>
      </c>
      <c r="Y203" s="93">
        <f>SUM('6:12'!Y203)</f>
        <v>0</v>
      </c>
      <c r="Z203" s="93">
        <f>SUM('6:12'!Z203)</f>
        <v>0</v>
      </c>
      <c r="AA203" s="93">
        <f>SUM('6:12'!AA203)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SUM('6:12'!G204)</f>
        <v>0</v>
      </c>
      <c r="H204" s="315">
        <f t="shared" si="34"/>
        <v>0</v>
      </c>
      <c r="I204" s="93">
        <f>SUM('6:12'!I204)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SUM('6:12'!N204)</f>
        <v>0</v>
      </c>
      <c r="O204" s="93">
        <f>SUM('6:12'!O204)</f>
        <v>0</v>
      </c>
      <c r="P204" s="93">
        <f>SUM('6:12'!P204)</f>
        <v>0</v>
      </c>
      <c r="Q204" s="93">
        <f>SUM('6:12'!Q204)</f>
        <v>0</v>
      </c>
      <c r="R204" s="93">
        <f>SUM('6:12'!R204)</f>
        <v>0</v>
      </c>
      <c r="S204" s="93">
        <f>SUM('6:12'!S204)</f>
        <v>0</v>
      </c>
      <c r="T204" s="93">
        <f>SUM('6:12'!T204)</f>
        <v>0</v>
      </c>
      <c r="U204" s="93">
        <f>SUM('6:12'!U204)</f>
        <v>0</v>
      </c>
      <c r="V204" s="196">
        <f>SUM(X204:AA204)</f>
        <v>0</v>
      </c>
      <c r="W204" s="33" t="str">
        <f>IF(ISERROR(V204/G204),"",V204/G204)</f>
        <v/>
      </c>
      <c r="X204" s="93">
        <f>SUM('6:12'!X204)</f>
        <v>0</v>
      </c>
      <c r="Y204" s="93">
        <f>SUM('6:12'!Y204)</f>
        <v>0</v>
      </c>
      <c r="Z204" s="93">
        <f>SUM('6:12'!Z204)</f>
        <v>0</v>
      </c>
      <c r="AA204" s="93">
        <f>SUM('6:12'!AA204)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SUM('6:12'!G205)</f>
        <v>0</v>
      </c>
      <c r="H205" s="315">
        <f t="shared" si="34"/>
        <v>0</v>
      </c>
      <c r="I205" s="93">
        <f>SUM('6:12'!I205)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SUM('6:12'!G206)</f>
        <v>87</v>
      </c>
      <c r="H206" s="315">
        <f t="shared" si="34"/>
        <v>437.61</v>
      </c>
      <c r="I206" s="93">
        <f>SUM('6:12'!I206)</f>
        <v>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SUM('6:12'!G207)</f>
        <v>0</v>
      </c>
      <c r="H207" s="315">
        <f t="shared" si="34"/>
        <v>0</v>
      </c>
      <c r="I207" s="93">
        <f>SUM('6:12'!I207)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SUM('6:12'!G208)</f>
        <v>0</v>
      </c>
      <c r="H208" s="315">
        <f t="shared" si="34"/>
        <v>0</v>
      </c>
      <c r="I208" s="93">
        <f>SUM('6:12'!I208)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SUM('6:12'!N208)</f>
        <v>0</v>
      </c>
      <c r="O208" s="93">
        <f>SUM('6:12'!O208)</f>
        <v>0</v>
      </c>
      <c r="P208" s="93">
        <f>SUM('6:12'!P208)</f>
        <v>0</v>
      </c>
      <c r="Q208" s="93">
        <f>SUM('6:12'!Q208)</f>
        <v>0</v>
      </c>
      <c r="R208" s="93">
        <f>SUM('6:12'!R208)</f>
        <v>0</v>
      </c>
      <c r="S208" s="93">
        <f>SUM('6:12'!S208)</f>
        <v>0</v>
      </c>
      <c r="T208" s="93">
        <f>SUM('6:12'!T208)</f>
        <v>0</v>
      </c>
      <c r="U208" s="93">
        <f>SUM('6:12'!U208)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SUM('6:12'!X208)</f>
        <v>0</v>
      </c>
      <c r="Y208" s="93">
        <f>SUM('6:12'!Y208)</f>
        <v>0</v>
      </c>
      <c r="Z208" s="93">
        <f>SUM('6:12'!Z208)</f>
        <v>0</v>
      </c>
      <c r="AA208" s="93">
        <f>SUM('6:12'!AA208)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SUM('6:12'!G209)</f>
        <v>0</v>
      </c>
      <c r="H209" s="315">
        <f t="shared" si="34"/>
        <v>0</v>
      </c>
      <c r="I209" s="93">
        <f>SUM('6:12'!I209)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SUM('6:12'!N209)</f>
        <v>0</v>
      </c>
      <c r="O209" s="93">
        <f>SUM('6:12'!O209)</f>
        <v>0</v>
      </c>
      <c r="P209" s="93">
        <f>SUM('6:12'!P209)</f>
        <v>0</v>
      </c>
      <c r="Q209" s="93">
        <f>SUM('6:12'!Q209)</f>
        <v>0</v>
      </c>
      <c r="R209" s="93">
        <f>SUM('6:12'!R209)</f>
        <v>0</v>
      </c>
      <c r="S209" s="93">
        <f>SUM('6:12'!S209)</f>
        <v>0</v>
      </c>
      <c r="T209" s="93">
        <f>SUM('6:12'!T209)</f>
        <v>0</v>
      </c>
      <c r="U209" s="93">
        <f>SUM('6:12'!U209)</f>
        <v>0</v>
      </c>
      <c r="V209" s="196">
        <f t="shared" si="36"/>
        <v>0</v>
      </c>
      <c r="W209" s="33" t="str">
        <f t="shared" si="37"/>
        <v/>
      </c>
      <c r="X209" s="93">
        <f>SUM('6:12'!X209)</f>
        <v>0</v>
      </c>
      <c r="Y209" s="93">
        <f>SUM('6:12'!Y209)</f>
        <v>0</v>
      </c>
      <c r="Z209" s="93">
        <f>SUM('6:12'!Z209)</f>
        <v>0</v>
      </c>
      <c r="AA209" s="93">
        <f>SUM('6:12'!AA209)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SUM('6:12'!G210)</f>
        <v>0</v>
      </c>
      <c r="H210" s="315">
        <f t="shared" si="34"/>
        <v>0</v>
      </c>
      <c r="I210" s="93">
        <f>SUM('6:12'!I210)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SUM('6:12'!N210)</f>
        <v>0</v>
      </c>
      <c r="O210" s="93">
        <f>SUM('6:12'!O210)</f>
        <v>0</v>
      </c>
      <c r="P210" s="93">
        <f>SUM('6:12'!P210)</f>
        <v>0</v>
      </c>
      <c r="Q210" s="93">
        <f>SUM('6:12'!Q210)</f>
        <v>0</v>
      </c>
      <c r="R210" s="93">
        <f>SUM('6:12'!R210)</f>
        <v>0</v>
      </c>
      <c r="S210" s="93">
        <f>SUM('6:12'!S210)</f>
        <v>0</v>
      </c>
      <c r="T210" s="93">
        <f>SUM('6:12'!T210)</f>
        <v>0</v>
      </c>
      <c r="U210" s="93">
        <f>SUM('6:12'!U210)</f>
        <v>0</v>
      </c>
      <c r="V210" s="196">
        <f t="shared" si="36"/>
        <v>0</v>
      </c>
      <c r="W210" s="33" t="str">
        <f t="shared" si="37"/>
        <v/>
      </c>
      <c r="X210" s="93">
        <f>SUM('6:12'!X210)</f>
        <v>0</v>
      </c>
      <c r="Y210" s="93">
        <f>SUM('6:12'!Y210)</f>
        <v>0</v>
      </c>
      <c r="Z210" s="93">
        <f>SUM('6:12'!Z210)</f>
        <v>0</v>
      </c>
      <c r="AA210" s="93">
        <f>SUM('6:12'!AA210)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SUM('6:12'!G211)</f>
        <v>0</v>
      </c>
      <c r="H211" s="315">
        <f t="shared" si="34"/>
        <v>0</v>
      </c>
      <c r="I211" s="93">
        <f>SUM('6:12'!I211)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SUM('6:12'!N211)</f>
        <v>0</v>
      </c>
      <c r="O211" s="93">
        <f>SUM('6:12'!O211)</f>
        <v>0</v>
      </c>
      <c r="P211" s="93">
        <f>SUM('6:12'!P211)</f>
        <v>0</v>
      </c>
      <c r="Q211" s="93">
        <f>SUM('6:12'!Q211)</f>
        <v>0</v>
      </c>
      <c r="R211" s="93">
        <f>SUM('6:12'!R211)</f>
        <v>0</v>
      </c>
      <c r="S211" s="93">
        <f>SUM('6:12'!S211)</f>
        <v>0</v>
      </c>
      <c r="T211" s="93">
        <f>SUM('6:12'!T211)</f>
        <v>0</v>
      </c>
      <c r="U211" s="93">
        <f>SUM('6:12'!U211)</f>
        <v>0</v>
      </c>
      <c r="V211" s="196">
        <f t="shared" si="36"/>
        <v>0</v>
      </c>
      <c r="W211" s="33" t="str">
        <f t="shared" si="37"/>
        <v/>
      </c>
      <c r="X211" s="93">
        <f>SUM('6:12'!X211)</f>
        <v>0</v>
      </c>
      <c r="Y211" s="93">
        <f>SUM('6:12'!Y211)</f>
        <v>0</v>
      </c>
      <c r="Z211" s="93">
        <f>SUM('6:12'!Z211)</f>
        <v>0</v>
      </c>
      <c r="AA211" s="93">
        <f>SUM('6:12'!AA211)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SUM('6:12'!G212)</f>
        <v>0</v>
      </c>
      <c r="H212" s="315">
        <f t="shared" si="34"/>
        <v>0</v>
      </c>
      <c r="I212" s="93">
        <f>SUM('6:12'!I212)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SUM('6:12'!N212)</f>
        <v>0</v>
      </c>
      <c r="O212" s="93">
        <f>SUM('6:12'!O212)</f>
        <v>0</v>
      </c>
      <c r="P212" s="93">
        <f>SUM('6:12'!P212)</f>
        <v>0</v>
      </c>
      <c r="Q212" s="93">
        <f>SUM('6:12'!Q212)</f>
        <v>0</v>
      </c>
      <c r="R212" s="93">
        <f>SUM('6:12'!R212)</f>
        <v>0</v>
      </c>
      <c r="S212" s="93">
        <f>SUM('6:12'!S212)</f>
        <v>0</v>
      </c>
      <c r="T212" s="93">
        <f>SUM('6:12'!T212)</f>
        <v>0</v>
      </c>
      <c r="U212" s="93">
        <f>SUM('6:12'!U212)</f>
        <v>0</v>
      </c>
      <c r="V212" s="196">
        <f t="shared" si="36"/>
        <v>0</v>
      </c>
      <c r="W212" s="33" t="str">
        <f t="shared" si="37"/>
        <v/>
      </c>
      <c r="X212" s="93">
        <f>SUM('6:12'!X212)</f>
        <v>0</v>
      </c>
      <c r="Y212" s="93">
        <f>SUM('6:12'!Y212)</f>
        <v>0</v>
      </c>
      <c r="Z212" s="93">
        <f>SUM('6:12'!Z212)</f>
        <v>0</v>
      </c>
      <c r="AA212" s="93">
        <f>SUM('6:12'!AA212)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SUM('6:12'!G213)</f>
        <v>0</v>
      </c>
      <c r="H213" s="315">
        <f t="shared" si="34"/>
        <v>0</v>
      </c>
      <c r="I213" s="93">
        <f>SUM('6:12'!I213)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SUM('6:12'!N213)</f>
        <v>0</v>
      </c>
      <c r="O213" s="93">
        <f>SUM('6:12'!O213)</f>
        <v>0</v>
      </c>
      <c r="P213" s="93">
        <f>SUM('6:12'!P213)</f>
        <v>0</v>
      </c>
      <c r="Q213" s="93">
        <f>SUM('6:12'!Q213)</f>
        <v>0</v>
      </c>
      <c r="R213" s="93">
        <f>SUM('6:12'!R213)</f>
        <v>0</v>
      </c>
      <c r="S213" s="93">
        <f>SUM('6:12'!S213)</f>
        <v>0</v>
      </c>
      <c r="T213" s="93">
        <f>SUM('6:12'!T213)</f>
        <v>0</v>
      </c>
      <c r="U213" s="93">
        <f>SUM('6:12'!U213)</f>
        <v>0</v>
      </c>
      <c r="V213" s="196">
        <f t="shared" si="36"/>
        <v>0</v>
      </c>
      <c r="W213" s="33" t="str">
        <f t="shared" si="37"/>
        <v/>
      </c>
      <c r="X213" s="93">
        <f>SUM('6:12'!X213)</f>
        <v>0</v>
      </c>
      <c r="Y213" s="93">
        <f>SUM('6:12'!Y213)</f>
        <v>0</v>
      </c>
      <c r="Z213" s="93">
        <f>SUM('6:12'!Z213)</f>
        <v>0</v>
      </c>
      <c r="AA213" s="93">
        <f>SUM('6:12'!AA213)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SUM('6:12'!G214)</f>
        <v>0</v>
      </c>
      <c r="H214" s="315">
        <f t="shared" si="34"/>
        <v>0</v>
      </c>
      <c r="I214" s="93">
        <f>SUM('6:12'!I214)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SUM('6:12'!N214)</f>
        <v>0</v>
      </c>
      <c r="O214" s="93">
        <f>SUM('6:12'!O214)</f>
        <v>0</v>
      </c>
      <c r="P214" s="93">
        <f>SUM('6:12'!P214)</f>
        <v>0</v>
      </c>
      <c r="Q214" s="93">
        <f>SUM('6:12'!Q214)</f>
        <v>0</v>
      </c>
      <c r="R214" s="93">
        <f>SUM('6:12'!R214)</f>
        <v>0</v>
      </c>
      <c r="S214" s="93">
        <f>SUM('6:12'!S214)</f>
        <v>0</v>
      </c>
      <c r="T214" s="93">
        <f>SUM('6:12'!T214)</f>
        <v>0</v>
      </c>
      <c r="U214" s="93">
        <f>SUM('6:12'!U214)</f>
        <v>0</v>
      </c>
      <c r="V214" s="196">
        <f t="shared" si="36"/>
        <v>0</v>
      </c>
      <c r="W214" s="33" t="str">
        <f t="shared" si="37"/>
        <v/>
      </c>
      <c r="X214" s="93">
        <f>SUM('6:12'!X214)</f>
        <v>0</v>
      </c>
      <c r="Y214" s="93">
        <f>SUM('6:12'!Y214)</f>
        <v>0</v>
      </c>
      <c r="Z214" s="93">
        <f>SUM('6:12'!Z214)</f>
        <v>0</v>
      </c>
      <c r="AA214" s="93">
        <f>SUM('6:12'!AA214)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SUM('6:12'!G215)</f>
        <v>671</v>
      </c>
      <c r="H215" s="315">
        <f t="shared" si="34"/>
        <v>3408.68</v>
      </c>
      <c r="I215" s="93">
        <f>SUM('6:12'!I215)</f>
        <v>27</v>
      </c>
      <c r="J215" s="31">
        <f t="array" ref="J215">IF(ISERROR(G215/I215),"",G215/I215)</f>
        <v>24.851851851851851</v>
      </c>
      <c r="K215" s="35">
        <f t="array" ref="K215">IF(ISERROR(G215/L215),"",G215/L215)</f>
        <v>31.952380952380953</v>
      </c>
      <c r="L215" s="87">
        <v>21</v>
      </c>
      <c r="M215" s="36">
        <f t="shared" si="35"/>
        <v>-4.9523809523809526</v>
      </c>
      <c r="N215" s="93">
        <f>SUM('6:12'!N215)</f>
        <v>0</v>
      </c>
      <c r="O215" s="93">
        <f>SUM('6:12'!O215)</f>
        <v>0</v>
      </c>
      <c r="P215" s="93">
        <f>SUM('6:12'!P215)</f>
        <v>0</v>
      </c>
      <c r="Q215" s="93">
        <f>SUM('6:12'!Q215)</f>
        <v>0</v>
      </c>
      <c r="R215" s="93">
        <f>SUM('6:12'!R215)</f>
        <v>0</v>
      </c>
      <c r="S215" s="93">
        <f>SUM('6:12'!S215)</f>
        <v>0</v>
      </c>
      <c r="T215" s="93">
        <f>SUM('6:12'!T215)</f>
        <v>0</v>
      </c>
      <c r="U215" s="93">
        <f>SUM('6:12'!U215)</f>
        <v>0</v>
      </c>
      <c r="V215" s="196">
        <f t="shared" si="36"/>
        <v>0</v>
      </c>
      <c r="W215" s="33">
        <f t="shared" si="37"/>
        <v>0</v>
      </c>
      <c r="X215" s="93">
        <f>SUM('6:12'!X215)</f>
        <v>0</v>
      </c>
      <c r="Y215" s="93">
        <f>SUM('6:12'!Y215)</f>
        <v>0</v>
      </c>
      <c r="Z215" s="93">
        <f>SUM('6:12'!Z215)</f>
        <v>0</v>
      </c>
      <c r="AA215" s="93">
        <f>SUM('6:12'!AA215)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SUM('6:12'!G216)</f>
        <v>286</v>
      </c>
      <c r="H216" s="315">
        <f t="shared" si="34"/>
        <v>1438.5800000000002</v>
      </c>
      <c r="I216" s="93">
        <f>SUM('6:12'!I216)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SUM('6:12'!N216)</f>
        <v>0</v>
      </c>
      <c r="O216" s="93">
        <f>SUM('6:12'!O216)</f>
        <v>0</v>
      </c>
      <c r="P216" s="93">
        <f>SUM('6:12'!P216)</f>
        <v>0</v>
      </c>
      <c r="Q216" s="93">
        <f>SUM('6:12'!Q216)</f>
        <v>0</v>
      </c>
      <c r="R216" s="93">
        <f>SUM('6:12'!R216)</f>
        <v>0</v>
      </c>
      <c r="S216" s="93">
        <f>SUM('6:12'!S216)</f>
        <v>0</v>
      </c>
      <c r="T216" s="93">
        <f>SUM('6:12'!T216)</f>
        <v>0</v>
      </c>
      <c r="U216" s="93">
        <f>SUM('6:12'!U216)</f>
        <v>0</v>
      </c>
      <c r="V216" s="196">
        <f t="shared" si="36"/>
        <v>0</v>
      </c>
      <c r="W216" s="33">
        <f t="shared" si="37"/>
        <v>0</v>
      </c>
      <c r="X216" s="93">
        <f>SUM('6:12'!X216)</f>
        <v>0</v>
      </c>
      <c r="Y216" s="93">
        <f>SUM('6:12'!Y216)</f>
        <v>0</v>
      </c>
      <c r="Z216" s="93">
        <f>SUM('6:12'!Z216)</f>
        <v>0</v>
      </c>
      <c r="AA216" s="93">
        <f>SUM('6:12'!AA216)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SUM('6:12'!G217)</f>
        <v>356</v>
      </c>
      <c r="H217" s="315">
        <f t="shared" si="34"/>
        <v>1790.68</v>
      </c>
      <c r="I217" s="93">
        <f>SUM('6:12'!I217)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SUM('6:12'!N217)</f>
        <v>0</v>
      </c>
      <c r="O217" s="93">
        <f>SUM('6:12'!O217)</f>
        <v>0</v>
      </c>
      <c r="P217" s="93">
        <f>SUM('6:12'!P217)</f>
        <v>0</v>
      </c>
      <c r="Q217" s="93">
        <f>SUM('6:12'!Q217)</f>
        <v>0</v>
      </c>
      <c r="R217" s="93">
        <f>SUM('6:12'!R217)</f>
        <v>0</v>
      </c>
      <c r="S217" s="93">
        <f>SUM('6:12'!S217)</f>
        <v>0</v>
      </c>
      <c r="T217" s="93">
        <f>SUM('6:12'!T217)</f>
        <v>0</v>
      </c>
      <c r="U217" s="93">
        <f>SUM('6:12'!U217)</f>
        <v>0</v>
      </c>
      <c r="V217" s="196">
        <f t="shared" si="36"/>
        <v>0</v>
      </c>
      <c r="W217" s="33">
        <f t="shared" si="37"/>
        <v>0</v>
      </c>
      <c r="X217" s="93">
        <f>SUM('6:12'!X217)</f>
        <v>0</v>
      </c>
      <c r="Y217" s="93">
        <f>SUM('6:12'!Y217)</f>
        <v>0</v>
      </c>
      <c r="Z217" s="93">
        <f>SUM('6:12'!Z217)</f>
        <v>0</v>
      </c>
      <c r="AA217" s="93">
        <f>SUM('6:12'!AA217)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SUM('6:12'!G218)</f>
        <v>0</v>
      </c>
      <c r="H218" s="315">
        <f t="shared" si="34"/>
        <v>0</v>
      </c>
      <c r="I218" s="93">
        <f>SUM('6:12'!I218)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SUM('6:12'!N218)</f>
        <v>0</v>
      </c>
      <c r="O218" s="93">
        <f>SUM('6:12'!O218)</f>
        <v>0</v>
      </c>
      <c r="P218" s="93">
        <f>SUM('6:12'!P218)</f>
        <v>0</v>
      </c>
      <c r="Q218" s="93">
        <f>SUM('6:12'!Q218)</f>
        <v>0</v>
      </c>
      <c r="R218" s="93">
        <f>SUM('6:12'!R218)</f>
        <v>0</v>
      </c>
      <c r="S218" s="93">
        <f>SUM('6:12'!S218)</f>
        <v>0</v>
      </c>
      <c r="T218" s="93">
        <f>SUM('6:12'!T218)</f>
        <v>0</v>
      </c>
      <c r="U218" s="93">
        <f>SUM('6:12'!U218)</f>
        <v>0</v>
      </c>
      <c r="V218" s="196">
        <f t="shared" si="36"/>
        <v>0</v>
      </c>
      <c r="W218" s="33" t="str">
        <f t="shared" si="37"/>
        <v/>
      </c>
      <c r="X218" s="93">
        <f>SUM('6:12'!X218)</f>
        <v>0</v>
      </c>
      <c r="Y218" s="93">
        <f>SUM('6:12'!Y218)</f>
        <v>0</v>
      </c>
      <c r="Z218" s="93">
        <f>SUM('6:12'!Z218)</f>
        <v>0</v>
      </c>
      <c r="AA218" s="93">
        <f>SUM('6:12'!AA218)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SUM('6:12'!G219)</f>
        <v>0</v>
      </c>
      <c r="H219" s="315">
        <f t="shared" si="34"/>
        <v>0</v>
      </c>
      <c r="I219" s="93">
        <f>SUM('6:12'!I219)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SUM('6:12'!N219)</f>
        <v>0</v>
      </c>
      <c r="O219" s="93">
        <f>SUM('6:12'!O219)</f>
        <v>0</v>
      </c>
      <c r="P219" s="93">
        <f>SUM('6:12'!P219)</f>
        <v>0</v>
      </c>
      <c r="Q219" s="93">
        <f>SUM('6:12'!Q219)</f>
        <v>0</v>
      </c>
      <c r="R219" s="93">
        <f>SUM('6:12'!R219)</f>
        <v>0</v>
      </c>
      <c r="S219" s="93">
        <f>SUM('6:12'!S219)</f>
        <v>0</v>
      </c>
      <c r="T219" s="93">
        <f>SUM('6:12'!T219)</f>
        <v>0</v>
      </c>
      <c r="U219" s="93">
        <f>SUM('6:12'!U219)</f>
        <v>0</v>
      </c>
      <c r="V219" s="196">
        <f t="shared" si="36"/>
        <v>0</v>
      </c>
      <c r="W219" s="33" t="str">
        <f t="shared" si="37"/>
        <v/>
      </c>
      <c r="X219" s="93">
        <f>SUM('6:12'!X219)</f>
        <v>0</v>
      </c>
      <c r="Y219" s="93">
        <f>SUM('6:12'!Y219)</f>
        <v>0</v>
      </c>
      <c r="Z219" s="93">
        <f>SUM('6:12'!Z219)</f>
        <v>0</v>
      </c>
      <c r="AA219" s="93">
        <f>SUM('6:12'!AA219)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SUM('6:12'!G220)</f>
        <v>0</v>
      </c>
      <c r="H220" s="315">
        <f t="shared" si="34"/>
        <v>0</v>
      </c>
      <c r="I220" s="93">
        <f>SUM('6:12'!I220)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SUM('6:12'!N220)</f>
        <v>0</v>
      </c>
      <c r="O220" s="93">
        <f>SUM('6:12'!O220)</f>
        <v>0</v>
      </c>
      <c r="P220" s="93">
        <f>SUM('6:12'!P220)</f>
        <v>0</v>
      </c>
      <c r="Q220" s="93">
        <f>SUM('6:12'!Q220)</f>
        <v>0</v>
      </c>
      <c r="R220" s="93">
        <f>SUM('6:12'!R220)</f>
        <v>0</v>
      </c>
      <c r="S220" s="93">
        <f>SUM('6:12'!S220)</f>
        <v>0</v>
      </c>
      <c r="T220" s="93">
        <f>SUM('6:12'!T220)</f>
        <v>0</v>
      </c>
      <c r="U220" s="93">
        <f>SUM('6:12'!U220)</f>
        <v>0</v>
      </c>
      <c r="V220" s="196"/>
      <c r="W220" s="33"/>
      <c r="X220" s="93">
        <f>SUM('6:12'!X220)</f>
        <v>0</v>
      </c>
      <c r="Y220" s="93">
        <f>SUM('6:12'!Y220)</f>
        <v>0</v>
      </c>
      <c r="Z220" s="93">
        <f>SUM('6:12'!Z220)</f>
        <v>0</v>
      </c>
      <c r="AA220" s="93">
        <f>SUM('6:12'!AA220)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SUM('6:12'!G221)</f>
        <v>0</v>
      </c>
      <c r="H221" s="315">
        <f t="shared" si="34"/>
        <v>0</v>
      </c>
      <c r="I221" s="93">
        <f>SUM('6:12'!I221)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SUM('6:12'!N221)</f>
        <v>0</v>
      </c>
      <c r="O221" s="93">
        <f>SUM('6:12'!O221)</f>
        <v>0</v>
      </c>
      <c r="P221" s="93">
        <f>SUM('6:12'!P221)</f>
        <v>0</v>
      </c>
      <c r="Q221" s="93">
        <f>SUM('6:12'!Q221)</f>
        <v>0</v>
      </c>
      <c r="R221" s="93">
        <f>SUM('6:12'!R221)</f>
        <v>0</v>
      </c>
      <c r="S221" s="93">
        <f>SUM('6:12'!S221)</f>
        <v>0</v>
      </c>
      <c r="T221" s="93">
        <f>SUM('6:12'!T221)</f>
        <v>0</v>
      </c>
      <c r="U221" s="93">
        <f>SUM('6:12'!U221)</f>
        <v>0</v>
      </c>
      <c r="V221" s="196"/>
      <c r="W221" s="33"/>
      <c r="X221" s="93">
        <f>SUM('6:12'!X221)</f>
        <v>0</v>
      </c>
      <c r="Y221" s="93">
        <f>SUM('6:12'!Y221)</f>
        <v>0</v>
      </c>
      <c r="Z221" s="93">
        <f>SUM('6:12'!Z221)</f>
        <v>0</v>
      </c>
      <c r="AA221" s="93">
        <f>SUM('6:12'!AA221)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SUM('6:12'!G222)</f>
        <v>0</v>
      </c>
      <c r="H222" s="315">
        <f t="shared" si="34"/>
        <v>0</v>
      </c>
      <c r="I222" s="93">
        <f>SUM('6:12'!I222)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SUM('6:12'!N222)</f>
        <v>0</v>
      </c>
      <c r="O222" s="93">
        <f>SUM('6:12'!O222)</f>
        <v>0</v>
      </c>
      <c r="P222" s="93">
        <f>SUM('6:12'!P222)</f>
        <v>0</v>
      </c>
      <c r="Q222" s="93">
        <f>SUM('6:12'!Q222)</f>
        <v>0</v>
      </c>
      <c r="R222" s="93">
        <f>SUM('6:12'!R222)</f>
        <v>0</v>
      </c>
      <c r="S222" s="93">
        <f>SUM('6:12'!S222)</f>
        <v>0</v>
      </c>
      <c r="T222" s="93">
        <f>SUM('6:12'!T222)</f>
        <v>0</v>
      </c>
      <c r="U222" s="93">
        <f>SUM('6:12'!U222)</f>
        <v>0</v>
      </c>
      <c r="V222" s="196"/>
      <c r="W222" s="33"/>
      <c r="X222" s="93">
        <f>SUM('6:12'!X222)</f>
        <v>0</v>
      </c>
      <c r="Y222" s="93">
        <f>SUM('6:12'!Y222)</f>
        <v>0</v>
      </c>
      <c r="Z222" s="93">
        <f>SUM('6:12'!Z222)</f>
        <v>0</v>
      </c>
      <c r="AA222" s="93">
        <f>SUM('6:12'!AA222)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SUM('6:12'!G223)</f>
        <v>466</v>
      </c>
      <c r="H223" s="315">
        <f t="shared" si="34"/>
        <v>2343.98</v>
      </c>
      <c r="I223" s="93">
        <f>SUM('6:12'!I223)</f>
        <v>8</v>
      </c>
      <c r="J223" s="31"/>
      <c r="K223" s="35">
        <f t="array" ref="K223">IF(ISERROR(G223/L223),"",G223/L223)</f>
        <v>8.6296296296296298</v>
      </c>
      <c r="L223" s="87">
        <v>54</v>
      </c>
      <c r="M223" s="36">
        <f t="shared" si="35"/>
        <v>-0.62962962962962976</v>
      </c>
      <c r="N223" s="93">
        <f>SUM('6:12'!N223)</f>
        <v>0</v>
      </c>
      <c r="O223" s="93">
        <f>SUM('6:12'!O223)</f>
        <v>0</v>
      </c>
      <c r="P223" s="93">
        <f>SUM('6:12'!P223)</f>
        <v>0</v>
      </c>
      <c r="Q223" s="93">
        <f>SUM('6:12'!Q223)</f>
        <v>0</v>
      </c>
      <c r="R223" s="93">
        <f>SUM('6:12'!R223)</f>
        <v>0</v>
      </c>
      <c r="S223" s="93">
        <f>SUM('6:12'!S223)</f>
        <v>0</v>
      </c>
      <c r="T223" s="93">
        <f>SUM('6:12'!T223)</f>
        <v>0</v>
      </c>
      <c r="U223" s="93">
        <f>SUM('6:12'!U223)</f>
        <v>0</v>
      </c>
      <c r="V223" s="196"/>
      <c r="W223" s="33"/>
      <c r="X223" s="93">
        <f>SUM('6:12'!X223)</f>
        <v>0</v>
      </c>
      <c r="Y223" s="93">
        <f>SUM('6:12'!Y223)</f>
        <v>0</v>
      </c>
      <c r="Z223" s="93">
        <f>SUM('6:12'!Z223)</f>
        <v>0</v>
      </c>
      <c r="AA223" s="93">
        <f>SUM('6:12'!AA223)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SUM('6:12'!G224)</f>
        <v>0</v>
      </c>
      <c r="H224" s="315">
        <f t="shared" si="34"/>
        <v>0</v>
      </c>
      <c r="I224" s="93">
        <f>SUM('6:12'!I224)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SUM('6:12'!N224)</f>
        <v>0</v>
      </c>
      <c r="O224" s="93">
        <f>SUM('6:12'!O224)</f>
        <v>0</v>
      </c>
      <c r="P224" s="93">
        <f>SUM('6:12'!P224)</f>
        <v>0</v>
      </c>
      <c r="Q224" s="93">
        <f>SUM('6:12'!Q224)</f>
        <v>0</v>
      </c>
      <c r="R224" s="93">
        <f>SUM('6:12'!R224)</f>
        <v>0</v>
      </c>
      <c r="S224" s="93">
        <f>SUM('6:12'!S224)</f>
        <v>0</v>
      </c>
      <c r="T224" s="93">
        <f>SUM('6:12'!T224)</f>
        <v>0</v>
      </c>
      <c r="U224" s="93">
        <f>SUM('6:12'!U224)</f>
        <v>0</v>
      </c>
      <c r="V224" s="196"/>
      <c r="W224" s="33"/>
      <c r="X224" s="93">
        <f>SUM('6:12'!X224)</f>
        <v>0</v>
      </c>
      <c r="Y224" s="93">
        <f>SUM('6:12'!Y224)</f>
        <v>0</v>
      </c>
      <c r="Z224" s="93">
        <f>SUM('6:12'!Z224)</f>
        <v>0</v>
      </c>
      <c r="AA224" s="93">
        <f>SUM('6:12'!AA224)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SUM('6:12'!G225)</f>
        <v>0</v>
      </c>
      <c r="H225" s="315">
        <f t="shared" si="34"/>
        <v>0</v>
      </c>
      <c r="I225" s="93">
        <f>SUM('6:12'!I225)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SUM('6:12'!N225)</f>
        <v>0</v>
      </c>
      <c r="O225" s="93">
        <f>SUM('6:12'!O225)</f>
        <v>0</v>
      </c>
      <c r="P225" s="93">
        <f>SUM('6:12'!P225)</f>
        <v>0</v>
      </c>
      <c r="Q225" s="93">
        <f>SUM('6:12'!Q225)</f>
        <v>0</v>
      </c>
      <c r="R225" s="93">
        <f>SUM('6:12'!R225)</f>
        <v>0</v>
      </c>
      <c r="S225" s="93">
        <f>SUM('6:12'!S225)</f>
        <v>0</v>
      </c>
      <c r="T225" s="93">
        <f>SUM('6:12'!T225)</f>
        <v>0</v>
      </c>
      <c r="U225" s="93">
        <f>SUM('6:12'!U225)</f>
        <v>0</v>
      </c>
      <c r="V225" s="196"/>
      <c r="W225" s="33"/>
      <c r="X225" s="93">
        <f>SUM('6:12'!X225)</f>
        <v>0</v>
      </c>
      <c r="Y225" s="93">
        <f>SUM('6:12'!Y225)</f>
        <v>0</v>
      </c>
      <c r="Z225" s="93">
        <f>SUM('6:12'!Z225)</f>
        <v>0</v>
      </c>
      <c r="AA225" s="93">
        <f>SUM('6:12'!AA225)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SUM('6:12'!G226)</f>
        <v>0</v>
      </c>
      <c r="H226" s="315">
        <f t="shared" si="34"/>
        <v>0</v>
      </c>
      <c r="I226" s="93">
        <f>SUM('6:12'!I226)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SUM('6:12'!N226)</f>
        <v>0</v>
      </c>
      <c r="O226" s="93">
        <f>SUM('6:12'!O226)</f>
        <v>0</v>
      </c>
      <c r="P226" s="93">
        <f>SUM('6:12'!P226)</f>
        <v>0</v>
      </c>
      <c r="Q226" s="93">
        <f>SUM('6:12'!Q226)</f>
        <v>0</v>
      </c>
      <c r="R226" s="93">
        <f>SUM('6:12'!R226)</f>
        <v>0</v>
      </c>
      <c r="S226" s="93">
        <f>SUM('6:12'!S226)</f>
        <v>0</v>
      </c>
      <c r="T226" s="93">
        <f>SUM('6:12'!T226)</f>
        <v>0</v>
      </c>
      <c r="U226" s="93">
        <f>SUM('6:12'!U226)</f>
        <v>0</v>
      </c>
      <c r="V226" s="196"/>
      <c r="W226" s="33"/>
      <c r="X226" s="93">
        <f>SUM('6:12'!X226)</f>
        <v>0</v>
      </c>
      <c r="Y226" s="93">
        <f>SUM('6:12'!Y226)</f>
        <v>0</v>
      </c>
      <c r="Z226" s="93">
        <f>SUM('6:12'!Z226)</f>
        <v>0</v>
      </c>
      <c r="AA226" s="93">
        <f>SUM('6:12'!AA226)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SUM('6:12'!G227)</f>
        <v>0</v>
      </c>
      <c r="H227" s="315">
        <f t="shared" si="34"/>
        <v>0</v>
      </c>
      <c r="I227" s="93">
        <f>SUM('6:12'!I227)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SUM('6:12'!N227)</f>
        <v>0</v>
      </c>
      <c r="O227" s="93">
        <f>SUM('6:12'!O227)</f>
        <v>0</v>
      </c>
      <c r="P227" s="93">
        <f>SUM('6:12'!P227)</f>
        <v>0</v>
      </c>
      <c r="Q227" s="93">
        <f>SUM('6:12'!Q227)</f>
        <v>0</v>
      </c>
      <c r="R227" s="93">
        <f>SUM('6:12'!R227)</f>
        <v>0</v>
      </c>
      <c r="S227" s="93">
        <f>SUM('6:12'!S227)</f>
        <v>0</v>
      </c>
      <c r="T227" s="93">
        <f>SUM('6:12'!T227)</f>
        <v>0</v>
      </c>
      <c r="U227" s="93">
        <f>SUM('6:12'!U227)</f>
        <v>0</v>
      </c>
      <c r="V227" s="196"/>
      <c r="W227" s="33"/>
      <c r="X227" s="93">
        <f>SUM('6:12'!X227)</f>
        <v>0</v>
      </c>
      <c r="Y227" s="93">
        <f>SUM('6:12'!Y227)</f>
        <v>0</v>
      </c>
      <c r="Z227" s="93">
        <f>SUM('6:12'!Z227)</f>
        <v>0</v>
      </c>
      <c r="AA227" s="93">
        <f>SUM('6:12'!AA227)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SUM('6:12'!G228)</f>
        <v>161</v>
      </c>
      <c r="H228" s="315">
        <f t="shared" si="34"/>
        <v>809.83</v>
      </c>
      <c r="I228" s="93">
        <f>SUM('6:12'!I228)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SUM('6:12'!N228)</f>
        <v>0</v>
      </c>
      <c r="O228" s="93">
        <f>SUM('6:12'!O228)</f>
        <v>0</v>
      </c>
      <c r="P228" s="93">
        <f>SUM('6:12'!P228)</f>
        <v>0</v>
      </c>
      <c r="Q228" s="93">
        <f>SUM('6:12'!Q228)</f>
        <v>0</v>
      </c>
      <c r="R228" s="93">
        <f>SUM('6:12'!R228)</f>
        <v>0</v>
      </c>
      <c r="S228" s="93">
        <f>SUM('6:12'!S228)</f>
        <v>0</v>
      </c>
      <c r="T228" s="93">
        <f>SUM('6:12'!T228)</f>
        <v>0</v>
      </c>
      <c r="U228" s="93">
        <f>SUM('6:12'!U228)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SUM('6:12'!X228)</f>
        <v>0</v>
      </c>
      <c r="Y228" s="93">
        <f>SUM('6:12'!Y228)</f>
        <v>0</v>
      </c>
      <c r="Z228" s="93">
        <f>SUM('6:12'!Z228)</f>
        <v>0</v>
      </c>
      <c r="AA228" s="93">
        <f>SUM('6:12'!AA228)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SUM('6:12'!G229)</f>
        <v>0</v>
      </c>
      <c r="H229" s="315">
        <f t="shared" si="34"/>
        <v>0</v>
      </c>
      <c r="I229" s="93">
        <f>SUM('6:12'!I229)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SUM('6:12'!N229)</f>
        <v>0</v>
      </c>
      <c r="O229" s="93">
        <f>SUM('6:12'!O229)</f>
        <v>0</v>
      </c>
      <c r="P229" s="93">
        <f>SUM('6:12'!P229)</f>
        <v>0</v>
      </c>
      <c r="Q229" s="93">
        <f>SUM('6:12'!Q229)</f>
        <v>0</v>
      </c>
      <c r="R229" s="93">
        <f>SUM('6:12'!R229)</f>
        <v>0</v>
      </c>
      <c r="S229" s="93">
        <f>SUM('6:12'!S229)</f>
        <v>0</v>
      </c>
      <c r="T229" s="93">
        <f>SUM('6:12'!T229)</f>
        <v>0</v>
      </c>
      <c r="U229" s="93">
        <f>SUM('6:12'!U229)</f>
        <v>0</v>
      </c>
      <c r="V229" s="196">
        <f t="shared" si="38"/>
        <v>0</v>
      </c>
      <c r="W229" s="33" t="str">
        <f t="shared" si="39"/>
        <v/>
      </c>
      <c r="X229" s="93">
        <f>SUM('6:12'!X229)</f>
        <v>0</v>
      </c>
      <c r="Y229" s="93">
        <f>SUM('6:12'!Y229)</f>
        <v>0</v>
      </c>
      <c r="Z229" s="93">
        <f>SUM('6:12'!Z229)</f>
        <v>0</v>
      </c>
      <c r="AA229" s="93">
        <f>SUM('6:12'!AA229)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SUM('6:12'!G230)</f>
        <v>0</v>
      </c>
      <c r="H230" s="315">
        <f t="shared" si="34"/>
        <v>0</v>
      </c>
      <c r="I230" s="93">
        <f>SUM('6:12'!I230)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SUM('6:12'!N230)</f>
        <v>0</v>
      </c>
      <c r="O230" s="93">
        <f>SUM('6:12'!O230)</f>
        <v>0</v>
      </c>
      <c r="P230" s="93">
        <f>SUM('6:12'!P230)</f>
        <v>0</v>
      </c>
      <c r="Q230" s="93">
        <f>SUM('6:12'!Q230)</f>
        <v>0</v>
      </c>
      <c r="R230" s="93">
        <f>SUM('6:12'!R230)</f>
        <v>0</v>
      </c>
      <c r="S230" s="93">
        <f>SUM('6:12'!S230)</f>
        <v>0</v>
      </c>
      <c r="T230" s="93">
        <f>SUM('6:12'!T230)</f>
        <v>0</v>
      </c>
      <c r="U230" s="93">
        <f>SUM('6:12'!U230)</f>
        <v>0</v>
      </c>
      <c r="V230" s="196">
        <f t="shared" si="38"/>
        <v>0</v>
      </c>
      <c r="W230" s="33" t="str">
        <f t="shared" si="39"/>
        <v/>
      </c>
      <c r="X230" s="93">
        <f>SUM('6:12'!X230)</f>
        <v>0</v>
      </c>
      <c r="Y230" s="93">
        <f>SUM('6:12'!Y230)</f>
        <v>0</v>
      </c>
      <c r="Z230" s="93">
        <f>SUM('6:12'!Z230)</f>
        <v>0</v>
      </c>
      <c r="AA230" s="93">
        <f>SUM('6:12'!AA230)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SUM('6:12'!G231)</f>
        <v>0</v>
      </c>
      <c r="H231" s="315">
        <f t="shared" si="34"/>
        <v>0</v>
      </c>
      <c r="I231" s="93">
        <f>SUM('6:12'!I231)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SUM('6:12'!N231)</f>
        <v>0</v>
      </c>
      <c r="O231" s="93">
        <f>SUM('6:12'!O231)</f>
        <v>0</v>
      </c>
      <c r="P231" s="93">
        <f>SUM('6:12'!P231)</f>
        <v>0</v>
      </c>
      <c r="Q231" s="93">
        <f>SUM('6:12'!Q231)</f>
        <v>0</v>
      </c>
      <c r="R231" s="93">
        <f>SUM('6:12'!R231)</f>
        <v>0</v>
      </c>
      <c r="S231" s="93">
        <f>SUM('6:12'!S231)</f>
        <v>0</v>
      </c>
      <c r="T231" s="93">
        <f>SUM('6:12'!T231)</f>
        <v>0</v>
      </c>
      <c r="U231" s="93">
        <f>SUM('6:12'!U231)</f>
        <v>0</v>
      </c>
      <c r="V231" s="196">
        <f t="shared" si="38"/>
        <v>0</v>
      </c>
      <c r="W231" s="33" t="str">
        <f t="shared" si="39"/>
        <v/>
      </c>
      <c r="X231" s="93">
        <f>SUM('6:12'!X231)</f>
        <v>0</v>
      </c>
      <c r="Y231" s="93">
        <f>SUM('6:12'!Y231)</f>
        <v>0</v>
      </c>
      <c r="Z231" s="93">
        <f>SUM('6:12'!Z231)</f>
        <v>0</v>
      </c>
      <c r="AA231" s="93">
        <f>SUM('6:12'!AA231)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SUM('6:12'!G232)</f>
        <v>0</v>
      </c>
      <c r="H232" s="315">
        <f t="shared" si="34"/>
        <v>0</v>
      </c>
      <c r="I232" s="93">
        <f>SUM('6:12'!I232)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SUM('6:12'!N232)</f>
        <v>0</v>
      </c>
      <c r="O232" s="93">
        <f>SUM('6:12'!O232)</f>
        <v>0</v>
      </c>
      <c r="P232" s="93">
        <f>SUM('6:12'!P232)</f>
        <v>0</v>
      </c>
      <c r="Q232" s="93">
        <f>SUM('6:12'!Q232)</f>
        <v>0</v>
      </c>
      <c r="R232" s="93">
        <f>SUM('6:12'!R232)</f>
        <v>0</v>
      </c>
      <c r="S232" s="93">
        <f>SUM('6:12'!S232)</f>
        <v>0</v>
      </c>
      <c r="T232" s="93">
        <f>SUM('6:12'!T232)</f>
        <v>0</v>
      </c>
      <c r="U232" s="93">
        <f>SUM('6:12'!U232)</f>
        <v>0</v>
      </c>
      <c r="V232" s="196">
        <f t="shared" si="38"/>
        <v>0</v>
      </c>
      <c r="W232" s="33" t="str">
        <f t="shared" si="39"/>
        <v/>
      </c>
      <c r="X232" s="93">
        <f>SUM('6:12'!X232)</f>
        <v>0</v>
      </c>
      <c r="Y232" s="93">
        <f>SUM('6:12'!Y232)</f>
        <v>0</v>
      </c>
      <c r="Z232" s="93">
        <f>SUM('6:12'!Z232)</f>
        <v>0</v>
      </c>
      <c r="AA232" s="93">
        <f>SUM('6:12'!AA232)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SUM('6:12'!G233)</f>
        <v>0</v>
      </c>
      <c r="H233" s="315">
        <f t="shared" si="34"/>
        <v>0</v>
      </c>
      <c r="I233" s="93">
        <f>SUM('6:12'!I233)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SUM('6:12'!N233)</f>
        <v>0</v>
      </c>
      <c r="O233" s="93">
        <f>SUM('6:12'!O233)</f>
        <v>0</v>
      </c>
      <c r="P233" s="93">
        <f>SUM('6:12'!P233)</f>
        <v>0</v>
      </c>
      <c r="Q233" s="93">
        <f>SUM('6:12'!Q233)</f>
        <v>0</v>
      </c>
      <c r="R233" s="93">
        <f>SUM('6:12'!R233)</f>
        <v>0</v>
      </c>
      <c r="S233" s="93">
        <f>SUM('6:12'!S233)</f>
        <v>0</v>
      </c>
      <c r="T233" s="93">
        <f>SUM('6:12'!T233)</f>
        <v>0</v>
      </c>
      <c r="U233" s="93">
        <f>SUM('6:12'!U233)</f>
        <v>0</v>
      </c>
      <c r="V233" s="196">
        <f t="shared" si="38"/>
        <v>0</v>
      </c>
      <c r="W233" s="33" t="str">
        <f t="shared" si="39"/>
        <v/>
      </c>
      <c r="X233" s="93">
        <f>SUM('6:12'!X233)</f>
        <v>0</v>
      </c>
      <c r="Y233" s="93">
        <f>SUM('6:12'!Y233)</f>
        <v>0</v>
      </c>
      <c r="Z233" s="93">
        <f>SUM('6:12'!Z233)</f>
        <v>0</v>
      </c>
      <c r="AA233" s="93">
        <f>SUM('6:12'!AA233)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SUM('6:12'!G234)</f>
        <v>0</v>
      </c>
      <c r="H234" s="315">
        <f t="shared" si="34"/>
        <v>0</v>
      </c>
      <c r="I234" s="93">
        <f>SUM('6:12'!I234)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SUM('6:12'!N234)</f>
        <v>0</v>
      </c>
      <c r="O234" s="93">
        <f>SUM('6:12'!O234)</f>
        <v>0</v>
      </c>
      <c r="P234" s="93">
        <f>SUM('6:12'!P234)</f>
        <v>0</v>
      </c>
      <c r="Q234" s="93">
        <f>SUM('6:12'!Q234)</f>
        <v>0</v>
      </c>
      <c r="R234" s="93">
        <f>SUM('6:12'!R234)</f>
        <v>0</v>
      </c>
      <c r="S234" s="93">
        <f>SUM('6:12'!S234)</f>
        <v>0</v>
      </c>
      <c r="T234" s="93">
        <f>SUM('6:12'!T234)</f>
        <v>0</v>
      </c>
      <c r="U234" s="93">
        <f>SUM('6:12'!U234)</f>
        <v>0</v>
      </c>
      <c r="V234" s="196">
        <f t="shared" si="38"/>
        <v>0</v>
      </c>
      <c r="W234" s="33" t="str">
        <f t="shared" si="39"/>
        <v/>
      </c>
      <c r="X234" s="93">
        <f>SUM('6:12'!X234)</f>
        <v>0</v>
      </c>
      <c r="Y234" s="93">
        <f>SUM('6:12'!Y234)</f>
        <v>0</v>
      </c>
      <c r="Z234" s="93">
        <f>SUM('6:12'!Z234)</f>
        <v>0</v>
      </c>
      <c r="AA234" s="93">
        <f>SUM('6:12'!AA234)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SUM('6:12'!G235)</f>
        <v>0</v>
      </c>
      <c r="H235" s="315">
        <f t="shared" si="34"/>
        <v>0</v>
      </c>
      <c r="I235" s="93">
        <f>SUM('6:12'!I235)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SUM('6:12'!N235)</f>
        <v>0</v>
      </c>
      <c r="O235" s="93">
        <f>SUM('6:12'!O235)</f>
        <v>0</v>
      </c>
      <c r="P235" s="93">
        <f>SUM('6:12'!P235)</f>
        <v>0</v>
      </c>
      <c r="Q235" s="93">
        <f>SUM('6:12'!Q235)</f>
        <v>0</v>
      </c>
      <c r="R235" s="93">
        <f>SUM('6:12'!R235)</f>
        <v>0</v>
      </c>
      <c r="S235" s="93">
        <f>SUM('6:12'!S235)</f>
        <v>0</v>
      </c>
      <c r="T235" s="93">
        <f>SUM('6:12'!T235)</f>
        <v>0</v>
      </c>
      <c r="U235" s="93">
        <f>SUM('6:12'!U235)</f>
        <v>0</v>
      </c>
      <c r="V235" s="196">
        <f t="shared" si="38"/>
        <v>0</v>
      </c>
      <c r="W235" s="33" t="str">
        <f t="shared" si="39"/>
        <v/>
      </c>
      <c r="X235" s="93">
        <f>SUM('6:12'!X235)</f>
        <v>0</v>
      </c>
      <c r="Y235" s="93">
        <f>SUM('6:12'!Y235)</f>
        <v>0</v>
      </c>
      <c r="Z235" s="93">
        <f>SUM('6:12'!Z235)</f>
        <v>0</v>
      </c>
      <c r="AA235" s="93">
        <f>SUM('6:12'!AA235)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SUM('6:12'!G236)</f>
        <v>768</v>
      </c>
      <c r="H236" s="315">
        <f t="shared" si="34"/>
        <v>3863.04</v>
      </c>
      <c r="I236" s="93">
        <f>SUM('6:12'!I236)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SUM('6:12'!N236)</f>
        <v>0</v>
      </c>
      <c r="O236" s="93">
        <f>SUM('6:12'!O236)</f>
        <v>0</v>
      </c>
      <c r="P236" s="93">
        <f>SUM('6:12'!P236)</f>
        <v>0</v>
      </c>
      <c r="Q236" s="93">
        <f>SUM('6:12'!Q236)</f>
        <v>0</v>
      </c>
      <c r="R236" s="93">
        <f>SUM('6:12'!R236)</f>
        <v>0</v>
      </c>
      <c r="S236" s="93">
        <f>SUM('6:12'!S236)</f>
        <v>0</v>
      </c>
      <c r="T236" s="93">
        <f>SUM('6:12'!T236)</f>
        <v>0</v>
      </c>
      <c r="U236" s="93">
        <f>SUM('6:12'!U236)</f>
        <v>0</v>
      </c>
      <c r="V236" s="196">
        <f t="shared" si="38"/>
        <v>0</v>
      </c>
      <c r="W236" s="33">
        <f t="shared" si="39"/>
        <v>0</v>
      </c>
      <c r="X236" s="93">
        <f>SUM('6:12'!X236)</f>
        <v>0</v>
      </c>
      <c r="Y236" s="93">
        <f>SUM('6:12'!Y236)</f>
        <v>0</v>
      </c>
      <c r="Z236" s="93">
        <f>SUM('6:12'!Z236)</f>
        <v>0</v>
      </c>
      <c r="AA236" s="93">
        <f>SUM('6:12'!AA236)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SUM('6:12'!G237)</f>
        <v>0</v>
      </c>
      <c r="H237" s="315">
        <f t="shared" si="34"/>
        <v>0</v>
      </c>
      <c r="I237" s="93">
        <f>SUM('6:12'!I237)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SUM('6:12'!N237)</f>
        <v>0</v>
      </c>
      <c r="O237" s="93">
        <f>SUM('6:12'!O237)</f>
        <v>0</v>
      </c>
      <c r="P237" s="93">
        <f>SUM('6:12'!P237)</f>
        <v>0</v>
      </c>
      <c r="Q237" s="93">
        <f>SUM('6:12'!Q237)</f>
        <v>0</v>
      </c>
      <c r="R237" s="93">
        <f>SUM('6:12'!R237)</f>
        <v>0</v>
      </c>
      <c r="S237" s="93">
        <f>SUM('6:12'!S237)</f>
        <v>0</v>
      </c>
      <c r="T237" s="93">
        <f>SUM('6:12'!T237)</f>
        <v>0</v>
      </c>
      <c r="U237" s="93">
        <f>SUM('6:12'!U237)</f>
        <v>0</v>
      </c>
      <c r="V237" s="196">
        <f t="shared" si="38"/>
        <v>0</v>
      </c>
      <c r="W237" s="33" t="str">
        <f t="shared" si="39"/>
        <v/>
      </c>
      <c r="X237" s="93">
        <f>SUM('6:12'!X237)</f>
        <v>0</v>
      </c>
      <c r="Y237" s="93">
        <f>SUM('6:12'!Y237)</f>
        <v>0</v>
      </c>
      <c r="Z237" s="93">
        <f>SUM('6:12'!Z237)</f>
        <v>0</v>
      </c>
      <c r="AA237" s="93">
        <f>SUM('6:12'!AA237)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SUM('6:12'!G238)</f>
        <v>99</v>
      </c>
      <c r="H238" s="315">
        <f t="shared" si="34"/>
        <v>497.97</v>
      </c>
      <c r="I238" s="93">
        <f>SUM('6:12'!I238)</f>
        <v>1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SUM('6:12'!G239)</f>
        <v>0</v>
      </c>
      <c r="H239" s="315">
        <f t="shared" si="34"/>
        <v>0</v>
      </c>
      <c r="I239" s="93">
        <f>SUM('6:12'!I239)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SUM('6:12'!N239)</f>
        <v>0</v>
      </c>
      <c r="O239" s="93">
        <f>SUM('6:12'!O239)</f>
        <v>0</v>
      </c>
      <c r="P239" s="93">
        <f>SUM('6:12'!P239)</f>
        <v>0</v>
      </c>
      <c r="Q239" s="93">
        <f>SUM('6:12'!Q239)</f>
        <v>0</v>
      </c>
      <c r="R239" s="93">
        <f>SUM('6:12'!R239)</f>
        <v>0</v>
      </c>
      <c r="S239" s="93">
        <f>SUM('6:12'!S239)</f>
        <v>0</v>
      </c>
      <c r="T239" s="93">
        <f>SUM('6:12'!T239)</f>
        <v>0</v>
      </c>
      <c r="U239" s="93">
        <f>SUM('6:12'!U239)</f>
        <v>0</v>
      </c>
      <c r="V239" s="196"/>
      <c r="W239" s="33"/>
      <c r="X239" s="93">
        <f>SUM('6:12'!X239)</f>
        <v>0</v>
      </c>
      <c r="Y239" s="93">
        <f>SUM('6:12'!Y239)</f>
        <v>0</v>
      </c>
      <c r="Z239" s="93">
        <f>SUM('6:12'!Z239)</f>
        <v>0</v>
      </c>
      <c r="AA239" s="93">
        <f>SUM('6:12'!AA239)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SUM('6:12'!G240)</f>
        <v>0</v>
      </c>
      <c r="H240" s="315">
        <f t="shared" si="34"/>
        <v>0</v>
      </c>
      <c r="I240" s="93">
        <f>SUM('6:12'!I240)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SUM('6:12'!N240)</f>
        <v>0</v>
      </c>
      <c r="O240" s="93">
        <f>SUM('6:12'!O240)</f>
        <v>0</v>
      </c>
      <c r="P240" s="93">
        <f>SUM('6:12'!P240)</f>
        <v>0</v>
      </c>
      <c r="Q240" s="93">
        <f>SUM('6:12'!Q240)</f>
        <v>0</v>
      </c>
      <c r="R240" s="93">
        <f>SUM('6:12'!R240)</f>
        <v>0</v>
      </c>
      <c r="S240" s="93">
        <f>SUM('6:12'!S240)</f>
        <v>0</v>
      </c>
      <c r="T240" s="93">
        <f>SUM('6:12'!T240)</f>
        <v>0</v>
      </c>
      <c r="U240" s="93">
        <f>SUM('6:12'!U240)</f>
        <v>0</v>
      </c>
      <c r="V240" s="196">
        <f>SUM(X240:AA240)</f>
        <v>0</v>
      </c>
      <c r="W240" s="33" t="str">
        <f>IF(ISERROR(V240/G240),"",V240/G240)</f>
        <v/>
      </c>
      <c r="X240" s="93">
        <f>SUM('6:12'!X240)</f>
        <v>0</v>
      </c>
      <c r="Y240" s="93">
        <f>SUM('6:12'!Y240)</f>
        <v>0</v>
      </c>
      <c r="Z240" s="93">
        <f>SUM('6:12'!Z240)</f>
        <v>0</v>
      </c>
      <c r="AA240" s="93">
        <f>SUM('6:12'!AA240)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SUM('6:12'!G241)</f>
        <v>0</v>
      </c>
      <c r="H241" s="315">
        <f t="shared" si="34"/>
        <v>0</v>
      </c>
      <c r="I241" s="93">
        <f>SUM('6:12'!I241)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SUM('6:12'!N241)</f>
        <v>0</v>
      </c>
      <c r="O241" s="93">
        <f>SUM('6:12'!O241)</f>
        <v>0</v>
      </c>
      <c r="P241" s="93">
        <f>SUM('6:12'!P241)</f>
        <v>0</v>
      </c>
      <c r="Q241" s="93">
        <f>SUM('6:12'!Q241)</f>
        <v>0</v>
      </c>
      <c r="R241" s="93">
        <f>SUM('6:12'!R241)</f>
        <v>0</v>
      </c>
      <c r="S241" s="93">
        <f>SUM('6:12'!S241)</f>
        <v>0</v>
      </c>
      <c r="T241" s="93">
        <f>SUM('6:12'!T241)</f>
        <v>0</v>
      </c>
      <c r="U241" s="93">
        <f>SUM('6:12'!U241)</f>
        <v>0</v>
      </c>
      <c r="V241" s="196">
        <f>SUM(X241:AA241)</f>
        <v>0</v>
      </c>
      <c r="W241" s="33" t="str">
        <f>IF(ISERROR(V241/G241),"",V241/G241)</f>
        <v/>
      </c>
      <c r="X241" s="93">
        <f>SUM('6:12'!X241)</f>
        <v>0</v>
      </c>
      <c r="Y241" s="93">
        <f>SUM('6:12'!Y241)</f>
        <v>0</v>
      </c>
      <c r="Z241" s="93">
        <f>SUM('6:12'!Z241)</f>
        <v>0</v>
      </c>
      <c r="AA241" s="93">
        <f>SUM('6:12'!AA241)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SUM('6:12'!G242)</f>
        <v>0</v>
      </c>
      <c r="H242" s="315">
        <f t="shared" si="34"/>
        <v>0</v>
      </c>
      <c r="I242" s="93">
        <f>SUM('6:12'!I242)</f>
        <v>0</v>
      </c>
      <c r="J242" s="31"/>
      <c r="K242" s="35"/>
      <c r="L242" s="87"/>
      <c r="M242" s="36">
        <f t="shared" si="40"/>
        <v>0</v>
      </c>
      <c r="N242" s="93">
        <f>SUM('6:12'!N242)</f>
        <v>0</v>
      </c>
      <c r="O242" s="93">
        <f>SUM('6:12'!O242)</f>
        <v>0</v>
      </c>
      <c r="P242" s="93">
        <f>SUM('6:12'!P242)</f>
        <v>0</v>
      </c>
      <c r="Q242" s="93">
        <f>SUM('6:12'!Q242)</f>
        <v>0</v>
      </c>
      <c r="R242" s="93">
        <f>SUM('6:12'!R242)</f>
        <v>0</v>
      </c>
      <c r="S242" s="93">
        <f>SUM('6:12'!S242)</f>
        <v>0</v>
      </c>
      <c r="T242" s="93">
        <f>SUM('6:12'!T242)</f>
        <v>0</v>
      </c>
      <c r="U242" s="93">
        <f>SUM('6:12'!U242)</f>
        <v>0</v>
      </c>
      <c r="V242" s="196"/>
      <c r="W242" s="33"/>
      <c r="X242" s="93">
        <f>SUM('6:12'!X242)</f>
        <v>0</v>
      </c>
      <c r="Y242" s="93">
        <f>SUM('6:12'!Y242)</f>
        <v>0</v>
      </c>
      <c r="Z242" s="93">
        <f>SUM('6:12'!Z242)</f>
        <v>0</v>
      </c>
      <c r="AA242" s="93">
        <f>SUM('6:12'!AA242)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SUM('6:12'!G243)</f>
        <v>0</v>
      </c>
      <c r="H243" s="315">
        <f t="shared" si="34"/>
        <v>0</v>
      </c>
      <c r="I243" s="93">
        <f>SUM('6:12'!I243)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SUM('6:12'!N243)</f>
        <v>0</v>
      </c>
      <c r="O243" s="93">
        <f>SUM('6:12'!O243)</f>
        <v>0</v>
      </c>
      <c r="P243" s="93">
        <f>SUM('6:12'!P243)</f>
        <v>0</v>
      </c>
      <c r="Q243" s="93">
        <f>SUM('6:12'!Q243)</f>
        <v>0</v>
      </c>
      <c r="R243" s="93">
        <f>SUM('6:12'!R243)</f>
        <v>0</v>
      </c>
      <c r="S243" s="93">
        <f>SUM('6:12'!S243)</f>
        <v>0</v>
      </c>
      <c r="T243" s="93">
        <f>SUM('6:12'!T243)</f>
        <v>0</v>
      </c>
      <c r="U243" s="93">
        <f>SUM('6:12'!U243)</f>
        <v>0</v>
      </c>
      <c r="V243" s="196">
        <f>SUM(X243:AA243)</f>
        <v>0</v>
      </c>
      <c r="W243" s="33" t="str">
        <f>IF(ISERROR(V243/G243),"",V243/G243)</f>
        <v/>
      </c>
      <c r="X243" s="93">
        <f>SUM('6:12'!X243)</f>
        <v>0</v>
      </c>
      <c r="Y243" s="93">
        <f>SUM('6:12'!Y243)</f>
        <v>0</v>
      </c>
      <c r="Z243" s="93">
        <f>SUM('6:12'!Z243)</f>
        <v>0</v>
      </c>
      <c r="AA243" s="93">
        <f>SUM('6:12'!AA243)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SUM('6:12'!G244)</f>
        <v>0</v>
      </c>
      <c r="H244" s="315">
        <f t="shared" si="34"/>
        <v>0</v>
      </c>
      <c r="I244" s="93">
        <f>SUM('6:12'!I244)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SUM('6:12'!N244)</f>
        <v>0</v>
      </c>
      <c r="O244" s="93">
        <f>SUM('6:12'!O244)</f>
        <v>0</v>
      </c>
      <c r="P244" s="93">
        <f>SUM('6:12'!P244)</f>
        <v>0</v>
      </c>
      <c r="Q244" s="93">
        <f>SUM('6:12'!Q244)</f>
        <v>0</v>
      </c>
      <c r="R244" s="93">
        <f>SUM('6:12'!R244)</f>
        <v>0</v>
      </c>
      <c r="S244" s="93">
        <f>SUM('6:12'!S244)</f>
        <v>0</v>
      </c>
      <c r="T244" s="93">
        <f>SUM('6:12'!T244)</f>
        <v>0</v>
      </c>
      <c r="U244" s="93">
        <f>SUM('6:12'!U244)</f>
        <v>0</v>
      </c>
      <c r="V244" s="196">
        <f>SUM(X244:AA244)</f>
        <v>0</v>
      </c>
      <c r="W244" s="33" t="str">
        <f>IF(ISERROR(V244/G244),"",V244/G244)</f>
        <v/>
      </c>
      <c r="X244" s="93">
        <f>SUM('6:12'!X244)</f>
        <v>0</v>
      </c>
      <c r="Y244" s="93">
        <f>SUM('6:12'!Y244)</f>
        <v>0</v>
      </c>
      <c r="Z244" s="93">
        <f>SUM('6:12'!Z244)</f>
        <v>0</v>
      </c>
      <c r="AA244" s="93">
        <f>SUM('6:12'!AA244)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SUM('6:12'!G245)</f>
        <v>0</v>
      </c>
      <c r="H245" s="315">
        <f t="shared" si="34"/>
        <v>0</v>
      </c>
      <c r="I245" s="93">
        <f>SUM('6:12'!I245)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SUM('6:12'!N245)</f>
        <v>0</v>
      </c>
      <c r="O245" s="93">
        <f>SUM('6:12'!O245)</f>
        <v>0</v>
      </c>
      <c r="P245" s="93">
        <f>SUM('6:12'!P245)</f>
        <v>0</v>
      </c>
      <c r="Q245" s="93">
        <f>SUM('6:12'!Q245)</f>
        <v>0</v>
      </c>
      <c r="R245" s="93">
        <f>SUM('6:12'!R245)</f>
        <v>0</v>
      </c>
      <c r="S245" s="93">
        <f>SUM('6:12'!S245)</f>
        <v>0</v>
      </c>
      <c r="T245" s="93">
        <f>SUM('6:12'!T245)</f>
        <v>0</v>
      </c>
      <c r="U245" s="93">
        <f>SUM('6:12'!U245)</f>
        <v>0</v>
      </c>
      <c r="V245" s="196">
        <f>SUM(X245:AA245)</f>
        <v>0</v>
      </c>
      <c r="W245" s="33" t="str">
        <f>IF(ISERROR(V245/G245),"",V245/G245)</f>
        <v/>
      </c>
      <c r="X245" s="93">
        <f>SUM('6:12'!X245)</f>
        <v>0</v>
      </c>
      <c r="Y245" s="93">
        <f>SUM('6:12'!Y245)</f>
        <v>0</v>
      </c>
      <c r="Z245" s="93">
        <f>SUM('6:12'!Z245)</f>
        <v>0</v>
      </c>
      <c r="AA245" s="93">
        <f>SUM('6:12'!AA245)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SUM('6:12'!G246)</f>
        <v>0</v>
      </c>
      <c r="H246" s="315">
        <f t="shared" si="34"/>
        <v>0</v>
      </c>
      <c r="I246" s="93">
        <f>SUM('6:12'!I246)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SUM('6:12'!N246)</f>
        <v>0</v>
      </c>
      <c r="O246" s="93">
        <f>SUM('6:12'!O246)</f>
        <v>0</v>
      </c>
      <c r="P246" s="93">
        <f>SUM('6:12'!P246)</f>
        <v>0</v>
      </c>
      <c r="Q246" s="93">
        <f>SUM('6:12'!Q246)</f>
        <v>0</v>
      </c>
      <c r="R246" s="93">
        <f>SUM('6:12'!R246)</f>
        <v>0</v>
      </c>
      <c r="S246" s="93">
        <f>SUM('6:12'!S246)</f>
        <v>0</v>
      </c>
      <c r="T246" s="93">
        <f>SUM('6:12'!T246)</f>
        <v>0</v>
      </c>
      <c r="U246" s="93">
        <f>SUM('6:12'!U246)</f>
        <v>0</v>
      </c>
      <c r="V246" s="196">
        <f>SUM(X246:AA246)</f>
        <v>0</v>
      </c>
      <c r="W246" s="33" t="str">
        <f>IF(ISERROR(V246/G246),"",V246/G246)</f>
        <v/>
      </c>
      <c r="X246" s="93">
        <f>SUM('6:12'!X246)</f>
        <v>0</v>
      </c>
      <c r="Y246" s="93">
        <f>SUM('6:12'!Y246)</f>
        <v>0</v>
      </c>
      <c r="Z246" s="93">
        <f>SUM('6:12'!Z246)</f>
        <v>0</v>
      </c>
      <c r="AA246" s="93">
        <f>SUM('6:12'!AA246)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SUM('6:12'!G247)</f>
        <v>0</v>
      </c>
      <c r="H247" s="315">
        <f t="shared" si="34"/>
        <v>0</v>
      </c>
      <c r="I247" s="93">
        <f>SUM('6:12'!I247)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SUM('6:12'!N247)</f>
        <v>0</v>
      </c>
      <c r="O247" s="93">
        <f>SUM('6:12'!O247)</f>
        <v>0</v>
      </c>
      <c r="P247" s="93">
        <f>SUM('6:12'!P247)</f>
        <v>0</v>
      </c>
      <c r="Q247" s="93">
        <f>SUM('6:12'!Q247)</f>
        <v>0</v>
      </c>
      <c r="R247" s="93">
        <f>SUM('6:12'!R247)</f>
        <v>0</v>
      </c>
      <c r="S247" s="93">
        <f>SUM('6:12'!S247)</f>
        <v>0</v>
      </c>
      <c r="T247" s="93">
        <f>SUM('6:12'!T247)</f>
        <v>0</v>
      </c>
      <c r="U247" s="93">
        <f>SUM('6:12'!U247)</f>
        <v>0</v>
      </c>
      <c r="V247" s="196"/>
      <c r="W247" s="33"/>
      <c r="X247" s="93">
        <f>SUM('6:12'!X247)</f>
        <v>0</v>
      </c>
      <c r="Y247" s="93">
        <f>SUM('6:12'!Y247)</f>
        <v>0</v>
      </c>
      <c r="Z247" s="93">
        <f>SUM('6:12'!Z247)</f>
        <v>0</v>
      </c>
      <c r="AA247" s="93">
        <f>SUM('6:12'!AA247)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SUM('6:12'!G248)</f>
        <v>0</v>
      </c>
      <c r="H248" s="315">
        <f t="shared" si="34"/>
        <v>0</v>
      </c>
      <c r="I248" s="93">
        <f>SUM('6:12'!I248)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SUM('6:12'!N248)</f>
        <v>0</v>
      </c>
      <c r="O248" s="93">
        <f>SUM('6:12'!O248)</f>
        <v>0</v>
      </c>
      <c r="P248" s="93">
        <f>SUM('6:12'!P248)</f>
        <v>0</v>
      </c>
      <c r="Q248" s="93">
        <f>SUM('6:12'!Q248)</f>
        <v>0</v>
      </c>
      <c r="R248" s="93">
        <f>SUM('6:12'!R248)</f>
        <v>0</v>
      </c>
      <c r="S248" s="93">
        <f>SUM('6:12'!S248)</f>
        <v>0</v>
      </c>
      <c r="T248" s="93">
        <f>SUM('6:12'!T248)</f>
        <v>0</v>
      </c>
      <c r="U248" s="93">
        <f>SUM('6:12'!U248)</f>
        <v>0</v>
      </c>
      <c r="V248" s="196"/>
      <c r="W248" s="33"/>
      <c r="X248" s="93">
        <f>SUM('6:12'!X248)</f>
        <v>0</v>
      </c>
      <c r="Y248" s="93">
        <f>SUM('6:12'!Y248)</f>
        <v>0</v>
      </c>
      <c r="Z248" s="93">
        <f>SUM('6:12'!Z248)</f>
        <v>0</v>
      </c>
      <c r="AA248" s="93">
        <f>SUM('6:12'!AA248)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SUM('6:12'!G249)</f>
        <v>0</v>
      </c>
      <c r="H249" s="315">
        <f t="shared" si="34"/>
        <v>0</v>
      </c>
      <c r="I249" s="93">
        <f>SUM('6:12'!I249)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SUM('6:12'!N249)</f>
        <v>0</v>
      </c>
      <c r="O249" s="93">
        <f>SUM('6:12'!O249)</f>
        <v>0</v>
      </c>
      <c r="P249" s="93">
        <f>SUM('6:12'!P249)</f>
        <v>0</v>
      </c>
      <c r="Q249" s="93">
        <f>SUM('6:12'!Q249)</f>
        <v>0</v>
      </c>
      <c r="R249" s="93">
        <f>SUM('6:12'!R249)</f>
        <v>0</v>
      </c>
      <c r="S249" s="93">
        <f>SUM('6:12'!S249)</f>
        <v>0</v>
      </c>
      <c r="T249" s="93">
        <f>SUM('6:12'!T249)</f>
        <v>0</v>
      </c>
      <c r="U249" s="93">
        <f>SUM('6:12'!U249)</f>
        <v>0</v>
      </c>
      <c r="V249" s="196"/>
      <c r="W249" s="33"/>
      <c r="X249" s="93">
        <f>SUM('6:12'!X249)</f>
        <v>0</v>
      </c>
      <c r="Y249" s="93">
        <f>SUM('6:12'!Y249)</f>
        <v>0</v>
      </c>
      <c r="Z249" s="93">
        <f>SUM('6:12'!Z249)</f>
        <v>0</v>
      </c>
      <c r="AA249" s="93">
        <f>SUM('6:12'!AA249)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SUM('6:12'!G250)</f>
        <v>0</v>
      </c>
      <c r="H250" s="315">
        <f t="shared" si="34"/>
        <v>0</v>
      </c>
      <c r="I250" s="93">
        <f>SUM('6:12'!I250)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SUM('6:12'!N250)</f>
        <v>0</v>
      </c>
      <c r="O250" s="93">
        <f>SUM('6:12'!O250)</f>
        <v>0</v>
      </c>
      <c r="P250" s="93">
        <f>SUM('6:12'!P250)</f>
        <v>0</v>
      </c>
      <c r="Q250" s="93">
        <f>SUM('6:12'!Q250)</f>
        <v>0</v>
      </c>
      <c r="R250" s="93">
        <f>SUM('6:12'!R250)</f>
        <v>0</v>
      </c>
      <c r="S250" s="93">
        <f>SUM('6:12'!S250)</f>
        <v>0</v>
      </c>
      <c r="T250" s="93">
        <f>SUM('6:12'!T250)</f>
        <v>0</v>
      </c>
      <c r="U250" s="93">
        <f>SUM('6:12'!U250)</f>
        <v>0</v>
      </c>
      <c r="V250" s="196"/>
      <c r="W250" s="33"/>
      <c r="X250" s="93">
        <f>SUM('6:12'!X250)</f>
        <v>0</v>
      </c>
      <c r="Y250" s="93">
        <f>SUM('6:12'!Y250)</f>
        <v>0</v>
      </c>
      <c r="Z250" s="93">
        <f>SUM('6:12'!Z250)</f>
        <v>0</v>
      </c>
      <c r="AA250" s="93">
        <f>SUM('6:12'!AA250)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SUM('6:12'!G251)</f>
        <v>0</v>
      </c>
      <c r="H251" s="315">
        <f t="shared" si="34"/>
        <v>0</v>
      </c>
      <c r="I251" s="93">
        <f>SUM('6:12'!I251)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SUM('6:12'!G252)</f>
        <v>0</v>
      </c>
      <c r="H252" s="315">
        <f t="shared" si="34"/>
        <v>0</v>
      </c>
      <c r="I252" s="93">
        <f>SUM('6:12'!I252)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SUM('6:12'!G253)</f>
        <v>0</v>
      </c>
      <c r="H253" s="315">
        <f t="shared" si="34"/>
        <v>0</v>
      </c>
      <c r="I253" s="93">
        <f>SUM('6:12'!I253)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SUM('6:12'!G254)</f>
        <v>0</v>
      </c>
      <c r="H254" s="315">
        <f t="shared" si="34"/>
        <v>0</v>
      </c>
      <c r="I254" s="93">
        <f>SUM('6:12'!I254)</f>
        <v>0</v>
      </c>
      <c r="J254" s="31"/>
      <c r="K254" s="35"/>
      <c r="L254" s="87">
        <v>4</v>
      </c>
      <c r="M254" s="36"/>
      <c r="N254" s="31"/>
      <c r="O254" s="93">
        <f>SUM('6:12'!O254)</f>
        <v>0</v>
      </c>
      <c r="P254" s="93">
        <f>SUM('6:12'!P254)</f>
        <v>0</v>
      </c>
      <c r="Q254" s="93">
        <f>SUM('6:12'!Q254)</f>
        <v>0</v>
      </c>
      <c r="R254" s="93">
        <f>SUM('6:12'!R254)</f>
        <v>0</v>
      </c>
      <c r="S254" s="93">
        <f>SUM('6:12'!S254)</f>
        <v>0</v>
      </c>
      <c r="T254" s="93">
        <f>SUM('6:12'!T254)</f>
        <v>0</v>
      </c>
      <c r="U254" s="93">
        <f>SUM('6:12'!U254)</f>
        <v>0</v>
      </c>
      <c r="V254" s="196"/>
      <c r="W254" s="33"/>
      <c r="X254" s="93">
        <f>SUM('6:12'!X254)</f>
        <v>0</v>
      </c>
      <c r="Y254" s="93">
        <f>SUM('6:12'!Y254)</f>
        <v>0</v>
      </c>
      <c r="Z254" s="93">
        <f>SUM('6:12'!Z254)</f>
        <v>0</v>
      </c>
      <c r="AA254" s="93">
        <f>SUM('6:12'!AA254)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SUM('6:12'!G255)</f>
        <v>0</v>
      </c>
      <c r="H255" s="315">
        <f t="shared" si="34"/>
        <v>0</v>
      </c>
      <c r="I255" s="93">
        <f>SUM('6:12'!I255)</f>
        <v>0</v>
      </c>
      <c r="J255" s="31"/>
      <c r="K255" s="35"/>
      <c r="L255" s="87">
        <v>4</v>
      </c>
      <c r="M255" s="36"/>
      <c r="N255" s="31"/>
      <c r="O255" s="93">
        <f>SUM('6:12'!O255)</f>
        <v>0</v>
      </c>
      <c r="P255" s="93">
        <f>SUM('6:12'!P255)</f>
        <v>0</v>
      </c>
      <c r="Q255" s="93">
        <f>SUM('6:12'!Q255)</f>
        <v>0</v>
      </c>
      <c r="R255" s="93">
        <f>SUM('6:12'!R255)</f>
        <v>0</v>
      </c>
      <c r="S255" s="93">
        <f>SUM('6:12'!S255)</f>
        <v>0</v>
      </c>
      <c r="T255" s="93">
        <f>SUM('6:12'!T255)</f>
        <v>0</v>
      </c>
      <c r="U255" s="93">
        <f>SUM('6:12'!U255)</f>
        <v>0</v>
      </c>
      <c r="V255" s="196"/>
      <c r="W255" s="33"/>
      <c r="X255" s="93">
        <f>SUM('6:12'!X255)</f>
        <v>0</v>
      </c>
      <c r="Y255" s="93">
        <f>SUM('6:12'!Y255)</f>
        <v>0</v>
      </c>
      <c r="Z255" s="93">
        <f>SUM('6:12'!Z255)</f>
        <v>0</v>
      </c>
      <c r="AA255" s="93">
        <f>SUM('6:12'!AA255)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SUM('6:12'!G256)</f>
        <v>0</v>
      </c>
      <c r="H256" s="315">
        <f t="shared" si="34"/>
        <v>0</v>
      </c>
      <c r="I256" s="93">
        <f>SUM('6:12'!I256)</f>
        <v>0</v>
      </c>
      <c r="J256" s="31"/>
      <c r="K256" s="35"/>
      <c r="L256" s="87">
        <v>4</v>
      </c>
      <c r="M256" s="36"/>
      <c r="N256" s="31"/>
      <c r="O256" s="93">
        <f>SUM('6:12'!O256)</f>
        <v>0</v>
      </c>
      <c r="P256" s="93">
        <f>SUM('6:12'!P256)</f>
        <v>0</v>
      </c>
      <c r="Q256" s="93">
        <f>SUM('6:12'!Q256)</f>
        <v>0</v>
      </c>
      <c r="R256" s="93">
        <f>SUM('6:12'!R256)</f>
        <v>0</v>
      </c>
      <c r="S256" s="93">
        <f>SUM('6:12'!S256)</f>
        <v>0</v>
      </c>
      <c r="T256" s="93">
        <f>SUM('6:12'!T256)</f>
        <v>0</v>
      </c>
      <c r="U256" s="93">
        <f>SUM('6:12'!U256)</f>
        <v>0</v>
      </c>
      <c r="V256" s="196"/>
      <c r="W256" s="33"/>
      <c r="X256" s="93">
        <f>SUM('6:12'!X256)</f>
        <v>0</v>
      </c>
      <c r="Y256" s="93">
        <f>SUM('6:12'!Y256)</f>
        <v>0</v>
      </c>
      <c r="Z256" s="93">
        <f>SUM('6:12'!Z256)</f>
        <v>0</v>
      </c>
      <c r="AA256" s="93">
        <f>SUM('6:12'!AA256)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88" t="s">
        <v>86</v>
      </c>
      <c r="B257" s="788"/>
      <c r="C257" s="310" t="s">
        <v>71</v>
      </c>
      <c r="D257" s="20"/>
      <c r="E257" s="20"/>
      <c r="F257" s="32"/>
      <c r="G257" s="94">
        <f>SUM(G200:G256)</f>
        <v>4357</v>
      </c>
      <c r="H257" s="30">
        <f>SUM(H200:H256)</f>
        <v>21949.260000000006</v>
      </c>
      <c r="I257" s="30">
        <f>SUM(I200:I256)</f>
        <v>78.510000000000005</v>
      </c>
      <c r="J257" s="31">
        <f t="array" ref="J257">IF(ISERROR(G257/I257),"",G257/I257)</f>
        <v>55.496115144567568</v>
      </c>
      <c r="K257" s="30">
        <f>SUM(K200:K256)</f>
        <v>99.565911680911697</v>
      </c>
      <c r="L257" s="98"/>
      <c r="M257" s="89">
        <f t="shared" ref="M257:V257" si="41">SUM(M200:M256)</f>
        <v>-23.055911680911684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SUM('6:12'!G258)</f>
        <v>0</v>
      </c>
      <c r="H258" s="315">
        <f>D258*G258</f>
        <v>0</v>
      </c>
      <c r="I258" s="93">
        <f>SUM('6:12'!I258)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SUM('6:12'!O258)</f>
        <v>0</v>
      </c>
      <c r="P258" s="93">
        <f>SUM('6:12'!P258)</f>
        <v>0</v>
      </c>
      <c r="Q258" s="93">
        <f>SUM('6:12'!Q258)</f>
        <v>0</v>
      </c>
      <c r="R258" s="93">
        <f>SUM('6:12'!R258)</f>
        <v>0</v>
      </c>
      <c r="S258" s="93">
        <f>SUM('6:12'!S258)</f>
        <v>0</v>
      </c>
      <c r="T258" s="93">
        <f>SUM('6:12'!T258)</f>
        <v>0</v>
      </c>
      <c r="U258" s="93">
        <f>SUM('6:12'!U258)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SUM('6:12'!X258)</f>
        <v>0</v>
      </c>
      <c r="Y258" s="93">
        <f>SUM('6:12'!Y258)</f>
        <v>0</v>
      </c>
      <c r="Z258" s="93">
        <f>SUM('6:12'!Z258)</f>
        <v>0</v>
      </c>
      <c r="AA258" s="93">
        <f>SUM('6:12'!AA258)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SUM('6:12'!G259)</f>
        <v>0</v>
      </c>
      <c r="H259" s="315">
        <f t="shared" ref="H259:H291" si="46">D259*G259</f>
        <v>0</v>
      </c>
      <c r="I259" s="93">
        <f>SUM('6:12'!I259)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SUM('6:12'!O259)</f>
        <v>0</v>
      </c>
      <c r="P259" s="93">
        <f>SUM('6:12'!P259)</f>
        <v>0</v>
      </c>
      <c r="Q259" s="93">
        <f>SUM('6:12'!Q259)</f>
        <v>0</v>
      </c>
      <c r="R259" s="93">
        <f>SUM('6:12'!R259)</f>
        <v>0</v>
      </c>
      <c r="S259" s="93">
        <f>SUM('6:12'!S259)</f>
        <v>0</v>
      </c>
      <c r="T259" s="93">
        <f>SUM('6:12'!T259)</f>
        <v>0</v>
      </c>
      <c r="U259" s="93">
        <f>SUM('6:12'!U259)</f>
        <v>0</v>
      </c>
      <c r="V259" s="196">
        <f t="shared" si="45"/>
        <v>0</v>
      </c>
      <c r="W259" s="33" t="str">
        <f t="shared" si="42"/>
        <v/>
      </c>
      <c r="X259" s="93">
        <f>SUM('6:12'!X259)</f>
        <v>0</v>
      </c>
      <c r="Y259" s="93">
        <f>SUM('6:12'!Y259)</f>
        <v>0</v>
      </c>
      <c r="Z259" s="93">
        <f>SUM('6:12'!Z259)</f>
        <v>0</v>
      </c>
      <c r="AA259" s="93">
        <f>SUM('6:12'!AA259)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SUM('6:12'!G260)</f>
        <v>0</v>
      </c>
      <c r="H260" s="315">
        <f t="shared" si="46"/>
        <v>0</v>
      </c>
      <c r="I260" s="93">
        <f>SUM('6:12'!I260)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SUM('6:12'!O260)</f>
        <v>0</v>
      </c>
      <c r="P260" s="93">
        <f>SUM('6:12'!P260)</f>
        <v>0</v>
      </c>
      <c r="Q260" s="93">
        <f>SUM('6:12'!Q260)</f>
        <v>0</v>
      </c>
      <c r="R260" s="93">
        <f>SUM('6:12'!R260)</f>
        <v>0</v>
      </c>
      <c r="S260" s="93">
        <f>SUM('6:12'!S260)</f>
        <v>0</v>
      </c>
      <c r="T260" s="93">
        <f>SUM('6:12'!T260)</f>
        <v>0</v>
      </c>
      <c r="U260" s="93">
        <f>SUM('6:12'!U260)</f>
        <v>0</v>
      </c>
      <c r="V260" s="196">
        <f t="shared" si="45"/>
        <v>0</v>
      </c>
      <c r="W260" s="33" t="str">
        <f t="shared" si="42"/>
        <v/>
      </c>
      <c r="X260" s="93">
        <f>SUM('6:12'!X260)</f>
        <v>0</v>
      </c>
      <c r="Y260" s="93">
        <f>SUM('6:12'!Y260)</f>
        <v>0</v>
      </c>
      <c r="Z260" s="93">
        <f>SUM('6:12'!Z260)</f>
        <v>0</v>
      </c>
      <c r="AA260" s="93">
        <f>SUM('6:12'!AA260)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SUM('6:12'!G261)</f>
        <v>0</v>
      </c>
      <c r="H261" s="315">
        <f t="shared" si="46"/>
        <v>0</v>
      </c>
      <c r="I261" s="93">
        <f>SUM('6:12'!I261)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SUM('6:12'!O261)</f>
        <v>0</v>
      </c>
      <c r="P261" s="93">
        <f>SUM('6:12'!P261)</f>
        <v>0</v>
      </c>
      <c r="Q261" s="93">
        <f>SUM('6:12'!Q261)</f>
        <v>0</v>
      </c>
      <c r="R261" s="93">
        <f>SUM('6:12'!R261)</f>
        <v>0</v>
      </c>
      <c r="S261" s="93">
        <f>SUM('6:12'!S261)</f>
        <v>0</v>
      </c>
      <c r="T261" s="93">
        <f>SUM('6:12'!T261)</f>
        <v>0</v>
      </c>
      <c r="U261" s="93">
        <f>SUM('6:12'!U261)</f>
        <v>0</v>
      </c>
      <c r="V261" s="196">
        <f t="shared" si="45"/>
        <v>0</v>
      </c>
      <c r="W261" s="33" t="str">
        <f t="shared" si="42"/>
        <v/>
      </c>
      <c r="X261" s="93">
        <f>SUM('6:12'!X261)</f>
        <v>0</v>
      </c>
      <c r="Y261" s="93">
        <f>SUM('6:12'!Y261)</f>
        <v>0</v>
      </c>
      <c r="Z261" s="93">
        <f>SUM('6:12'!Z261)</f>
        <v>0</v>
      </c>
      <c r="AA261" s="93">
        <f>SUM('6:12'!AA261)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SUM('6:12'!G262)</f>
        <v>0</v>
      </c>
      <c r="H262" s="315">
        <f t="shared" si="46"/>
        <v>0</v>
      </c>
      <c r="I262" s="93">
        <f>SUM('6:12'!I262)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SUM('6:12'!O262)</f>
        <v>0</v>
      </c>
      <c r="P262" s="93">
        <f>SUM('6:12'!P262)</f>
        <v>0</v>
      </c>
      <c r="Q262" s="93">
        <f>SUM('6:12'!Q262)</f>
        <v>0</v>
      </c>
      <c r="R262" s="93">
        <f>SUM('6:12'!R262)</f>
        <v>0</v>
      </c>
      <c r="S262" s="93">
        <f>SUM('6:12'!S262)</f>
        <v>0</v>
      </c>
      <c r="T262" s="93">
        <f>SUM('6:12'!T262)</f>
        <v>0</v>
      </c>
      <c r="U262" s="93">
        <f>SUM('6:12'!U262)</f>
        <v>0</v>
      </c>
      <c r="V262" s="196">
        <f t="shared" si="45"/>
        <v>0</v>
      </c>
      <c r="W262" s="33" t="str">
        <f t="shared" si="42"/>
        <v/>
      </c>
      <c r="X262" s="93">
        <f>SUM('6:12'!X262)</f>
        <v>0</v>
      </c>
      <c r="Y262" s="93">
        <f>SUM('6:12'!Y262)</f>
        <v>0</v>
      </c>
      <c r="Z262" s="93">
        <f>SUM('6:12'!Z262)</f>
        <v>0</v>
      </c>
      <c r="AA262" s="93">
        <f>SUM('6:12'!AA262)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SUM('6:12'!G263)</f>
        <v>0</v>
      </c>
      <c r="H263" s="315">
        <f t="shared" si="46"/>
        <v>0</v>
      </c>
      <c r="I263" s="93">
        <f>SUM('6:12'!I263)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SUM('6:12'!O263)</f>
        <v>0</v>
      </c>
      <c r="P263" s="93">
        <f>SUM('6:12'!P263)</f>
        <v>0</v>
      </c>
      <c r="Q263" s="93">
        <f>SUM('6:12'!Q263)</f>
        <v>0</v>
      </c>
      <c r="R263" s="93">
        <f>SUM('6:12'!R263)</f>
        <v>0</v>
      </c>
      <c r="S263" s="93">
        <f>SUM('6:12'!S263)</f>
        <v>0</v>
      </c>
      <c r="T263" s="93">
        <f>SUM('6:12'!T263)</f>
        <v>0</v>
      </c>
      <c r="U263" s="93">
        <f>SUM('6:12'!U263)</f>
        <v>0</v>
      </c>
      <c r="V263" s="196">
        <f t="shared" si="45"/>
        <v>0</v>
      </c>
      <c r="W263" s="33" t="str">
        <f t="shared" si="42"/>
        <v/>
      </c>
      <c r="X263" s="93">
        <f>SUM('6:12'!X263)</f>
        <v>0</v>
      </c>
      <c r="Y263" s="93">
        <f>SUM('6:12'!Y263)</f>
        <v>0</v>
      </c>
      <c r="Z263" s="93">
        <f>SUM('6:12'!Z263)</f>
        <v>0</v>
      </c>
      <c r="AA263" s="93">
        <f>SUM('6:12'!AA263)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SUM('6:12'!G264)</f>
        <v>0</v>
      </c>
      <c r="H264" s="315">
        <f t="shared" si="46"/>
        <v>0</v>
      </c>
      <c r="I264" s="93">
        <f>SUM('6:12'!I264)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SUM('6:12'!O264)</f>
        <v>0</v>
      </c>
      <c r="P264" s="93">
        <f>SUM('6:12'!P264)</f>
        <v>0</v>
      </c>
      <c r="Q264" s="93">
        <f>SUM('6:12'!Q264)</f>
        <v>0</v>
      </c>
      <c r="R264" s="93">
        <f>SUM('6:12'!R264)</f>
        <v>0</v>
      </c>
      <c r="S264" s="93">
        <f>SUM('6:12'!S264)</f>
        <v>0</v>
      </c>
      <c r="T264" s="93">
        <f>SUM('6:12'!T264)</f>
        <v>0</v>
      </c>
      <c r="U264" s="93">
        <f>SUM('6:12'!U264)</f>
        <v>0</v>
      </c>
      <c r="V264" s="196">
        <f t="shared" si="45"/>
        <v>0</v>
      </c>
      <c r="W264" s="33" t="str">
        <f t="shared" si="42"/>
        <v/>
      </c>
      <c r="X264" s="93">
        <f>SUM('6:12'!X264)</f>
        <v>0</v>
      </c>
      <c r="Y264" s="93">
        <f>SUM('6:12'!Y264)</f>
        <v>0</v>
      </c>
      <c r="Z264" s="93">
        <f>SUM('6:12'!Z264)</f>
        <v>0</v>
      </c>
      <c r="AA264" s="93">
        <f>SUM('6:12'!AA264)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SUM('6:12'!G265)</f>
        <v>0</v>
      </c>
      <c r="H265" s="315">
        <f t="shared" si="46"/>
        <v>0</v>
      </c>
      <c r="I265" s="93">
        <f>SUM('6:12'!I265)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SUM('6:12'!O265)</f>
        <v>0</v>
      </c>
      <c r="P265" s="93">
        <f>SUM('6:12'!P265)</f>
        <v>0</v>
      </c>
      <c r="Q265" s="93">
        <f>SUM('6:12'!Q265)</f>
        <v>0</v>
      </c>
      <c r="R265" s="93">
        <f>SUM('6:12'!R265)</f>
        <v>0</v>
      </c>
      <c r="S265" s="93">
        <f>SUM('6:12'!S265)</f>
        <v>0</v>
      </c>
      <c r="T265" s="93">
        <f>SUM('6:12'!T265)</f>
        <v>0</v>
      </c>
      <c r="U265" s="93">
        <f>SUM('6:12'!U265)</f>
        <v>0</v>
      </c>
      <c r="V265" s="197"/>
      <c r="W265" s="33"/>
      <c r="X265" s="93">
        <f>SUM('6:12'!X265)</f>
        <v>0</v>
      </c>
      <c r="Y265" s="93">
        <f>SUM('6:12'!Y265)</f>
        <v>0</v>
      </c>
      <c r="Z265" s="93">
        <f>SUM('6:12'!Z265)</f>
        <v>0</v>
      </c>
      <c r="AA265" s="93">
        <f>SUM('6:12'!AA265)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SUM('6:12'!G266)</f>
        <v>0</v>
      </c>
      <c r="H266" s="315">
        <f t="shared" si="46"/>
        <v>0</v>
      </c>
      <c r="I266" s="93">
        <f>SUM('6:12'!I266)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SUM('6:12'!O266)</f>
        <v>0</v>
      </c>
      <c r="P266" s="93">
        <f>SUM('6:12'!P266)</f>
        <v>0</v>
      </c>
      <c r="Q266" s="93">
        <f>SUM('6:12'!Q266)</f>
        <v>0</v>
      </c>
      <c r="R266" s="93">
        <f>SUM('6:12'!R266)</f>
        <v>0</v>
      </c>
      <c r="S266" s="93">
        <f>SUM('6:12'!S266)</f>
        <v>0</v>
      </c>
      <c r="T266" s="93">
        <f>SUM('6:12'!T266)</f>
        <v>0</v>
      </c>
      <c r="U266" s="93">
        <f>SUM('6:12'!U266)</f>
        <v>0</v>
      </c>
      <c r="V266" s="197">
        <f>SUM(X266:AA266)</f>
        <v>0</v>
      </c>
      <c r="W266" s="33" t="str">
        <f>IF(ISERROR(V266/G266),"",V266/G266)</f>
        <v/>
      </c>
      <c r="X266" s="93">
        <f>SUM('6:12'!X266)</f>
        <v>0</v>
      </c>
      <c r="Y266" s="93">
        <f>SUM('6:12'!Y266)</f>
        <v>0</v>
      </c>
      <c r="Z266" s="93">
        <f>SUM('6:12'!Z266)</f>
        <v>0</v>
      </c>
      <c r="AA266" s="93">
        <f>SUM('6:12'!AA266)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SUM('6:12'!G267)</f>
        <v>0</v>
      </c>
      <c r="H267" s="315">
        <f t="shared" si="46"/>
        <v>0</v>
      </c>
      <c r="I267" s="93">
        <f>SUM('6:12'!I267)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SUM('6:12'!O267)</f>
        <v>0</v>
      </c>
      <c r="P267" s="93">
        <f>SUM('6:12'!P267)</f>
        <v>0</v>
      </c>
      <c r="Q267" s="93">
        <f>SUM('6:12'!Q267)</f>
        <v>0</v>
      </c>
      <c r="R267" s="93">
        <f>SUM('6:12'!R267)</f>
        <v>0</v>
      </c>
      <c r="S267" s="93">
        <f>SUM('6:12'!S267)</f>
        <v>0</v>
      </c>
      <c r="T267" s="93">
        <f>SUM('6:12'!T267)</f>
        <v>0</v>
      </c>
      <c r="U267" s="93">
        <f>SUM('6:12'!U267)</f>
        <v>0</v>
      </c>
      <c r="V267" s="197">
        <f>SUM(X267:AA267)</f>
        <v>0</v>
      </c>
      <c r="W267" s="33" t="str">
        <f>IF(ISERROR(V267/G267),"",V267/G267)</f>
        <v/>
      </c>
      <c r="X267" s="93">
        <f>SUM('6:12'!X267)</f>
        <v>0</v>
      </c>
      <c r="Y267" s="93">
        <f>SUM('6:12'!Y267)</f>
        <v>0</v>
      </c>
      <c r="Z267" s="93">
        <f>SUM('6:12'!Z267)</f>
        <v>0</v>
      </c>
      <c r="AA267" s="93">
        <f>SUM('6:12'!AA267)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SUM('6:12'!G268)</f>
        <v>0</v>
      </c>
      <c r="H268" s="315">
        <f t="shared" si="46"/>
        <v>0</v>
      </c>
      <c r="I268" s="93">
        <f>SUM('6:12'!I268)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SUM('6:12'!O268)</f>
        <v>0</v>
      </c>
      <c r="P268" s="93">
        <f>SUM('6:12'!P268)</f>
        <v>0</v>
      </c>
      <c r="Q268" s="93">
        <f>SUM('6:12'!Q268)</f>
        <v>0</v>
      </c>
      <c r="R268" s="93">
        <f>SUM('6:12'!R268)</f>
        <v>0</v>
      </c>
      <c r="S268" s="93">
        <f>SUM('6:12'!S268)</f>
        <v>0</v>
      </c>
      <c r="T268" s="93">
        <f>SUM('6:12'!T268)</f>
        <v>0</v>
      </c>
      <c r="U268" s="93">
        <f>SUM('6:12'!U268)</f>
        <v>0</v>
      </c>
      <c r="V268" s="197">
        <f>SUM(X268:AA268)</f>
        <v>0</v>
      </c>
      <c r="W268" s="33" t="str">
        <f>IF(ISERROR(V268/G268),"",V268/G268)</f>
        <v/>
      </c>
      <c r="X268" s="93">
        <f>SUM('6:12'!X268)</f>
        <v>0</v>
      </c>
      <c r="Y268" s="93">
        <f>SUM('6:12'!Y268)</f>
        <v>0</v>
      </c>
      <c r="Z268" s="93">
        <f>SUM('6:12'!Z268)</f>
        <v>0</v>
      </c>
      <c r="AA268" s="93">
        <f>SUM('6:12'!AA268)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SUM('6:12'!G269)</f>
        <v>0</v>
      </c>
      <c r="H269" s="315">
        <f t="shared" si="46"/>
        <v>0</v>
      </c>
      <c r="I269" s="93">
        <f>SUM('6:12'!I269)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SUM('6:12'!O269)</f>
        <v>0</v>
      </c>
      <c r="P269" s="93">
        <f>SUM('6:12'!P269)</f>
        <v>0</v>
      </c>
      <c r="Q269" s="93">
        <f>SUM('6:12'!Q269)</f>
        <v>0</v>
      </c>
      <c r="R269" s="93">
        <f>SUM('6:12'!R269)</f>
        <v>0</v>
      </c>
      <c r="S269" s="93">
        <f>SUM('6:12'!S269)</f>
        <v>0</v>
      </c>
      <c r="T269" s="93">
        <f>SUM('6:12'!T269)</f>
        <v>0</v>
      </c>
      <c r="U269" s="93">
        <f>SUM('6:12'!U269)</f>
        <v>0</v>
      </c>
      <c r="V269" s="197">
        <f>SUM(X269:AA269)</f>
        <v>0</v>
      </c>
      <c r="W269" s="33" t="str">
        <f>IF(ISERROR(V269/G269),"",V269/G269)</f>
        <v/>
      </c>
      <c r="X269" s="93">
        <f>SUM('6:12'!X269)</f>
        <v>0</v>
      </c>
      <c r="Y269" s="93">
        <f>SUM('6:12'!Y269)</f>
        <v>0</v>
      </c>
      <c r="Z269" s="93">
        <f>SUM('6:12'!Z269)</f>
        <v>0</v>
      </c>
      <c r="AA269" s="93">
        <f>SUM('6:12'!AA269)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SUM('6:12'!G270)</f>
        <v>0</v>
      </c>
      <c r="H270" s="315">
        <f t="shared" si="46"/>
        <v>0</v>
      </c>
      <c r="I270" s="93">
        <f>SUM('6:12'!I270)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SUM('6:12'!O270)</f>
        <v>0</v>
      </c>
      <c r="P270" s="93">
        <f>SUM('6:12'!P270)</f>
        <v>0</v>
      </c>
      <c r="Q270" s="93">
        <f>SUM('6:12'!Q270)</f>
        <v>0</v>
      </c>
      <c r="R270" s="93">
        <f>SUM('6:12'!R270)</f>
        <v>0</v>
      </c>
      <c r="S270" s="93">
        <f>SUM('6:12'!S270)</f>
        <v>0</v>
      </c>
      <c r="T270" s="93">
        <f>SUM('6:12'!T270)</f>
        <v>0</v>
      </c>
      <c r="U270" s="93">
        <f>SUM('6:12'!U270)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SUM('6:12'!X270)</f>
        <v>0</v>
      </c>
      <c r="Y270" s="93">
        <f>SUM('6:12'!Y270)</f>
        <v>0</v>
      </c>
      <c r="Z270" s="93">
        <f>SUM('6:12'!Z270)</f>
        <v>0</v>
      </c>
      <c r="AA270" s="93">
        <f>SUM('6:12'!AA270)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SUM('6:12'!G271)</f>
        <v>0</v>
      </c>
      <c r="H271" s="315">
        <f t="shared" si="46"/>
        <v>0</v>
      </c>
      <c r="I271" s="93">
        <f>SUM('6:12'!I271)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SUM('6:12'!O271)</f>
        <v>0</v>
      </c>
      <c r="P271" s="93">
        <f>SUM('6:12'!P271)</f>
        <v>0</v>
      </c>
      <c r="Q271" s="93">
        <f>SUM('6:12'!Q271)</f>
        <v>0</v>
      </c>
      <c r="R271" s="93">
        <f>SUM('6:12'!R271)</f>
        <v>0</v>
      </c>
      <c r="S271" s="93">
        <f>SUM('6:12'!S271)</f>
        <v>0</v>
      </c>
      <c r="T271" s="93">
        <f>SUM('6:12'!T271)</f>
        <v>0</v>
      </c>
      <c r="U271" s="93">
        <f>SUM('6:12'!U271)</f>
        <v>0</v>
      </c>
      <c r="V271" s="196">
        <f t="shared" si="49"/>
        <v>0</v>
      </c>
      <c r="W271" s="33" t="str">
        <f t="shared" si="50"/>
        <v/>
      </c>
      <c r="X271" s="93">
        <f>SUM('6:12'!X271)</f>
        <v>0</v>
      </c>
      <c r="Y271" s="93">
        <f>SUM('6:12'!Y271)</f>
        <v>0</v>
      </c>
      <c r="Z271" s="93">
        <f>SUM('6:12'!Z271)</f>
        <v>0</v>
      </c>
      <c r="AA271" s="93">
        <f>SUM('6:12'!AA271)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SUM('6:12'!G272)</f>
        <v>0</v>
      </c>
      <c r="H272" s="315">
        <f t="shared" si="46"/>
        <v>0</v>
      </c>
      <c r="I272" s="93">
        <f>SUM('6:12'!I272)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SUM('6:12'!O272)</f>
        <v>0</v>
      </c>
      <c r="P272" s="93">
        <f>SUM('6:12'!P272)</f>
        <v>0</v>
      </c>
      <c r="Q272" s="93">
        <f>SUM('6:12'!Q272)</f>
        <v>0</v>
      </c>
      <c r="R272" s="93">
        <f>SUM('6:12'!R272)</f>
        <v>0</v>
      </c>
      <c r="S272" s="93">
        <f>SUM('6:12'!S272)</f>
        <v>0</v>
      </c>
      <c r="T272" s="93">
        <f>SUM('6:12'!T272)</f>
        <v>0</v>
      </c>
      <c r="U272" s="93">
        <f>SUM('6:12'!U272)</f>
        <v>0</v>
      </c>
      <c r="V272" s="196">
        <f t="shared" si="49"/>
        <v>0</v>
      </c>
      <c r="W272" s="33" t="str">
        <f t="shared" si="50"/>
        <v/>
      </c>
      <c r="X272" s="93">
        <f>SUM('6:12'!X272)</f>
        <v>0</v>
      </c>
      <c r="Y272" s="93">
        <f>SUM('6:12'!Y272)</f>
        <v>0</v>
      </c>
      <c r="Z272" s="93">
        <f>SUM('6:12'!Z272)</f>
        <v>0</v>
      </c>
      <c r="AA272" s="93">
        <f>SUM('6:12'!AA272)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SUM('6:12'!G273)</f>
        <v>0</v>
      </c>
      <c r="H273" s="315">
        <f t="shared" si="46"/>
        <v>0</v>
      </c>
      <c r="I273" s="93">
        <f>SUM('6:12'!I273)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SUM('6:12'!O273)</f>
        <v>0</v>
      </c>
      <c r="P273" s="93">
        <f>SUM('6:12'!P273)</f>
        <v>0</v>
      </c>
      <c r="Q273" s="93">
        <f>SUM('6:12'!Q273)</f>
        <v>0</v>
      </c>
      <c r="R273" s="93">
        <f>SUM('6:12'!R273)</f>
        <v>0</v>
      </c>
      <c r="S273" s="93">
        <f>SUM('6:12'!S273)</f>
        <v>0</v>
      </c>
      <c r="T273" s="93">
        <f>SUM('6:12'!T273)</f>
        <v>0</v>
      </c>
      <c r="U273" s="93">
        <f>SUM('6:12'!U273)</f>
        <v>0</v>
      </c>
      <c r="V273" s="196">
        <f t="shared" si="49"/>
        <v>0</v>
      </c>
      <c r="W273" s="33" t="str">
        <f t="shared" si="50"/>
        <v/>
      </c>
      <c r="X273" s="93">
        <f>SUM('6:12'!X273)</f>
        <v>0</v>
      </c>
      <c r="Y273" s="93">
        <f>SUM('6:12'!Y273)</f>
        <v>0</v>
      </c>
      <c r="Z273" s="93">
        <f>SUM('6:12'!Z273)</f>
        <v>0</v>
      </c>
      <c r="AA273" s="93">
        <f>SUM('6:12'!AA273)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SUM('6:12'!G274)</f>
        <v>0</v>
      </c>
      <c r="H274" s="315">
        <f t="shared" si="46"/>
        <v>0</v>
      </c>
      <c r="I274" s="93">
        <f>SUM('6:12'!I274)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SUM('6:12'!O274)</f>
        <v>0</v>
      </c>
      <c r="P274" s="93">
        <f>SUM('6:12'!P274)</f>
        <v>0</v>
      </c>
      <c r="Q274" s="93">
        <f>SUM('6:12'!Q274)</f>
        <v>0</v>
      </c>
      <c r="R274" s="93">
        <f>SUM('6:12'!R274)</f>
        <v>0</v>
      </c>
      <c r="S274" s="93">
        <f>SUM('6:12'!S274)</f>
        <v>0</v>
      </c>
      <c r="T274" s="93">
        <f>SUM('6:12'!T274)</f>
        <v>0</v>
      </c>
      <c r="U274" s="93">
        <f>SUM('6:12'!U274)</f>
        <v>0</v>
      </c>
      <c r="V274" s="196">
        <f t="shared" si="49"/>
        <v>0</v>
      </c>
      <c r="W274" s="33" t="str">
        <f t="shared" si="50"/>
        <v/>
      </c>
      <c r="X274" s="93">
        <f>SUM('6:12'!X274)</f>
        <v>0</v>
      </c>
      <c r="Y274" s="93">
        <f>SUM('6:12'!Y274)</f>
        <v>0</v>
      </c>
      <c r="Z274" s="93">
        <f>SUM('6:12'!Z274)</f>
        <v>0</v>
      </c>
      <c r="AA274" s="93">
        <f>SUM('6:12'!AA274)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SUM('6:12'!G275)</f>
        <v>0</v>
      </c>
      <c r="H275" s="315">
        <f t="shared" si="46"/>
        <v>0</v>
      </c>
      <c r="I275" s="93">
        <f>SUM('6:12'!I275)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SUM('6:12'!O275)</f>
        <v>0</v>
      </c>
      <c r="P275" s="93">
        <f>SUM('6:12'!P275)</f>
        <v>0</v>
      </c>
      <c r="Q275" s="93">
        <f>SUM('6:12'!Q275)</f>
        <v>0</v>
      </c>
      <c r="R275" s="93">
        <f>SUM('6:12'!R275)</f>
        <v>0</v>
      </c>
      <c r="S275" s="93">
        <f>SUM('6:12'!S275)</f>
        <v>0</v>
      </c>
      <c r="T275" s="93">
        <f>SUM('6:12'!T275)</f>
        <v>0</v>
      </c>
      <c r="U275" s="93">
        <f>SUM('6:12'!U275)</f>
        <v>0</v>
      </c>
      <c r="V275" s="196">
        <f t="shared" si="49"/>
        <v>0</v>
      </c>
      <c r="W275" s="33" t="str">
        <f t="shared" si="50"/>
        <v/>
      </c>
      <c r="X275" s="93">
        <f>SUM('6:12'!X275)</f>
        <v>0</v>
      </c>
      <c r="Y275" s="93">
        <f>SUM('6:12'!Y275)</f>
        <v>0</v>
      </c>
      <c r="Z275" s="93">
        <f>SUM('6:12'!Z275)</f>
        <v>0</v>
      </c>
      <c r="AA275" s="93">
        <f>SUM('6:12'!AA275)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SUM('6:12'!G276)</f>
        <v>0</v>
      </c>
      <c r="H276" s="315">
        <f t="shared" si="46"/>
        <v>0</v>
      </c>
      <c r="I276" s="93">
        <f>SUM('6:12'!I276)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SUM('6:12'!O276)</f>
        <v>0</v>
      </c>
      <c r="P276" s="93">
        <f>SUM('6:12'!P276)</f>
        <v>0</v>
      </c>
      <c r="Q276" s="93">
        <f>SUM('6:12'!Q276)</f>
        <v>0</v>
      </c>
      <c r="R276" s="93">
        <f>SUM('6:12'!R276)</f>
        <v>0</v>
      </c>
      <c r="S276" s="93">
        <f>SUM('6:12'!S276)</f>
        <v>0</v>
      </c>
      <c r="T276" s="93">
        <f>SUM('6:12'!T276)</f>
        <v>0</v>
      </c>
      <c r="U276" s="93">
        <f>SUM('6:12'!U276)</f>
        <v>0</v>
      </c>
      <c r="V276" s="196">
        <f t="shared" si="49"/>
        <v>0</v>
      </c>
      <c r="W276" s="33" t="str">
        <f t="shared" si="50"/>
        <v/>
      </c>
      <c r="X276" s="93">
        <f>SUM('6:12'!X276)</f>
        <v>0</v>
      </c>
      <c r="Y276" s="93">
        <f>SUM('6:12'!Y276)</f>
        <v>0</v>
      </c>
      <c r="Z276" s="93">
        <f>SUM('6:12'!Z276)</f>
        <v>0</v>
      </c>
      <c r="AA276" s="93">
        <f>SUM('6:12'!AA276)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SUM('6:12'!G277)</f>
        <v>194</v>
      </c>
      <c r="H277" s="315">
        <f t="shared" si="46"/>
        <v>1815.84</v>
      </c>
      <c r="I277" s="93">
        <f>SUM('6:12'!I277)</f>
        <v>30</v>
      </c>
      <c r="J277" s="31">
        <f t="array" ref="J277">IF(ISERROR(G277/I277),"",G277/I277)</f>
        <v>6.4666666666666668</v>
      </c>
      <c r="K277" s="35">
        <f t="array" ref="K277">IF(ISERROR(G277/L277),"",G277/L277)</f>
        <v>32.333333333333336</v>
      </c>
      <c r="L277" s="87">
        <v>6</v>
      </c>
      <c r="M277" s="36">
        <f t="shared" si="47"/>
        <v>-2.3333333333333357</v>
      </c>
      <c r="N277" s="31">
        <f t="shared" si="48"/>
        <v>0</v>
      </c>
      <c r="O277" s="93">
        <f>SUM('6:12'!O277)</f>
        <v>0</v>
      </c>
      <c r="P277" s="93">
        <f>SUM('6:12'!P277)</f>
        <v>0</v>
      </c>
      <c r="Q277" s="93">
        <f>SUM('6:12'!Q277)</f>
        <v>0</v>
      </c>
      <c r="R277" s="93">
        <f>SUM('6:12'!R277)</f>
        <v>0</v>
      </c>
      <c r="S277" s="93">
        <f>SUM('6:12'!S277)</f>
        <v>0</v>
      </c>
      <c r="T277" s="93">
        <f>SUM('6:12'!T277)</f>
        <v>0</v>
      </c>
      <c r="U277" s="93">
        <f>SUM('6:12'!U277)</f>
        <v>0</v>
      </c>
      <c r="V277" s="196">
        <f t="shared" si="49"/>
        <v>0</v>
      </c>
      <c r="W277" s="33">
        <f t="shared" si="50"/>
        <v>0</v>
      </c>
      <c r="X277" s="93">
        <f>SUM('6:12'!X277)</f>
        <v>0</v>
      </c>
      <c r="Y277" s="93">
        <f>SUM('6:12'!Y277)</f>
        <v>0</v>
      </c>
      <c r="Z277" s="93">
        <f>SUM('6:12'!Z277)</f>
        <v>0</v>
      </c>
      <c r="AA277" s="93">
        <f>SUM('6:12'!AA277)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SUM('6:12'!G278)</f>
        <v>213</v>
      </c>
      <c r="H278" s="315">
        <f t="shared" si="46"/>
        <v>1065</v>
      </c>
      <c r="I278" s="93">
        <f>SUM('6:12'!I278)</f>
        <v>38</v>
      </c>
      <c r="J278" s="31"/>
      <c r="K278" s="35">
        <f t="array" ref="K278">IF(ISERROR(G278/L278),"",G278/L278)</f>
        <v>42.6</v>
      </c>
      <c r="L278" s="87">
        <v>5</v>
      </c>
      <c r="M278" s="36">
        <f t="shared" si="47"/>
        <v>-4.6000000000000014</v>
      </c>
      <c r="N278" s="31">
        <f t="shared" si="48"/>
        <v>0</v>
      </c>
      <c r="O278" s="93">
        <f>SUM('6:12'!O278)</f>
        <v>0</v>
      </c>
      <c r="P278" s="93">
        <f>SUM('6:12'!P278)</f>
        <v>0</v>
      </c>
      <c r="Q278" s="93">
        <f>SUM('6:12'!Q278)</f>
        <v>0</v>
      </c>
      <c r="R278" s="93">
        <f>SUM('6:12'!R278)</f>
        <v>0</v>
      </c>
      <c r="S278" s="93">
        <f>SUM('6:12'!S278)</f>
        <v>0</v>
      </c>
      <c r="T278" s="93">
        <f>SUM('6:12'!T278)</f>
        <v>0</v>
      </c>
      <c r="U278" s="93">
        <f>SUM('6:12'!U278)</f>
        <v>0</v>
      </c>
      <c r="V278" s="196"/>
      <c r="W278" s="33"/>
      <c r="X278" s="93">
        <f>SUM('6:12'!X278)</f>
        <v>0</v>
      </c>
      <c r="Y278" s="93">
        <f>SUM('6:12'!Y278)</f>
        <v>0</v>
      </c>
      <c r="Z278" s="93">
        <f>SUM('6:12'!Z278)</f>
        <v>0</v>
      </c>
      <c r="AA278" s="93">
        <f>SUM('6:12'!AA278)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SUM('6:12'!G279)</f>
        <v>692</v>
      </c>
      <c r="H279" s="315">
        <f t="shared" si="46"/>
        <v>3460</v>
      </c>
      <c r="I279" s="93">
        <f>SUM('6:12'!I279)</f>
        <v>96</v>
      </c>
      <c r="J279" s="31"/>
      <c r="K279" s="35">
        <f t="array" ref="K279">IF(ISERROR(G279/L279),"",G279/L279)</f>
        <v>138.4</v>
      </c>
      <c r="L279" s="87">
        <v>5</v>
      </c>
      <c r="M279" s="36">
        <f t="shared" si="47"/>
        <v>-42.400000000000006</v>
      </c>
      <c r="N279" s="31">
        <f t="shared" si="48"/>
        <v>0</v>
      </c>
      <c r="O279" s="93">
        <f>SUM('6:12'!O279)</f>
        <v>0</v>
      </c>
      <c r="P279" s="93">
        <f>SUM('6:12'!P279)</f>
        <v>0</v>
      </c>
      <c r="Q279" s="93">
        <f>SUM('6:12'!Q279)</f>
        <v>0</v>
      </c>
      <c r="R279" s="93">
        <f>SUM('6:12'!R279)</f>
        <v>0</v>
      </c>
      <c r="S279" s="93">
        <f>SUM('6:12'!S279)</f>
        <v>0</v>
      </c>
      <c r="T279" s="93">
        <f>SUM('6:12'!T279)</f>
        <v>0</v>
      </c>
      <c r="U279" s="93">
        <f>SUM('6:12'!U279)</f>
        <v>0</v>
      </c>
      <c r="V279" s="196"/>
      <c r="W279" s="33"/>
      <c r="X279" s="93">
        <f>SUM('6:12'!X279)</f>
        <v>0</v>
      </c>
      <c r="Y279" s="93">
        <f>SUM('6:12'!Y279)</f>
        <v>0</v>
      </c>
      <c r="Z279" s="93">
        <f>SUM('6:12'!Z279)</f>
        <v>0</v>
      </c>
      <c r="AA279" s="93">
        <f>SUM('6:12'!AA279)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SUM('6:12'!G280)</f>
        <v>0</v>
      </c>
      <c r="H280" s="315">
        <f t="shared" si="46"/>
        <v>0</v>
      </c>
      <c r="I280" s="93">
        <f>SUM('6:12'!I280)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SUM('6:12'!O280)</f>
        <v>0</v>
      </c>
      <c r="P280" s="93">
        <f>SUM('6:12'!P280)</f>
        <v>0</v>
      </c>
      <c r="Q280" s="93">
        <f>SUM('6:12'!Q280)</f>
        <v>0</v>
      </c>
      <c r="R280" s="93">
        <f>SUM('6:12'!R280)</f>
        <v>0</v>
      </c>
      <c r="S280" s="93">
        <f>SUM('6:12'!S280)</f>
        <v>0</v>
      </c>
      <c r="T280" s="93">
        <f>SUM('6:12'!T280)</f>
        <v>0</v>
      </c>
      <c r="U280" s="93">
        <f>SUM('6:12'!U280)</f>
        <v>0</v>
      </c>
      <c r="V280" s="196"/>
      <c r="W280" s="33"/>
      <c r="X280" s="93">
        <f>SUM('6:12'!X280)</f>
        <v>0</v>
      </c>
      <c r="Y280" s="93">
        <f>SUM('6:12'!Y280)</f>
        <v>0</v>
      </c>
      <c r="Z280" s="93">
        <f>SUM('6:12'!Z280)</f>
        <v>0</v>
      </c>
      <c r="AA280" s="93">
        <f>SUM('6:12'!AA280)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SUM('6:12'!G281)</f>
        <v>0</v>
      </c>
      <c r="H281" s="315">
        <f t="shared" si="46"/>
        <v>0</v>
      </c>
      <c r="I281" s="93">
        <f>SUM('6:12'!I281)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SUM('6:12'!O281)</f>
        <v>0</v>
      </c>
      <c r="P281" s="93">
        <f>SUM('6:12'!P281)</f>
        <v>0</v>
      </c>
      <c r="Q281" s="93">
        <f>SUM('6:12'!Q281)</f>
        <v>0</v>
      </c>
      <c r="R281" s="93">
        <f>SUM('6:12'!R281)</f>
        <v>0</v>
      </c>
      <c r="S281" s="93">
        <f>SUM('6:12'!S281)</f>
        <v>0</v>
      </c>
      <c r="T281" s="93">
        <f>SUM('6:12'!T281)</f>
        <v>0</v>
      </c>
      <c r="U281" s="93">
        <f>SUM('6:12'!U281)</f>
        <v>0</v>
      </c>
      <c r="V281" s="196"/>
      <c r="W281" s="33"/>
      <c r="X281" s="93">
        <f>SUM('6:12'!X281)</f>
        <v>0</v>
      </c>
      <c r="Y281" s="93">
        <f>SUM('6:12'!Y281)</f>
        <v>0</v>
      </c>
      <c r="Z281" s="93">
        <f>SUM('6:12'!Z281)</f>
        <v>0</v>
      </c>
      <c r="AA281" s="93">
        <f>SUM('6:12'!AA281)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SUM('6:12'!G282)</f>
        <v>0</v>
      </c>
      <c r="H282" s="315">
        <f t="shared" si="46"/>
        <v>0</v>
      </c>
      <c r="I282" s="93">
        <f>SUM('6:12'!I282)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SUM('6:12'!O282)</f>
        <v>0</v>
      </c>
      <c r="P282" s="93">
        <f>SUM('6:12'!P282)</f>
        <v>0</v>
      </c>
      <c r="Q282" s="93">
        <f>SUM('6:12'!Q282)</f>
        <v>0</v>
      </c>
      <c r="R282" s="93">
        <f>SUM('6:12'!R282)</f>
        <v>0</v>
      </c>
      <c r="S282" s="93">
        <f>SUM('6:12'!S282)</f>
        <v>0</v>
      </c>
      <c r="T282" s="93">
        <f>SUM('6:12'!T282)</f>
        <v>0</v>
      </c>
      <c r="U282" s="93">
        <f>SUM('6:12'!U282)</f>
        <v>0</v>
      </c>
      <c r="V282" s="196"/>
      <c r="W282" s="33"/>
      <c r="X282" s="93">
        <f>SUM('6:12'!X282)</f>
        <v>0</v>
      </c>
      <c r="Y282" s="93">
        <f>SUM('6:12'!Y282)</f>
        <v>0</v>
      </c>
      <c r="Z282" s="93">
        <f>SUM('6:12'!Z282)</f>
        <v>0</v>
      </c>
      <c r="AA282" s="93">
        <f>SUM('6:12'!AA282)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SUM('6:12'!G283)</f>
        <v>0</v>
      </c>
      <c r="H283" s="315">
        <f t="shared" si="46"/>
        <v>0</v>
      </c>
      <c r="I283" s="93">
        <f>SUM('6:12'!I283)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SUM('6:12'!O283)</f>
        <v>0</v>
      </c>
      <c r="P283" s="93">
        <f>SUM('6:12'!P283)</f>
        <v>0</v>
      </c>
      <c r="Q283" s="93">
        <f>SUM('6:12'!Q283)</f>
        <v>0</v>
      </c>
      <c r="R283" s="93">
        <f>SUM('6:12'!R283)</f>
        <v>0</v>
      </c>
      <c r="S283" s="93">
        <f>SUM('6:12'!S283)</f>
        <v>0</v>
      </c>
      <c r="T283" s="93">
        <f>SUM('6:12'!T283)</f>
        <v>0</v>
      </c>
      <c r="U283" s="93">
        <f>SUM('6:12'!U283)</f>
        <v>0</v>
      </c>
      <c r="V283" s="196"/>
      <c r="W283" s="33"/>
      <c r="X283" s="93">
        <f>SUM('6:12'!X283)</f>
        <v>0</v>
      </c>
      <c r="Y283" s="93">
        <f>SUM('6:12'!Y283)</f>
        <v>0</v>
      </c>
      <c r="Z283" s="93">
        <f>SUM('6:12'!Z283)</f>
        <v>0</v>
      </c>
      <c r="AA283" s="93">
        <f>SUM('6:12'!AA283)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SUM('6:12'!G284)</f>
        <v>0</v>
      </c>
      <c r="H284" s="315">
        <f t="shared" si="46"/>
        <v>0</v>
      </c>
      <c r="I284" s="93">
        <f>SUM('6:12'!I284)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SUM('6:12'!O284)</f>
        <v>0</v>
      </c>
      <c r="P284" s="93">
        <f>SUM('6:12'!P284)</f>
        <v>0</v>
      </c>
      <c r="Q284" s="93">
        <f>SUM('6:12'!Q284)</f>
        <v>0</v>
      </c>
      <c r="R284" s="93">
        <f>SUM('6:12'!R284)</f>
        <v>0</v>
      </c>
      <c r="S284" s="93">
        <f>SUM('6:12'!S284)</f>
        <v>0</v>
      </c>
      <c r="T284" s="93">
        <f>SUM('6:12'!T284)</f>
        <v>0</v>
      </c>
      <c r="U284" s="93">
        <f>SUM('6:12'!U284)</f>
        <v>0</v>
      </c>
      <c r="V284" s="196">
        <f>SUM(X284:AA284)</f>
        <v>0</v>
      </c>
      <c r="W284" s="33" t="str">
        <f>IF(ISERROR(V284/G284),"",V284/G284)</f>
        <v/>
      </c>
      <c r="X284" s="93">
        <f>SUM('6:12'!X284)</f>
        <v>0</v>
      </c>
      <c r="Y284" s="93">
        <f>SUM('6:12'!Y284)</f>
        <v>0</v>
      </c>
      <c r="Z284" s="93">
        <f>SUM('6:12'!Z284)</f>
        <v>0</v>
      </c>
      <c r="AA284" s="93">
        <f>SUM('6:12'!AA284)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SUM('6:12'!G285)</f>
        <v>0</v>
      </c>
      <c r="H285" s="315">
        <f t="shared" si="46"/>
        <v>0</v>
      </c>
      <c r="I285" s="93">
        <f>SUM('6:12'!I285)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SUM('6:12'!O285)</f>
        <v>0</v>
      </c>
      <c r="P285" s="93">
        <f>SUM('6:12'!P285)</f>
        <v>0</v>
      </c>
      <c r="Q285" s="93">
        <f>SUM('6:12'!Q285)</f>
        <v>0</v>
      </c>
      <c r="R285" s="93">
        <f>SUM('6:12'!R285)</f>
        <v>0</v>
      </c>
      <c r="S285" s="93">
        <f>SUM('6:12'!S285)</f>
        <v>0</v>
      </c>
      <c r="T285" s="93">
        <f>SUM('6:12'!T285)</f>
        <v>0</v>
      </c>
      <c r="U285" s="93">
        <f>SUM('6:12'!U285)</f>
        <v>0</v>
      </c>
      <c r="V285" s="196">
        <f>SUM(X285:AA285)</f>
        <v>0</v>
      </c>
      <c r="W285" s="33" t="str">
        <f>IF(ISERROR(V285/G285),"",V285/G285)</f>
        <v/>
      </c>
      <c r="X285" s="93">
        <f>SUM('6:12'!X285)</f>
        <v>0</v>
      </c>
      <c r="Y285" s="93">
        <f>SUM('6:12'!Y285)</f>
        <v>0</v>
      </c>
      <c r="Z285" s="93">
        <f>SUM('6:12'!Z285)</f>
        <v>0</v>
      </c>
      <c r="AA285" s="93">
        <f>SUM('6:12'!AA285)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SUM('6:12'!G286)</f>
        <v>14</v>
      </c>
      <c r="H286" s="315">
        <f t="shared" si="46"/>
        <v>0</v>
      </c>
      <c r="I286" s="93">
        <f>SUM('6:12'!I286)</f>
        <v>1.5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SUM('6:12'!G287)</f>
        <v>493</v>
      </c>
      <c r="H287" s="315">
        <f t="shared" si="46"/>
        <v>0</v>
      </c>
      <c r="I287" s="93">
        <f>SUM('6:12'!I287)</f>
        <v>9.5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SUM('6:12'!G288)</f>
        <v>34</v>
      </c>
      <c r="H288" s="315">
        <f t="shared" si="46"/>
        <v>0</v>
      </c>
      <c r="I288" s="93">
        <f>SUM('6:12'!I288)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SUM('6:12'!G289)</f>
        <v>0</v>
      </c>
      <c r="H289" s="315">
        <f t="shared" si="46"/>
        <v>0</v>
      </c>
      <c r="I289" s="93">
        <f>SUM('6:12'!I289)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SUM('6:12'!O289)</f>
        <v>0</v>
      </c>
      <c r="P289" s="93">
        <f>SUM('6:12'!P289)</f>
        <v>0</v>
      </c>
      <c r="Q289" s="93">
        <f>SUM('6:12'!Q289)</f>
        <v>0</v>
      </c>
      <c r="R289" s="93">
        <f>SUM('6:12'!R289)</f>
        <v>0</v>
      </c>
      <c r="S289" s="93">
        <f>SUM('6:12'!S289)</f>
        <v>0</v>
      </c>
      <c r="T289" s="93">
        <f>SUM('6:12'!T289)</f>
        <v>0</v>
      </c>
      <c r="U289" s="93">
        <f>SUM('6:12'!U289)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SUM('6:12'!X289)</f>
        <v>0</v>
      </c>
      <c r="Y289" s="93">
        <f>SUM('6:12'!Y289)</f>
        <v>0</v>
      </c>
      <c r="Z289" s="93">
        <f>SUM('6:12'!Z289)</f>
        <v>0</v>
      </c>
      <c r="AA289" s="93">
        <f>SUM('6:12'!AA289)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SUM('6:12'!G290)</f>
        <v>0</v>
      </c>
      <c r="H290" s="315">
        <f t="shared" si="46"/>
        <v>0</v>
      </c>
      <c r="I290" s="93">
        <f>SUM('6:12'!I290)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SUM('6:12'!O290)</f>
        <v>0</v>
      </c>
      <c r="P290" s="93">
        <f>SUM('6:12'!P290)</f>
        <v>0</v>
      </c>
      <c r="Q290" s="93">
        <f>SUM('6:12'!Q290)</f>
        <v>0</v>
      </c>
      <c r="R290" s="93">
        <f>SUM('6:12'!R290)</f>
        <v>0</v>
      </c>
      <c r="S290" s="93">
        <f>SUM('6:12'!S290)</f>
        <v>0</v>
      </c>
      <c r="T290" s="93">
        <f>SUM('6:12'!T290)</f>
        <v>0</v>
      </c>
      <c r="U290" s="93">
        <f>SUM('6:12'!U290)</f>
        <v>0</v>
      </c>
      <c r="V290" s="196">
        <f>SUM(X290:AA290)</f>
        <v>0</v>
      </c>
      <c r="W290" s="33" t="str">
        <f t="shared" si="51"/>
        <v/>
      </c>
      <c r="X290" s="93">
        <f>SUM('6:12'!X290)</f>
        <v>0</v>
      </c>
      <c r="Y290" s="93">
        <f>SUM('6:12'!Y290)</f>
        <v>0</v>
      </c>
      <c r="Z290" s="93">
        <f>SUM('6:12'!Z290)</f>
        <v>0</v>
      </c>
      <c r="AA290" s="93">
        <f>SUM('6:12'!AA290)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SUM('6:12'!G291)</f>
        <v>0</v>
      </c>
      <c r="H291" s="315">
        <f t="shared" si="46"/>
        <v>0</v>
      </c>
      <c r="I291" s="93">
        <f>SUM('6:12'!I291)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SUM('6:12'!O291)</f>
        <v>0</v>
      </c>
      <c r="P291" s="93">
        <f>SUM('6:12'!P291)</f>
        <v>0</v>
      </c>
      <c r="Q291" s="93">
        <f>SUM('6:12'!Q291)</f>
        <v>0</v>
      </c>
      <c r="R291" s="93">
        <f>SUM('6:12'!R291)</f>
        <v>0</v>
      </c>
      <c r="S291" s="93">
        <f>SUM('6:12'!S291)</f>
        <v>0</v>
      </c>
      <c r="T291" s="93">
        <f>SUM('6:12'!T291)</f>
        <v>0</v>
      </c>
      <c r="U291" s="93">
        <f>SUM('6:12'!U291)</f>
        <v>0</v>
      </c>
      <c r="V291" s="196">
        <f>SUM(X291:AA291)</f>
        <v>0</v>
      </c>
      <c r="W291" s="33" t="str">
        <f t="shared" si="51"/>
        <v/>
      </c>
      <c r="X291" s="93">
        <f>SUM('6:12'!X291)</f>
        <v>0</v>
      </c>
      <c r="Y291" s="93">
        <f>SUM('6:12'!Y291)</f>
        <v>0</v>
      </c>
      <c r="Z291" s="93">
        <f>SUM('6:12'!Z291)</f>
        <v>0</v>
      </c>
      <c r="AA291" s="93">
        <f>SUM('6:12'!AA291)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80" t="s">
        <v>92</v>
      </c>
      <c r="B292" s="781"/>
      <c r="C292" s="310" t="s">
        <v>71</v>
      </c>
      <c r="D292" s="20"/>
      <c r="E292" s="20"/>
      <c r="F292" s="32"/>
      <c r="G292" s="30">
        <f>SUM(G258:G291)</f>
        <v>1640</v>
      </c>
      <c r="H292" s="30">
        <f>SUM(H258:H291)</f>
        <v>6340.84</v>
      </c>
      <c r="I292" s="30">
        <f>SUM(I258:I291)</f>
        <v>176</v>
      </c>
      <c r="J292" s="31">
        <f t="array" ref="J292">IF(ISERROR(G292/I292),"",G292/I292)</f>
        <v>9.3181818181818183</v>
      </c>
      <c r="K292" s="30">
        <f>SUM(K258:K291)</f>
        <v>213.33333333333334</v>
      </c>
      <c r="L292" s="98"/>
      <c r="M292" s="89">
        <f t="shared" ref="M292:V292" si="52">SUM(M258:M291)</f>
        <v>-49.333333333333343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SUM('6:12'!G293)</f>
        <v>516</v>
      </c>
      <c r="H293" s="315">
        <f>D293*G293</f>
        <v>2595.48</v>
      </c>
      <c r="I293" s="93">
        <f>SUM('6:12'!I293)</f>
        <v>20</v>
      </c>
      <c r="J293" s="31">
        <f t="array" ref="J293">IF(ISERROR(G293/I293),"",G293/I293)</f>
        <v>25.8</v>
      </c>
      <c r="K293" s="35">
        <f t="array" ref="K293">IF(ISERROR(G293/L293),"",G293/L293)</f>
        <v>20.64</v>
      </c>
      <c r="L293" s="87">
        <v>25</v>
      </c>
      <c r="M293" s="36">
        <f t="shared" ref="M293:M307" si="53">IF(ISERROR(I293-K293),"",I293-K293)</f>
        <v>-0.64000000000000057</v>
      </c>
      <c r="N293" s="31">
        <f t="shared" ref="N293:N307" si="54">SUM(O293:U293)</f>
        <v>0</v>
      </c>
      <c r="O293" s="93">
        <f>SUM('6:12'!O293)</f>
        <v>0</v>
      </c>
      <c r="P293" s="93">
        <f>SUM('6:12'!P293)</f>
        <v>0</v>
      </c>
      <c r="Q293" s="93">
        <f>SUM('6:12'!Q293)</f>
        <v>0</v>
      </c>
      <c r="R293" s="93">
        <f>SUM('6:12'!R293)</f>
        <v>0</v>
      </c>
      <c r="S293" s="93">
        <f>SUM('6:12'!S293)</f>
        <v>0</v>
      </c>
      <c r="T293" s="93">
        <f>SUM('6:12'!T293)</f>
        <v>0</v>
      </c>
      <c r="U293" s="93">
        <f>SUM('6:12'!U293)</f>
        <v>0</v>
      </c>
      <c r="V293" s="196">
        <f t="shared" ref="V293:V307" si="55">SUM(X293:AA293)</f>
        <v>0</v>
      </c>
      <c r="W293" s="33">
        <f t="shared" si="51"/>
        <v>0</v>
      </c>
      <c r="X293" s="93">
        <f>SUM('6:12'!X293)</f>
        <v>0</v>
      </c>
      <c r="Y293" s="93">
        <f>SUM('6:12'!Y293)</f>
        <v>0</v>
      </c>
      <c r="Z293" s="93">
        <f>SUM('6:12'!Z293)</f>
        <v>0</v>
      </c>
      <c r="AA293" s="93">
        <f>SUM('6:12'!AA293)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SUM('6:12'!G294)</f>
        <v>525</v>
      </c>
      <c r="H294" s="315">
        <f t="shared" ref="H294:H307" si="56">D294*G294</f>
        <v>2640.75</v>
      </c>
      <c r="I294" s="93">
        <f>SUM('6:12'!I294)</f>
        <v>18</v>
      </c>
      <c r="J294" s="31">
        <f t="array" ref="J294">IF(ISERROR(G294/I294),"",G294/I294)</f>
        <v>29.166666666666668</v>
      </c>
      <c r="K294" s="35">
        <f t="array" ref="K294">IF(ISERROR(G294/L294),"",G294/L294)</f>
        <v>21</v>
      </c>
      <c r="L294" s="87">
        <v>25</v>
      </c>
      <c r="M294" s="36">
        <f t="shared" si="53"/>
        <v>-3</v>
      </c>
      <c r="N294" s="31">
        <f t="shared" si="54"/>
        <v>0</v>
      </c>
      <c r="O294" s="93">
        <f>SUM('6:12'!O294)</f>
        <v>0</v>
      </c>
      <c r="P294" s="93">
        <f>SUM('6:12'!P294)</f>
        <v>0</v>
      </c>
      <c r="Q294" s="93">
        <f>SUM('6:12'!Q294)</f>
        <v>0</v>
      </c>
      <c r="R294" s="93">
        <f>SUM('6:12'!R294)</f>
        <v>0</v>
      </c>
      <c r="S294" s="93">
        <f>SUM('6:12'!S294)</f>
        <v>0</v>
      </c>
      <c r="T294" s="93">
        <f>SUM('6:12'!T294)</f>
        <v>0</v>
      </c>
      <c r="U294" s="93">
        <f>SUM('6:12'!U294)</f>
        <v>0</v>
      </c>
      <c r="V294" s="196">
        <f t="shared" si="55"/>
        <v>0</v>
      </c>
      <c r="W294" s="33">
        <f t="shared" si="51"/>
        <v>0</v>
      </c>
      <c r="X294" s="93">
        <f>SUM('6:12'!X294)</f>
        <v>0</v>
      </c>
      <c r="Y294" s="93">
        <f>SUM('6:12'!Y294)</f>
        <v>0</v>
      </c>
      <c r="Z294" s="93">
        <f>SUM('6:12'!Z294)</f>
        <v>0</v>
      </c>
      <c r="AA294" s="93">
        <f>SUM('6:12'!AA294)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SUM('6:12'!G295)</f>
        <v>519</v>
      </c>
      <c r="H295" s="315">
        <f t="shared" si="56"/>
        <v>2615.7600000000002</v>
      </c>
      <c r="I295" s="93">
        <f>SUM('6:12'!I295)</f>
        <v>25.5</v>
      </c>
      <c r="J295" s="31">
        <f t="array" ref="J295">IF(ISERROR(G295/I295),"",G295/I295)</f>
        <v>20.352941176470587</v>
      </c>
      <c r="K295" s="35">
        <f t="array" ref="K295">IF(ISERROR(G295/L295),"",G295/L295)</f>
        <v>25.95</v>
      </c>
      <c r="L295" s="87">
        <v>20</v>
      </c>
      <c r="M295" s="36">
        <f t="shared" si="53"/>
        <v>-0.44999999999999929</v>
      </c>
      <c r="N295" s="31">
        <f t="shared" si="54"/>
        <v>0</v>
      </c>
      <c r="O295" s="93">
        <f>SUM('6:12'!O295)</f>
        <v>0</v>
      </c>
      <c r="P295" s="93">
        <f>SUM('6:12'!P295)</f>
        <v>0</v>
      </c>
      <c r="Q295" s="93">
        <f>SUM('6:12'!Q295)</f>
        <v>0</v>
      </c>
      <c r="R295" s="93">
        <f>SUM('6:12'!R295)</f>
        <v>0</v>
      </c>
      <c r="S295" s="93">
        <f>SUM('6:12'!S295)</f>
        <v>0</v>
      </c>
      <c r="T295" s="93">
        <f>SUM('6:12'!T295)</f>
        <v>0</v>
      </c>
      <c r="U295" s="93">
        <f>SUM('6:12'!U295)</f>
        <v>0</v>
      </c>
      <c r="V295" s="196">
        <f t="shared" si="55"/>
        <v>0</v>
      </c>
      <c r="W295" s="33">
        <f t="shared" si="51"/>
        <v>0</v>
      </c>
      <c r="X295" s="93">
        <f>SUM('6:12'!X295)</f>
        <v>0</v>
      </c>
      <c r="Y295" s="93">
        <f>SUM('6:12'!Y295)</f>
        <v>0</v>
      </c>
      <c r="Z295" s="93">
        <f>SUM('6:12'!Z295)</f>
        <v>0</v>
      </c>
      <c r="AA295" s="93">
        <f>SUM('6:12'!AA295)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SUM('6:12'!G296)</f>
        <v>0</v>
      </c>
      <c r="H296" s="315">
        <f t="shared" si="56"/>
        <v>0</v>
      </c>
      <c r="I296" s="93">
        <f>SUM('6:12'!I296)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SUM('6:12'!O296)</f>
        <v>0</v>
      </c>
      <c r="P296" s="93">
        <f>SUM('6:12'!P296)</f>
        <v>0</v>
      </c>
      <c r="Q296" s="93">
        <f>SUM('6:12'!Q296)</f>
        <v>0</v>
      </c>
      <c r="R296" s="93">
        <f>SUM('6:12'!R296)</f>
        <v>0</v>
      </c>
      <c r="S296" s="93">
        <f>SUM('6:12'!S296)</f>
        <v>0</v>
      </c>
      <c r="T296" s="93">
        <f>SUM('6:12'!T296)</f>
        <v>0</v>
      </c>
      <c r="U296" s="93">
        <f>SUM('6:12'!U296)</f>
        <v>0</v>
      </c>
      <c r="V296" s="196">
        <f t="shared" si="55"/>
        <v>0</v>
      </c>
      <c r="W296" s="33" t="str">
        <f t="shared" si="51"/>
        <v/>
      </c>
      <c r="X296" s="93">
        <f>SUM('6:12'!X296)</f>
        <v>0</v>
      </c>
      <c r="Y296" s="93">
        <f>SUM('6:12'!Y296)</f>
        <v>0</v>
      </c>
      <c r="Z296" s="93">
        <f>SUM('6:12'!Z296)</f>
        <v>0</v>
      </c>
      <c r="AA296" s="93">
        <f>SUM('6:12'!AA296)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SUM('6:12'!G297)</f>
        <v>0</v>
      </c>
      <c r="H297" s="315">
        <f t="shared" si="56"/>
        <v>0</v>
      </c>
      <c r="I297" s="93">
        <f>SUM('6:12'!I297)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SUM('6:12'!O297)</f>
        <v>0</v>
      </c>
      <c r="P297" s="93">
        <f>SUM('6:12'!P297)</f>
        <v>0</v>
      </c>
      <c r="Q297" s="93">
        <f>SUM('6:12'!Q297)</f>
        <v>0</v>
      </c>
      <c r="R297" s="93">
        <f>SUM('6:12'!R297)</f>
        <v>0</v>
      </c>
      <c r="S297" s="93">
        <f>SUM('6:12'!S297)</f>
        <v>0</v>
      </c>
      <c r="T297" s="93">
        <f>SUM('6:12'!T297)</f>
        <v>0</v>
      </c>
      <c r="U297" s="93">
        <f>SUM('6:12'!U297)</f>
        <v>0</v>
      </c>
      <c r="V297" s="196">
        <f t="shared" si="55"/>
        <v>0</v>
      </c>
      <c r="W297" s="33" t="str">
        <f t="shared" si="51"/>
        <v/>
      </c>
      <c r="X297" s="93">
        <f>SUM('6:12'!X297)</f>
        <v>0</v>
      </c>
      <c r="Y297" s="93">
        <f>SUM('6:12'!Y297)</f>
        <v>0</v>
      </c>
      <c r="Z297" s="93">
        <f>SUM('6:12'!Z297)</f>
        <v>0</v>
      </c>
      <c r="AA297" s="93">
        <f>SUM('6:12'!AA297)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SUM('6:12'!G298)</f>
        <v>0</v>
      </c>
      <c r="H298" s="315">
        <f t="shared" si="56"/>
        <v>0</v>
      </c>
      <c r="I298" s="93">
        <f>SUM('6:12'!I298)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SUM('6:12'!O298)</f>
        <v>0</v>
      </c>
      <c r="P298" s="93">
        <f>SUM('6:12'!P298)</f>
        <v>0</v>
      </c>
      <c r="Q298" s="93">
        <f>SUM('6:12'!Q298)</f>
        <v>0</v>
      </c>
      <c r="R298" s="93">
        <f>SUM('6:12'!R298)</f>
        <v>0</v>
      </c>
      <c r="S298" s="93">
        <f>SUM('6:12'!S298)</f>
        <v>0</v>
      </c>
      <c r="T298" s="93">
        <f>SUM('6:12'!T298)</f>
        <v>0</v>
      </c>
      <c r="U298" s="93">
        <f>SUM('6:12'!U298)</f>
        <v>0</v>
      </c>
      <c r="V298" s="196">
        <f t="shared" si="55"/>
        <v>0</v>
      </c>
      <c r="W298" s="33" t="str">
        <f t="shared" si="51"/>
        <v/>
      </c>
      <c r="X298" s="93">
        <f>SUM('6:12'!X298)</f>
        <v>0</v>
      </c>
      <c r="Y298" s="93">
        <f>SUM('6:12'!Y298)</f>
        <v>0</v>
      </c>
      <c r="Z298" s="93">
        <f>SUM('6:12'!Z298)</f>
        <v>0</v>
      </c>
      <c r="AA298" s="93">
        <f>SUM('6:12'!AA298)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SUM('6:12'!G299)</f>
        <v>0</v>
      </c>
      <c r="H299" s="315">
        <f t="shared" si="56"/>
        <v>0</v>
      </c>
      <c r="I299" s="93">
        <f>SUM('6:12'!I299)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SUM('6:12'!O299)</f>
        <v>0</v>
      </c>
      <c r="P299" s="93">
        <f>SUM('6:12'!P299)</f>
        <v>0</v>
      </c>
      <c r="Q299" s="93">
        <f>SUM('6:12'!Q299)</f>
        <v>0</v>
      </c>
      <c r="R299" s="93">
        <f>SUM('6:12'!R299)</f>
        <v>0</v>
      </c>
      <c r="S299" s="93">
        <f>SUM('6:12'!S299)</f>
        <v>0</v>
      </c>
      <c r="T299" s="93">
        <f>SUM('6:12'!T299)</f>
        <v>0</v>
      </c>
      <c r="U299" s="93">
        <f>SUM('6:12'!U299)</f>
        <v>0</v>
      </c>
      <c r="V299" s="196">
        <f t="shared" si="55"/>
        <v>0</v>
      </c>
      <c r="W299" s="33" t="str">
        <f t="shared" si="51"/>
        <v/>
      </c>
      <c r="X299" s="93">
        <f>SUM('6:12'!X299)</f>
        <v>0</v>
      </c>
      <c r="Y299" s="93">
        <f>SUM('6:12'!Y299)</f>
        <v>0</v>
      </c>
      <c r="Z299" s="93">
        <f>SUM('6:12'!Z299)</f>
        <v>0</v>
      </c>
      <c r="AA299" s="93">
        <f>SUM('6:12'!AA299)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SUM('6:12'!G300)</f>
        <v>0</v>
      </c>
      <c r="H300" s="315">
        <f t="shared" si="56"/>
        <v>0</v>
      </c>
      <c r="I300" s="93">
        <f>SUM('6:12'!I300)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SUM('6:12'!O300)</f>
        <v>0</v>
      </c>
      <c r="P300" s="93">
        <f>SUM('6:12'!P300)</f>
        <v>0</v>
      </c>
      <c r="Q300" s="93">
        <f>SUM('6:12'!Q300)</f>
        <v>0</v>
      </c>
      <c r="R300" s="93">
        <f>SUM('6:12'!R300)</f>
        <v>0</v>
      </c>
      <c r="S300" s="93">
        <f>SUM('6:12'!S300)</f>
        <v>0</v>
      </c>
      <c r="T300" s="93">
        <f>SUM('6:12'!T300)</f>
        <v>0</v>
      </c>
      <c r="U300" s="93">
        <f>SUM('6:12'!U300)</f>
        <v>0</v>
      </c>
      <c r="V300" s="196">
        <f t="shared" si="55"/>
        <v>0</v>
      </c>
      <c r="W300" s="33" t="str">
        <f t="shared" si="51"/>
        <v/>
      </c>
      <c r="X300" s="93">
        <f>SUM('6:12'!X300)</f>
        <v>0</v>
      </c>
      <c r="Y300" s="93">
        <f>SUM('6:12'!Y300)</f>
        <v>0</v>
      </c>
      <c r="Z300" s="93">
        <f>SUM('6:12'!Z300)</f>
        <v>0</v>
      </c>
      <c r="AA300" s="93">
        <f>SUM('6:12'!AA300)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SUM('6:12'!G301)</f>
        <v>0</v>
      </c>
      <c r="H301" s="315">
        <f t="shared" si="56"/>
        <v>0</v>
      </c>
      <c r="I301" s="93">
        <f>SUM('6:12'!I301)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SUM('6:12'!O301)</f>
        <v>0</v>
      </c>
      <c r="P301" s="93">
        <f>SUM('6:12'!P301)</f>
        <v>0</v>
      </c>
      <c r="Q301" s="93">
        <f>SUM('6:12'!Q301)</f>
        <v>0</v>
      </c>
      <c r="R301" s="93">
        <f>SUM('6:12'!R301)</f>
        <v>0</v>
      </c>
      <c r="S301" s="93">
        <f>SUM('6:12'!S301)</f>
        <v>0</v>
      </c>
      <c r="T301" s="93">
        <f>SUM('6:12'!T301)</f>
        <v>0</v>
      </c>
      <c r="U301" s="93">
        <f>SUM('6:12'!U301)</f>
        <v>0</v>
      </c>
      <c r="V301" s="196">
        <f t="shared" si="55"/>
        <v>0</v>
      </c>
      <c r="W301" s="33" t="str">
        <f t="shared" si="51"/>
        <v/>
      </c>
      <c r="X301" s="93">
        <f>SUM('6:12'!X301)</f>
        <v>0</v>
      </c>
      <c r="Y301" s="93">
        <f>SUM('6:12'!Y301)</f>
        <v>0</v>
      </c>
      <c r="Z301" s="93">
        <f>SUM('6:12'!Z301)</f>
        <v>0</v>
      </c>
      <c r="AA301" s="93">
        <f>SUM('6:12'!AA301)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SUM('6:12'!G302)</f>
        <v>0</v>
      </c>
      <c r="H302" s="315">
        <f t="shared" si="56"/>
        <v>0</v>
      </c>
      <c r="I302" s="93">
        <f>SUM('6:12'!I302)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SUM('6:12'!O302)</f>
        <v>0</v>
      </c>
      <c r="P302" s="93">
        <f>SUM('6:12'!P302)</f>
        <v>0</v>
      </c>
      <c r="Q302" s="93">
        <f>SUM('6:12'!Q302)</f>
        <v>0</v>
      </c>
      <c r="R302" s="93">
        <f>SUM('6:12'!R302)</f>
        <v>0</v>
      </c>
      <c r="S302" s="93">
        <f>SUM('6:12'!S302)</f>
        <v>0</v>
      </c>
      <c r="T302" s="93">
        <f>SUM('6:12'!T302)</f>
        <v>0</v>
      </c>
      <c r="U302" s="93">
        <f>SUM('6:12'!U302)</f>
        <v>0</v>
      </c>
      <c r="V302" s="196">
        <f t="shared" si="55"/>
        <v>0</v>
      </c>
      <c r="W302" s="33" t="str">
        <f t="shared" si="51"/>
        <v/>
      </c>
      <c r="X302" s="93">
        <f>SUM('6:12'!X302)</f>
        <v>0</v>
      </c>
      <c r="Y302" s="93">
        <f>SUM('6:12'!Y302)</f>
        <v>0</v>
      </c>
      <c r="Z302" s="93">
        <f>SUM('6:12'!Z302)</f>
        <v>0</v>
      </c>
      <c r="AA302" s="93">
        <f>SUM('6:12'!AA302)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SUM('6:12'!G303)</f>
        <v>0</v>
      </c>
      <c r="H303" s="315">
        <f t="shared" si="56"/>
        <v>0</v>
      </c>
      <c r="I303" s="93">
        <f>SUM('6:12'!I303)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SUM('6:12'!O303)</f>
        <v>0</v>
      </c>
      <c r="P303" s="93">
        <f>SUM('6:12'!P303)</f>
        <v>0</v>
      </c>
      <c r="Q303" s="93">
        <f>SUM('6:12'!Q303)</f>
        <v>0</v>
      </c>
      <c r="R303" s="93">
        <f>SUM('6:12'!R303)</f>
        <v>0</v>
      </c>
      <c r="S303" s="93">
        <f>SUM('6:12'!S303)</f>
        <v>0</v>
      </c>
      <c r="T303" s="93">
        <f>SUM('6:12'!T303)</f>
        <v>0</v>
      </c>
      <c r="U303" s="93">
        <f>SUM('6:12'!U303)</f>
        <v>0</v>
      </c>
      <c r="V303" s="196">
        <f t="shared" si="55"/>
        <v>0</v>
      </c>
      <c r="W303" s="33" t="str">
        <f t="shared" si="51"/>
        <v/>
      </c>
      <c r="X303" s="93">
        <f>SUM('6:12'!X303)</f>
        <v>0</v>
      </c>
      <c r="Y303" s="93">
        <f>SUM('6:12'!Y303)</f>
        <v>0</v>
      </c>
      <c r="Z303" s="93">
        <f>SUM('6:12'!Z303)</f>
        <v>0</v>
      </c>
      <c r="AA303" s="93">
        <f>SUM('6:12'!AA303)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SUM('6:12'!G304)</f>
        <v>0</v>
      </c>
      <c r="H304" s="315">
        <f t="shared" si="56"/>
        <v>0</v>
      </c>
      <c r="I304" s="93">
        <f>SUM('6:12'!I304)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SUM('6:12'!O304)</f>
        <v>0</v>
      </c>
      <c r="P304" s="93">
        <f>SUM('6:12'!P304)</f>
        <v>0</v>
      </c>
      <c r="Q304" s="93">
        <f>SUM('6:12'!Q304)</f>
        <v>0</v>
      </c>
      <c r="R304" s="93">
        <f>SUM('6:12'!R304)</f>
        <v>0</v>
      </c>
      <c r="S304" s="93">
        <f>SUM('6:12'!S304)</f>
        <v>0</v>
      </c>
      <c r="T304" s="93">
        <f>SUM('6:12'!T304)</f>
        <v>0</v>
      </c>
      <c r="U304" s="93">
        <f>SUM('6:12'!U304)</f>
        <v>0</v>
      </c>
      <c r="V304" s="196">
        <f t="shared" si="55"/>
        <v>0</v>
      </c>
      <c r="W304" s="33" t="str">
        <f t="shared" si="51"/>
        <v/>
      </c>
      <c r="X304" s="93">
        <f>SUM('6:12'!X304)</f>
        <v>0</v>
      </c>
      <c r="Y304" s="93">
        <f>SUM('6:12'!Y304)</f>
        <v>0</v>
      </c>
      <c r="Z304" s="93">
        <f>SUM('6:12'!Z304)</f>
        <v>0</v>
      </c>
      <c r="AA304" s="93">
        <f>SUM('6:12'!AA304)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SUM('6:12'!G305)</f>
        <v>0</v>
      </c>
      <c r="H305" s="315">
        <f t="shared" si="56"/>
        <v>0</v>
      </c>
      <c r="I305" s="93">
        <f>SUM('6:12'!I305)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SUM('6:12'!O305)</f>
        <v>0</v>
      </c>
      <c r="P305" s="93">
        <f>SUM('6:12'!P305)</f>
        <v>0</v>
      </c>
      <c r="Q305" s="93">
        <f>SUM('6:12'!Q305)</f>
        <v>0</v>
      </c>
      <c r="R305" s="93">
        <f>SUM('6:12'!R305)</f>
        <v>0</v>
      </c>
      <c r="S305" s="93">
        <f>SUM('6:12'!S305)</f>
        <v>0</v>
      </c>
      <c r="T305" s="93">
        <f>SUM('6:12'!T305)</f>
        <v>0</v>
      </c>
      <c r="U305" s="93">
        <f>SUM('6:12'!U305)</f>
        <v>0</v>
      </c>
      <c r="V305" s="196">
        <f t="shared" si="55"/>
        <v>0</v>
      </c>
      <c r="W305" s="33" t="str">
        <f t="shared" si="51"/>
        <v/>
      </c>
      <c r="X305" s="93">
        <f>SUM('6:12'!X305)</f>
        <v>0</v>
      </c>
      <c r="Y305" s="93">
        <f>SUM('6:12'!Y305)</f>
        <v>0</v>
      </c>
      <c r="Z305" s="93">
        <f>SUM('6:12'!Z305)</f>
        <v>0</v>
      </c>
      <c r="AA305" s="93">
        <f>SUM('6:12'!AA305)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SUM('6:12'!G306)</f>
        <v>767</v>
      </c>
      <c r="H306" s="315">
        <f t="shared" si="56"/>
        <v>3881.0199999999995</v>
      </c>
      <c r="I306" s="93">
        <f>SUM('6:12'!I306)</f>
        <v>40.5</v>
      </c>
      <c r="J306" s="31">
        <f t="array" ref="J306">IF(ISERROR(G306/I306),"",G306/I306)</f>
        <v>18.938271604938272</v>
      </c>
      <c r="K306" s="35">
        <f t="array" ref="K306">IF(ISERROR(G306/L306),"",G306/L306)</f>
        <v>30.68</v>
      </c>
      <c r="L306" s="87">
        <v>25</v>
      </c>
      <c r="M306" s="36">
        <f t="shared" si="53"/>
        <v>9.82</v>
      </c>
      <c r="N306" s="31">
        <f t="shared" si="54"/>
        <v>0</v>
      </c>
      <c r="O306" s="93">
        <f>SUM('6:12'!O306)</f>
        <v>0</v>
      </c>
      <c r="P306" s="93">
        <f>SUM('6:12'!P306)</f>
        <v>0</v>
      </c>
      <c r="Q306" s="93">
        <f>SUM('6:12'!Q306)</f>
        <v>0</v>
      </c>
      <c r="R306" s="93">
        <f>SUM('6:12'!R306)</f>
        <v>0</v>
      </c>
      <c r="S306" s="93">
        <f>SUM('6:12'!S306)</f>
        <v>0</v>
      </c>
      <c r="T306" s="93">
        <f>SUM('6:12'!T306)</f>
        <v>0</v>
      </c>
      <c r="U306" s="93">
        <f>SUM('6:12'!U306)</f>
        <v>0</v>
      </c>
      <c r="V306" s="196">
        <f t="shared" si="55"/>
        <v>0</v>
      </c>
      <c r="W306" s="33">
        <f t="shared" si="51"/>
        <v>0</v>
      </c>
      <c r="X306" s="93">
        <f>SUM('6:12'!X306)</f>
        <v>0</v>
      </c>
      <c r="Y306" s="93">
        <f>SUM('6:12'!Y306)</f>
        <v>0</v>
      </c>
      <c r="Z306" s="93">
        <f>SUM('6:12'!Z306)</f>
        <v>0</v>
      </c>
      <c r="AA306" s="93">
        <f>SUM('6:12'!AA306)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SUM('6:12'!G307)</f>
        <v>373</v>
      </c>
      <c r="H307" s="315">
        <f t="shared" si="56"/>
        <v>1887.3799999999999</v>
      </c>
      <c r="I307" s="93">
        <f>SUM('6:12'!I307)</f>
        <v>10.5</v>
      </c>
      <c r="J307" s="31">
        <f t="array" ref="J307">IF(ISERROR(G307/I307),"",G307/I307)</f>
        <v>35.523809523809526</v>
      </c>
      <c r="K307" s="35">
        <f t="array" ref="K307">IF(ISERROR(G307/L307),"",G307/L307)</f>
        <v>14.92</v>
      </c>
      <c r="L307" s="87">
        <v>25</v>
      </c>
      <c r="M307" s="36">
        <f t="shared" si="53"/>
        <v>-4.42</v>
      </c>
      <c r="N307" s="31">
        <f t="shared" si="54"/>
        <v>0</v>
      </c>
      <c r="O307" s="93">
        <f>SUM('6:12'!O307)</f>
        <v>0</v>
      </c>
      <c r="P307" s="93">
        <f>SUM('6:12'!P307)</f>
        <v>0</v>
      </c>
      <c r="Q307" s="93">
        <f>SUM('6:12'!Q307)</f>
        <v>0</v>
      </c>
      <c r="R307" s="93">
        <f>SUM('6:12'!R307)</f>
        <v>0</v>
      </c>
      <c r="S307" s="93">
        <f>SUM('6:12'!S307)</f>
        <v>0</v>
      </c>
      <c r="T307" s="93">
        <f>SUM('6:12'!T307)</f>
        <v>0</v>
      </c>
      <c r="U307" s="93">
        <f>SUM('6:12'!U307)</f>
        <v>0</v>
      </c>
      <c r="V307" s="196">
        <f t="shared" si="55"/>
        <v>0</v>
      </c>
      <c r="W307" s="33">
        <f t="shared" si="51"/>
        <v>0</v>
      </c>
      <c r="X307" s="93">
        <f>SUM('6:12'!X307)</f>
        <v>0</v>
      </c>
      <c r="Y307" s="93">
        <f>SUM('6:12'!Y307)</f>
        <v>0</v>
      </c>
      <c r="Z307" s="93">
        <f>SUM('6:12'!Z307)</f>
        <v>0</v>
      </c>
      <c r="AA307" s="93">
        <f>SUM('6:12'!AA307)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80" t="s">
        <v>99</v>
      </c>
      <c r="B308" s="781"/>
      <c r="C308" s="310" t="s">
        <v>71</v>
      </c>
      <c r="D308" s="20"/>
      <c r="E308" s="20"/>
      <c r="F308" s="32"/>
      <c r="G308" s="99">
        <f>SUM(G293:G307)</f>
        <v>2700</v>
      </c>
      <c r="H308" s="30">
        <f>SUM(H293:H307)</f>
        <v>13620.389999999998</v>
      </c>
      <c r="I308" s="30">
        <f>SUM(I293:I307)</f>
        <v>114.5</v>
      </c>
      <c r="J308" s="31">
        <f t="array" ref="J308">IF(ISERROR(G308/I308),"",G308/I308)</f>
        <v>23.580786026200872</v>
      </c>
      <c r="K308" s="30">
        <f>SUM(K293:K307)</f>
        <v>113.19000000000001</v>
      </c>
      <c r="L308" s="30"/>
      <c r="M308" s="89">
        <f t="shared" ref="M308:V308" si="57">SUM(M293:M307)</f>
        <v>1.3100000000000005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SUM('6:12'!G309)</f>
        <v>0</v>
      </c>
      <c r="H309" s="315">
        <f t="shared" ref="H309:H318" si="58">D309*G309</f>
        <v>0</v>
      </c>
      <c r="I309" s="93">
        <f>SUM('6:12'!I309)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SUM('6:12'!O309)</f>
        <v>0</v>
      </c>
      <c r="P309" s="93">
        <f>SUM('6:12'!P309)</f>
        <v>0</v>
      </c>
      <c r="Q309" s="93">
        <f>SUM('6:12'!Q309)</f>
        <v>0</v>
      </c>
      <c r="R309" s="93">
        <f>SUM('6:12'!R309)</f>
        <v>0</v>
      </c>
      <c r="S309" s="93">
        <f>SUM('6:12'!S309)</f>
        <v>0</v>
      </c>
      <c r="T309" s="93">
        <f>SUM('6:12'!T309)</f>
        <v>0</v>
      </c>
      <c r="U309" s="93">
        <f>SUM('6:12'!U309)</f>
        <v>0</v>
      </c>
      <c r="V309" s="196">
        <f>SUM(X309:AA309)</f>
        <v>0</v>
      </c>
      <c r="W309" s="33" t="str">
        <f t="shared" si="51"/>
        <v/>
      </c>
      <c r="X309" s="93">
        <f>SUM('6:12'!X309)</f>
        <v>0</v>
      </c>
      <c r="Y309" s="93">
        <f>SUM('6:12'!Y309)</f>
        <v>0</v>
      </c>
      <c r="Z309" s="93">
        <f>SUM('6:12'!Z309)</f>
        <v>0</v>
      </c>
      <c r="AA309" s="93">
        <f>SUM('6:12'!AA309)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SUM('6:12'!G310)</f>
        <v>0</v>
      </c>
      <c r="H310" s="315">
        <f t="shared" si="58"/>
        <v>0</v>
      </c>
      <c r="I310" s="93">
        <f>SUM('6:12'!I310)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SUM('6:12'!O310)</f>
        <v>0</v>
      </c>
      <c r="P310" s="93">
        <f>SUM('6:12'!P310)</f>
        <v>0</v>
      </c>
      <c r="Q310" s="93">
        <f>SUM('6:12'!Q310)</f>
        <v>0</v>
      </c>
      <c r="R310" s="93">
        <f>SUM('6:12'!R310)</f>
        <v>0</v>
      </c>
      <c r="S310" s="93">
        <f>SUM('6:12'!S310)</f>
        <v>0</v>
      </c>
      <c r="T310" s="93">
        <f>SUM('6:12'!T310)</f>
        <v>0</v>
      </c>
      <c r="U310" s="93">
        <f>SUM('6:12'!U310)</f>
        <v>0</v>
      </c>
      <c r="V310" s="196">
        <f>SUM(X310:AA310)</f>
        <v>0</v>
      </c>
      <c r="W310" s="33" t="str">
        <f t="shared" si="51"/>
        <v/>
      </c>
      <c r="X310" s="93">
        <f>SUM('6:12'!X310)</f>
        <v>0</v>
      </c>
      <c r="Y310" s="93">
        <f>SUM('6:12'!Y310)</f>
        <v>0</v>
      </c>
      <c r="Z310" s="93">
        <f>SUM('6:12'!Z310)</f>
        <v>0</v>
      </c>
      <c r="AA310" s="93">
        <f>SUM('6:12'!AA310)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SUM('6:12'!G311)</f>
        <v>0</v>
      </c>
      <c r="H311" s="315">
        <f t="shared" si="58"/>
        <v>0</v>
      </c>
      <c r="I311" s="93">
        <f>SUM('6:12'!I311)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SUM('6:12'!O311)</f>
        <v>0</v>
      </c>
      <c r="P311" s="93">
        <f>SUM('6:12'!P311)</f>
        <v>0</v>
      </c>
      <c r="Q311" s="93">
        <f>SUM('6:12'!Q311)</f>
        <v>0</v>
      </c>
      <c r="R311" s="93">
        <f>SUM('6:12'!R311)</f>
        <v>0</v>
      </c>
      <c r="S311" s="93">
        <f>SUM('6:12'!S311)</f>
        <v>0</v>
      </c>
      <c r="T311" s="93">
        <f>SUM('6:12'!T311)</f>
        <v>0</v>
      </c>
      <c r="U311" s="93">
        <f>SUM('6:12'!U311)</f>
        <v>0</v>
      </c>
      <c r="V311" s="196">
        <f>SUM(X311:AA311)</f>
        <v>0</v>
      </c>
      <c r="W311" s="33" t="str">
        <f t="shared" si="51"/>
        <v/>
      </c>
      <c r="X311" s="93">
        <f>SUM('6:12'!X311)</f>
        <v>0</v>
      </c>
      <c r="Y311" s="93">
        <f>SUM('6:12'!Y311)</f>
        <v>0</v>
      </c>
      <c r="Z311" s="93">
        <f>SUM('6:12'!Z311)</f>
        <v>0</v>
      </c>
      <c r="AA311" s="93">
        <f>SUM('6:12'!AA311)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SUM('6:12'!G312)</f>
        <v>0</v>
      </c>
      <c r="H312" s="315">
        <f t="shared" si="58"/>
        <v>0</v>
      </c>
      <c r="I312" s="93">
        <f>SUM('6:12'!I312)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SUM('6:12'!O312)</f>
        <v>0</v>
      </c>
      <c r="P312" s="93">
        <f>SUM('6:12'!P312)</f>
        <v>0</v>
      </c>
      <c r="Q312" s="93">
        <f>SUM('6:12'!Q312)</f>
        <v>0</v>
      </c>
      <c r="R312" s="93">
        <f>SUM('6:12'!R312)</f>
        <v>0</v>
      </c>
      <c r="S312" s="93">
        <f>SUM('6:12'!S312)</f>
        <v>0</v>
      </c>
      <c r="T312" s="93">
        <f>SUM('6:12'!T312)</f>
        <v>0</v>
      </c>
      <c r="U312" s="93">
        <f>SUM('6:12'!U312)</f>
        <v>0</v>
      </c>
      <c r="V312" s="196">
        <f>SUM(X312:AA312)</f>
        <v>0</v>
      </c>
      <c r="W312" s="33" t="str">
        <f t="shared" si="51"/>
        <v/>
      </c>
      <c r="X312" s="93">
        <f>SUM('6:12'!X312)</f>
        <v>0</v>
      </c>
      <c r="Y312" s="93">
        <f>SUM('6:12'!Y312)</f>
        <v>0</v>
      </c>
      <c r="Z312" s="93">
        <f>SUM('6:12'!Z312)</f>
        <v>0</v>
      </c>
      <c r="AA312" s="93">
        <f>SUM('6:12'!AA312)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SUM('6:12'!G313)</f>
        <v>0</v>
      </c>
      <c r="H313" s="315">
        <f t="shared" si="58"/>
        <v>0</v>
      </c>
      <c r="I313" s="93">
        <f>SUM('6:12'!I313)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SUM('6:12'!O313)</f>
        <v>0</v>
      </c>
      <c r="P313" s="93">
        <f>SUM('6:12'!P313)</f>
        <v>0</v>
      </c>
      <c r="Q313" s="93">
        <f>SUM('6:12'!Q313)</f>
        <v>0</v>
      </c>
      <c r="R313" s="93">
        <f>SUM('6:12'!R313)</f>
        <v>0</v>
      </c>
      <c r="S313" s="93">
        <f>SUM('6:12'!S313)</f>
        <v>0</v>
      </c>
      <c r="T313" s="93">
        <f>SUM('6:12'!T313)</f>
        <v>0</v>
      </c>
      <c r="U313" s="93">
        <f>SUM('6:12'!U313)</f>
        <v>0</v>
      </c>
      <c r="V313" s="196">
        <f>SUM(X313:AA313)</f>
        <v>0</v>
      </c>
      <c r="W313" s="33" t="str">
        <f t="shared" si="51"/>
        <v/>
      </c>
      <c r="X313" s="93">
        <f>SUM('6:12'!X313)</f>
        <v>0</v>
      </c>
      <c r="Y313" s="93">
        <f>SUM('6:12'!Y313)</f>
        <v>0</v>
      </c>
      <c r="Z313" s="93">
        <f>SUM('6:12'!Z313)</f>
        <v>0</v>
      </c>
      <c r="AA313" s="93">
        <f>SUM('6:12'!AA313)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SUM('6:12'!G314)</f>
        <v>7</v>
      </c>
      <c r="H314" s="323">
        <f t="shared" si="58"/>
        <v>35.21</v>
      </c>
      <c r="I314" s="93">
        <f>SUM('6:12'!I314)</f>
        <v>0.5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SUM('6:12'!G318)</f>
        <v>0</v>
      </c>
      <c r="H318" s="315">
        <f t="shared" si="58"/>
        <v>0</v>
      </c>
      <c r="I318" s="93">
        <f>SUM('6:12'!I318)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SUM('6:12'!O318)</f>
        <v>0</v>
      </c>
      <c r="P318" s="93">
        <f>SUM('6:12'!P318)</f>
        <v>0</v>
      </c>
      <c r="Q318" s="93">
        <f>SUM('6:12'!Q318)</f>
        <v>0</v>
      </c>
      <c r="R318" s="93">
        <f>SUM('6:12'!R318)</f>
        <v>0</v>
      </c>
      <c r="S318" s="93">
        <f>SUM('6:12'!S318)</f>
        <v>0</v>
      </c>
      <c r="T318" s="93">
        <f>SUM('6:12'!T318)</f>
        <v>0</v>
      </c>
      <c r="U318" s="93">
        <f>SUM('6:12'!U318)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SUM('6:12'!X318)</f>
        <v>0</v>
      </c>
      <c r="Y318" s="93">
        <f>SUM('6:12'!Y318)</f>
        <v>0</v>
      </c>
      <c r="Z318" s="93">
        <f>SUM('6:12'!Z318)</f>
        <v>0</v>
      </c>
      <c r="AA318" s="93">
        <f>SUM('6:12'!AA318)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80" t="s">
        <v>102</v>
      </c>
      <c r="B319" s="781"/>
      <c r="C319" s="310" t="s">
        <v>71</v>
      </c>
      <c r="D319" s="20"/>
      <c r="E319" s="20"/>
      <c r="F319" s="32"/>
      <c r="G319" s="103">
        <f>SUM(G309:G318)</f>
        <v>7</v>
      </c>
      <c r="H319" s="30">
        <f>SUM(H309:H318)</f>
        <v>35.21</v>
      </c>
      <c r="I319" s="30">
        <f>SUM(I309:I318)</f>
        <v>0.5</v>
      </c>
      <c r="J319" s="31">
        <f t="array" ref="J319">IF(ISERROR(G319/I319),"",G319/I319)</f>
        <v>14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SUM('6:12'!G320)</f>
        <v>0</v>
      </c>
      <c r="H320" s="315">
        <f>D320*G320</f>
        <v>0</v>
      </c>
      <c r="I320" s="93">
        <f>SUM('6:12'!I320)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SUM('6:12'!O320)</f>
        <v>0</v>
      </c>
      <c r="P320" s="93">
        <f>SUM('6:12'!P320)</f>
        <v>0</v>
      </c>
      <c r="Q320" s="93">
        <f>SUM('6:12'!Q320)</f>
        <v>0</v>
      </c>
      <c r="R320" s="93">
        <f>SUM('6:12'!R320)</f>
        <v>0</v>
      </c>
      <c r="S320" s="93">
        <f>SUM('6:12'!S320)</f>
        <v>0</v>
      </c>
      <c r="T320" s="93">
        <f>SUM('6:12'!T320)</f>
        <v>0</v>
      </c>
      <c r="U320" s="93">
        <f>SUM('6:12'!U320)</f>
        <v>0</v>
      </c>
      <c r="V320" s="196">
        <f>SUM(X320:AA320)</f>
        <v>0</v>
      </c>
      <c r="W320" s="33" t="str">
        <f t="shared" si="59"/>
        <v/>
      </c>
      <c r="X320" s="93">
        <f>SUM('6:12'!X320)</f>
        <v>0</v>
      </c>
      <c r="Y320" s="93">
        <f>SUM('6:12'!Y320)</f>
        <v>0</v>
      </c>
      <c r="Z320" s="93">
        <f>SUM('6:12'!Z320)</f>
        <v>0</v>
      </c>
      <c r="AA320" s="93">
        <f>SUM('6:12'!AA320)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SUM('6:12'!G321)</f>
        <v>0</v>
      </c>
      <c r="H321" s="315">
        <f t="shared" ref="H321:H333" si="60">D321*G321</f>
        <v>0</v>
      </c>
      <c r="I321" s="93">
        <f>SUM('6:12'!I321)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SUM('6:12'!O321)</f>
        <v>0</v>
      </c>
      <c r="P321" s="93">
        <f>SUM('6:12'!P321)</f>
        <v>0</v>
      </c>
      <c r="Q321" s="93">
        <f>SUM('6:12'!Q321)</f>
        <v>0</v>
      </c>
      <c r="R321" s="93">
        <f>SUM('6:12'!R321)</f>
        <v>0</v>
      </c>
      <c r="S321" s="93">
        <f>SUM('6:12'!S321)</f>
        <v>0</v>
      </c>
      <c r="T321" s="93">
        <f>SUM('6:12'!T321)</f>
        <v>0</v>
      </c>
      <c r="U321" s="93">
        <f>SUM('6:12'!U321)</f>
        <v>0</v>
      </c>
      <c r="V321" s="196">
        <f>SUM(X321:AA321)</f>
        <v>0</v>
      </c>
      <c r="W321" s="33" t="str">
        <f t="shared" si="59"/>
        <v/>
      </c>
      <c r="X321" s="93">
        <f>SUM('6:12'!X321)</f>
        <v>0</v>
      </c>
      <c r="Y321" s="93">
        <f>SUM('6:12'!Y321)</f>
        <v>0</v>
      </c>
      <c r="Z321" s="93">
        <f>SUM('6:12'!Z321)</f>
        <v>0</v>
      </c>
      <c r="AA321" s="93">
        <f>SUM('6:12'!AA321)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SUM('6:12'!G322)</f>
        <v>0</v>
      </c>
      <c r="H322" s="315">
        <f t="shared" si="60"/>
        <v>0</v>
      </c>
      <c r="I322" s="93">
        <f>SUM('6:12'!I322)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SUM('6:12'!O322)</f>
        <v>0</v>
      </c>
      <c r="P322" s="93">
        <f>SUM('6:12'!P322)</f>
        <v>0</v>
      </c>
      <c r="Q322" s="93">
        <f>SUM('6:12'!Q322)</f>
        <v>0</v>
      </c>
      <c r="R322" s="93">
        <f>SUM('6:12'!R322)</f>
        <v>0</v>
      </c>
      <c r="S322" s="93">
        <f>SUM('6:12'!S322)</f>
        <v>0</v>
      </c>
      <c r="T322" s="93">
        <f>SUM('6:12'!T322)</f>
        <v>0</v>
      </c>
      <c r="U322" s="93">
        <f>SUM('6:12'!U322)</f>
        <v>0</v>
      </c>
      <c r="V322" s="196">
        <f>SUM(X322:AA322)</f>
        <v>0</v>
      </c>
      <c r="W322" s="33" t="str">
        <f t="shared" si="59"/>
        <v/>
      </c>
      <c r="X322" s="93">
        <f>SUM('6:12'!X322)</f>
        <v>0</v>
      </c>
      <c r="Y322" s="93">
        <f>SUM('6:12'!Y322)</f>
        <v>0</v>
      </c>
      <c r="Z322" s="93">
        <f>SUM('6:12'!Z322)</f>
        <v>0</v>
      </c>
      <c r="AA322" s="93">
        <f>SUM('6:12'!AA322)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SUM('6:12'!G323)</f>
        <v>0</v>
      </c>
      <c r="H323" s="315">
        <f t="shared" si="60"/>
        <v>0</v>
      </c>
      <c r="I323" s="93">
        <f>SUM('6:12'!I323)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SUM('6:12'!O323)</f>
        <v>0</v>
      </c>
      <c r="P323" s="93">
        <f>SUM('6:12'!P323)</f>
        <v>0</v>
      </c>
      <c r="Q323" s="93">
        <f>SUM('6:12'!Q323)</f>
        <v>0</v>
      </c>
      <c r="R323" s="93">
        <f>SUM('6:12'!R323)</f>
        <v>0</v>
      </c>
      <c r="S323" s="93">
        <f>SUM('6:12'!S323)</f>
        <v>0</v>
      </c>
      <c r="T323" s="93">
        <f>SUM('6:12'!T323)</f>
        <v>0</v>
      </c>
      <c r="U323" s="93">
        <f>SUM('6:12'!U323)</f>
        <v>0</v>
      </c>
      <c r="V323" s="196">
        <f>SUM(X323:AA323)</f>
        <v>0</v>
      </c>
      <c r="W323" s="33" t="str">
        <f t="shared" si="59"/>
        <v/>
      </c>
      <c r="X323" s="93">
        <f>SUM('6:12'!X323)</f>
        <v>0</v>
      </c>
      <c r="Y323" s="93">
        <f>SUM('6:12'!Y323)</f>
        <v>0</v>
      </c>
      <c r="Z323" s="93">
        <f>SUM('6:12'!Z323)</f>
        <v>0</v>
      </c>
      <c r="AA323" s="93">
        <f>SUM('6:12'!AA323)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SUM('6:12'!G324)</f>
        <v>0</v>
      </c>
      <c r="H324" s="315">
        <f t="shared" si="60"/>
        <v>0</v>
      </c>
      <c r="I324" s="93">
        <f>SUM('6:12'!I324)</f>
        <v>0</v>
      </c>
      <c r="J324" s="31"/>
      <c r="K324" s="35"/>
      <c r="L324" s="87">
        <v>6</v>
      </c>
      <c r="M324" s="36"/>
      <c r="N324" s="31"/>
      <c r="O324" s="93">
        <f>SUM('6:12'!O324)</f>
        <v>0</v>
      </c>
      <c r="P324" s="93">
        <f>SUM('6:12'!P324)</f>
        <v>0</v>
      </c>
      <c r="Q324" s="93">
        <f>SUM('6:12'!Q324)</f>
        <v>0</v>
      </c>
      <c r="R324" s="93">
        <f>SUM('6:12'!R324)</f>
        <v>0</v>
      </c>
      <c r="S324" s="93">
        <f>SUM('6:12'!S324)</f>
        <v>0</v>
      </c>
      <c r="T324" s="93">
        <f>SUM('6:12'!T324)</f>
        <v>0</v>
      </c>
      <c r="U324" s="93">
        <f>SUM('6:12'!U324)</f>
        <v>0</v>
      </c>
      <c r="V324" s="196"/>
      <c r="W324" s="33"/>
      <c r="X324" s="93">
        <f>SUM('6:12'!X324)</f>
        <v>0</v>
      </c>
      <c r="Y324" s="93">
        <f>SUM('6:12'!Y324)</f>
        <v>0</v>
      </c>
      <c r="Z324" s="93">
        <f>SUM('6:12'!Z324)</f>
        <v>0</v>
      </c>
      <c r="AA324" s="93">
        <f>SUM('6:12'!AA324)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SUM('6:12'!G325)</f>
        <v>0</v>
      </c>
      <c r="H325" s="315">
        <f t="shared" si="60"/>
        <v>0</v>
      </c>
      <c r="I325" s="93">
        <f>SUM('6:12'!I325)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SUM('6:12'!O325)</f>
        <v>0</v>
      </c>
      <c r="P325" s="93">
        <f>SUM('6:12'!P325)</f>
        <v>0</v>
      </c>
      <c r="Q325" s="93">
        <f>SUM('6:12'!Q325)</f>
        <v>0</v>
      </c>
      <c r="R325" s="93">
        <f>SUM('6:12'!R325)</f>
        <v>0</v>
      </c>
      <c r="S325" s="93">
        <f>SUM('6:12'!S325)</f>
        <v>0</v>
      </c>
      <c r="T325" s="93">
        <f>SUM('6:12'!T325)</f>
        <v>0</v>
      </c>
      <c r="U325" s="93">
        <f>SUM('6:12'!U325)</f>
        <v>0</v>
      </c>
      <c r="V325" s="196">
        <f>SUM(X325:AA325)</f>
        <v>0</v>
      </c>
      <c r="W325" s="33" t="str">
        <f>IF(ISERROR(V325/G325),"",V325/G325)</f>
        <v/>
      </c>
      <c r="X325" s="93">
        <f>SUM('6:12'!X325)</f>
        <v>0</v>
      </c>
      <c r="Y325" s="93">
        <f>SUM('6:12'!Y325)</f>
        <v>0</v>
      </c>
      <c r="Z325" s="93">
        <f>SUM('6:12'!Z325)</f>
        <v>0</v>
      </c>
      <c r="AA325" s="93">
        <f>SUM('6:12'!AA325)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SUM('6:12'!G326)</f>
        <v>0</v>
      </c>
      <c r="H326" s="315">
        <f t="shared" si="60"/>
        <v>0</v>
      </c>
      <c r="I326" s="93">
        <f>SUM('6:12'!I326)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SUM('6:12'!O326)</f>
        <v>0</v>
      </c>
      <c r="P326" s="93">
        <f>SUM('6:12'!P326)</f>
        <v>0</v>
      </c>
      <c r="Q326" s="93">
        <f>SUM('6:12'!Q326)</f>
        <v>0</v>
      </c>
      <c r="R326" s="93">
        <f>SUM('6:12'!R326)</f>
        <v>0</v>
      </c>
      <c r="S326" s="93">
        <f>SUM('6:12'!S326)</f>
        <v>0</v>
      </c>
      <c r="T326" s="93">
        <f>SUM('6:12'!T326)</f>
        <v>0</v>
      </c>
      <c r="U326" s="93">
        <f>SUM('6:12'!U326)</f>
        <v>0</v>
      </c>
      <c r="V326" s="196">
        <f>SUM(X326:AA326)</f>
        <v>0</v>
      </c>
      <c r="W326" s="33" t="str">
        <f>IF(ISERROR(V326/G326),"",V326/G326)</f>
        <v/>
      </c>
      <c r="X326" s="93">
        <f>SUM('6:12'!X326)</f>
        <v>0</v>
      </c>
      <c r="Y326" s="93">
        <f>SUM('6:12'!Y326)</f>
        <v>0</v>
      </c>
      <c r="Z326" s="93">
        <f>SUM('6:12'!Z326)</f>
        <v>0</v>
      </c>
      <c r="AA326" s="93">
        <f>SUM('6:12'!AA326)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SUM('6:12'!G327)</f>
        <v>0</v>
      </c>
      <c r="H327" s="315">
        <f t="shared" si="60"/>
        <v>0</v>
      </c>
      <c r="I327" s="93">
        <f>SUM('6:12'!I327)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SUM('6:12'!G328)</f>
        <v>0</v>
      </c>
      <c r="H328" s="315">
        <f t="shared" si="60"/>
        <v>0</v>
      </c>
      <c r="I328" s="93">
        <f>SUM('6:12'!I328)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SUM('6:12'!O328)</f>
        <v>0</v>
      </c>
      <c r="P328" s="93">
        <f>SUM('6:12'!P328)</f>
        <v>0</v>
      </c>
      <c r="Q328" s="93">
        <f>SUM('6:12'!Q328)</f>
        <v>0</v>
      </c>
      <c r="R328" s="93">
        <f>SUM('6:12'!R328)</f>
        <v>0</v>
      </c>
      <c r="S328" s="93">
        <f>SUM('6:12'!S328)</f>
        <v>0</v>
      </c>
      <c r="T328" s="93">
        <f>SUM('6:12'!T328)</f>
        <v>0</v>
      </c>
      <c r="U328" s="93">
        <f>SUM('6:12'!U328)</f>
        <v>0</v>
      </c>
      <c r="V328" s="196"/>
      <c r="W328" s="33"/>
      <c r="X328" s="93">
        <f>SUM('6:12'!X328)</f>
        <v>0</v>
      </c>
      <c r="Y328" s="93">
        <f>SUM('6:12'!Y328)</f>
        <v>0</v>
      </c>
      <c r="Z328" s="93">
        <f>SUM('6:12'!Z328)</f>
        <v>0</v>
      </c>
      <c r="AA328" s="93">
        <f>SUM('6:12'!AA328)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SUM('6:12'!G330)</f>
        <v>1550</v>
      </c>
      <c r="H330" s="315">
        <f t="shared" si="60"/>
        <v>14508</v>
      </c>
      <c r="I330" s="93">
        <f>SUM('6:12'!I330)</f>
        <v>221</v>
      </c>
      <c r="J330" s="31">
        <f t="array" ref="J330">IF(ISERROR(G330/I330),"",G330/I330)</f>
        <v>7.0135746606334841</v>
      </c>
      <c r="K330" s="35">
        <f t="array" ref="K330">IF(ISERROR(G330/L330),"",G330/L330)</f>
        <v>206.66666666666666</v>
      </c>
      <c r="L330" s="87">
        <v>7.5</v>
      </c>
      <c r="M330" s="36">
        <f>IF(ISERROR(I330-K330),"",I330-K330)</f>
        <v>14.333333333333343</v>
      </c>
      <c r="N330" s="31">
        <f>SUM(O330:U330)</f>
        <v>0</v>
      </c>
      <c r="O330" s="93">
        <f>SUM('6:12'!O330)</f>
        <v>0</v>
      </c>
      <c r="P330" s="93">
        <f>SUM('6:12'!P330)</f>
        <v>0</v>
      </c>
      <c r="Q330" s="93">
        <f>SUM('6:12'!Q330)</f>
        <v>0</v>
      </c>
      <c r="R330" s="93">
        <f>SUM('6:12'!R330)</f>
        <v>0</v>
      </c>
      <c r="S330" s="93">
        <f>SUM('6:12'!S330)</f>
        <v>0</v>
      </c>
      <c r="T330" s="93">
        <f>SUM('6:12'!T330)</f>
        <v>0</v>
      </c>
      <c r="U330" s="93">
        <f>SUM('6:12'!U330)</f>
        <v>0</v>
      </c>
      <c r="V330" s="196">
        <f>SUM(X330:AA330)</f>
        <v>0</v>
      </c>
      <c r="W330" s="33">
        <f>IF(ISERROR(V330/G330),"",V330/G330)</f>
        <v>0</v>
      </c>
      <c r="X330" s="93">
        <f>SUM('6:12'!X330)</f>
        <v>0</v>
      </c>
      <c r="Y330" s="93">
        <f>SUM('6:12'!Y330)</f>
        <v>0</v>
      </c>
      <c r="Z330" s="93">
        <f>SUM('6:12'!Z330)</f>
        <v>0</v>
      </c>
      <c r="AA330" s="93">
        <f>SUM('6:12'!AA330)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SUM('6:12'!G331)</f>
        <v>0</v>
      </c>
      <c r="H331" s="315">
        <f t="shared" si="60"/>
        <v>0</v>
      </c>
      <c r="I331" s="93">
        <f>SUM('6:12'!I331)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SUM('6:12'!O331)</f>
        <v>0</v>
      </c>
      <c r="P331" s="93">
        <f>SUM('6:12'!P331)</f>
        <v>0</v>
      </c>
      <c r="Q331" s="93">
        <f>SUM('6:12'!Q331)</f>
        <v>0</v>
      </c>
      <c r="R331" s="93">
        <f>SUM('6:12'!R331)</f>
        <v>0</v>
      </c>
      <c r="S331" s="93">
        <f>SUM('6:12'!S331)</f>
        <v>0</v>
      </c>
      <c r="T331" s="93">
        <f>SUM('6:12'!T331)</f>
        <v>0</v>
      </c>
      <c r="U331" s="93">
        <f>SUM('6:12'!U331)</f>
        <v>0</v>
      </c>
      <c r="V331" s="196"/>
      <c r="W331" s="33"/>
      <c r="X331" s="93">
        <f>SUM('6:12'!X331)</f>
        <v>0</v>
      </c>
      <c r="Y331" s="93">
        <f>SUM('6:12'!Y331)</f>
        <v>0</v>
      </c>
      <c r="Z331" s="93">
        <f>SUM('6:12'!Z331)</f>
        <v>0</v>
      </c>
      <c r="AA331" s="93">
        <f>SUM('6:12'!AA331)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SUM('6:12'!G332)</f>
        <v>0</v>
      </c>
      <c r="H332" s="315">
        <f t="shared" si="60"/>
        <v>0</v>
      </c>
      <c r="I332" s="93">
        <f>SUM('6:12'!I332)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SUM('6:12'!O332)</f>
        <v>0</v>
      </c>
      <c r="P332" s="93">
        <f>SUM('6:12'!P332)</f>
        <v>0</v>
      </c>
      <c r="Q332" s="93">
        <f>SUM('6:12'!Q332)</f>
        <v>0</v>
      </c>
      <c r="R332" s="93">
        <f>SUM('6:12'!R332)</f>
        <v>0</v>
      </c>
      <c r="S332" s="93">
        <f>SUM('6:12'!S332)</f>
        <v>0</v>
      </c>
      <c r="T332" s="93">
        <f>SUM('6:12'!T332)</f>
        <v>0</v>
      </c>
      <c r="U332" s="93">
        <f>SUM('6:12'!U332)</f>
        <v>0</v>
      </c>
      <c r="V332" s="196"/>
      <c r="W332" s="33"/>
      <c r="X332" s="93">
        <f>SUM('6:12'!X332)</f>
        <v>0</v>
      </c>
      <c r="Y332" s="93">
        <f>SUM('6:12'!Y332)</f>
        <v>0</v>
      </c>
      <c r="Z332" s="93">
        <f>SUM('6:12'!Z332)</f>
        <v>0</v>
      </c>
      <c r="AA332" s="93">
        <f>SUM('6:12'!AA332)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SUM('6:12'!G333)</f>
        <v>0</v>
      </c>
      <c r="H333" s="315">
        <f t="shared" si="60"/>
        <v>0</v>
      </c>
      <c r="I333" s="93">
        <f>SUM('6:12'!I333)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SUM('6:12'!O333)</f>
        <v>0</v>
      </c>
      <c r="P333" s="93">
        <f>SUM('6:12'!P333)</f>
        <v>0</v>
      </c>
      <c r="Q333" s="93">
        <f>SUM('6:12'!Q333)</f>
        <v>0</v>
      </c>
      <c r="R333" s="93">
        <f>SUM('6:12'!R333)</f>
        <v>0</v>
      </c>
      <c r="S333" s="93">
        <f>SUM('6:12'!S333)</f>
        <v>0</v>
      </c>
      <c r="T333" s="93">
        <f>SUM('6:12'!T333)</f>
        <v>0</v>
      </c>
      <c r="U333" s="93">
        <f>SUM('6:12'!U333)</f>
        <v>0</v>
      </c>
      <c r="V333" s="196"/>
      <c r="W333" s="33"/>
      <c r="X333" s="93">
        <f>SUM('6:12'!X333)</f>
        <v>0</v>
      </c>
      <c r="Y333" s="93">
        <f>SUM('6:12'!Y333)</f>
        <v>0</v>
      </c>
      <c r="Z333" s="93">
        <f>SUM('6:12'!Z333)</f>
        <v>0</v>
      </c>
      <c r="AA333" s="93">
        <f>SUM('6:12'!AA333)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80" t="s">
        <v>106</v>
      </c>
      <c r="B334" s="781"/>
      <c r="C334" s="310" t="s">
        <v>71</v>
      </c>
      <c r="D334" s="20"/>
      <c r="E334" s="20"/>
      <c r="F334" s="32"/>
      <c r="G334" s="94">
        <f>SUM(G320:G333)</f>
        <v>1550</v>
      </c>
      <c r="H334" s="30">
        <f>SUM(H320:H333)</f>
        <v>14508</v>
      </c>
      <c r="I334" s="30">
        <f>SUM(I320:I333)</f>
        <v>221</v>
      </c>
      <c r="J334" s="31">
        <f t="array" ref="J334">IF(ISERROR(G334/I334),"",G334/I334)</f>
        <v>7.0135746606334841</v>
      </c>
      <c r="K334" s="30">
        <f>SUM(K320:K330)</f>
        <v>206.66666666666666</v>
      </c>
      <c r="L334" s="98"/>
      <c r="M334" s="89">
        <f t="shared" ref="M334:V334" si="61">SUM(M320:M330)</f>
        <v>14.333333333333343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82" t="s">
        <v>108</v>
      </c>
      <c r="B335" s="783"/>
      <c r="C335" s="783"/>
      <c r="D335" s="783"/>
      <c r="E335" s="783"/>
      <c r="F335" s="784"/>
      <c r="G335" s="183">
        <f>SUM(G199,G257,G292,G308,G319,G334)</f>
        <v>14070</v>
      </c>
      <c r="H335" s="183">
        <f>SUM(H199,H257,H292,H308,H319,H334)</f>
        <v>75716.179999999993</v>
      </c>
      <c r="I335" s="183">
        <f>SUM(I199,I257,I292,I308,I319,I334)</f>
        <v>796.51</v>
      </c>
      <c r="J335" s="52">
        <f t="array" ref="J335">IF(ISERROR(G335/I335),"",G335/I335)</f>
        <v>17.664561650198994</v>
      </c>
      <c r="K335" s="183">
        <f>SUM(K199,K257,K292,K308,K319,K334)</f>
        <v>835.95015047482752</v>
      </c>
      <c r="L335" s="52">
        <f>IF(ISERROR(G335/K335),"",G335/K335)</f>
        <v>16.831147158724846</v>
      </c>
      <c r="M335" s="183">
        <f t="shared" ref="M335:AA335" si="62">SUM(M199,M257,M292,M308,M319,M334)</f>
        <v>-53.940150474827419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785"/>
      <c r="AM335" s="785"/>
      <c r="AN335" s="785"/>
      <c r="AO335" s="785"/>
      <c r="AP335" s="785"/>
      <c r="AQ335" s="785"/>
      <c r="AR335" s="785"/>
      <c r="AS335" s="785"/>
      <c r="AT335" s="785"/>
      <c r="AU335" s="785"/>
      <c r="AV335" s="785"/>
      <c r="AW335" s="785"/>
      <c r="AX335" s="785"/>
      <c r="AY335" s="785"/>
      <c r="AZ335" s="785"/>
      <c r="BA335" s="785"/>
    </row>
    <row r="336" spans="1:53" ht="15.75" customHeight="1">
      <c r="A336" s="675" t="s">
        <v>497</v>
      </c>
      <c r="B336" s="313" t="s">
        <v>110</v>
      </c>
      <c r="C336" s="763" t="s">
        <v>111</v>
      </c>
      <c r="D336" s="763"/>
      <c r="E336" s="773" t="s">
        <v>112</v>
      </c>
      <c r="F336" s="773"/>
      <c r="G336" s="743" t="s">
        <v>113</v>
      </c>
      <c r="H336" s="743"/>
      <c r="I336" s="773" t="s">
        <v>114</v>
      </c>
      <c r="J336" s="773"/>
      <c r="K336" s="773" t="s">
        <v>36</v>
      </c>
      <c r="L336" s="773"/>
      <c r="M336" s="773" t="s">
        <v>115</v>
      </c>
      <c r="N336" s="773"/>
      <c r="O336" s="773" t="s">
        <v>116</v>
      </c>
      <c r="P336" s="743" t="s">
        <v>117</v>
      </c>
      <c r="Q336" s="743"/>
      <c r="R336" s="743" t="s">
        <v>36</v>
      </c>
      <c r="S336" s="743"/>
      <c r="T336" s="743" t="s">
        <v>118</v>
      </c>
      <c r="U336" s="743"/>
      <c r="V336" s="743" t="s">
        <v>119</v>
      </c>
      <c r="W336" s="743"/>
      <c r="X336" s="743" t="s">
        <v>36</v>
      </c>
      <c r="Y336" s="743"/>
      <c r="Z336" s="743" t="s">
        <v>118</v>
      </c>
      <c r="AA336" s="743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76"/>
      <c r="B337" s="313" t="s">
        <v>120</v>
      </c>
      <c r="C337" s="778">
        <f>SUM('6:12'!C337)</f>
        <v>7</v>
      </c>
      <c r="D337" s="779"/>
      <c r="E337" s="777">
        <f>D337*11</f>
        <v>0</v>
      </c>
      <c r="F337" s="777"/>
      <c r="G337" s="778">
        <f>SUM('6:12'!G337)</f>
        <v>7</v>
      </c>
      <c r="H337" s="779"/>
      <c r="I337" s="773">
        <f>G337*11</f>
        <v>77</v>
      </c>
      <c r="J337" s="773"/>
      <c r="K337" s="773">
        <f>E337-I337</f>
        <v>-77</v>
      </c>
      <c r="L337" s="773"/>
      <c r="M337" s="775" t="str">
        <f>IF(ISERROR(K337/E337),"",K337/E337)</f>
        <v/>
      </c>
      <c r="N337" s="775"/>
      <c r="O337" s="773"/>
      <c r="P337" s="743" t="s">
        <v>70</v>
      </c>
      <c r="Q337" s="743"/>
      <c r="R337" s="766">
        <f>SUM(O199:U199)</f>
        <v>0</v>
      </c>
      <c r="S337" s="766"/>
      <c r="T337" s="774" t="str">
        <f t="array" ref="T337">IF(ISERROR(R337/R344),"",R337/R344)</f>
        <v/>
      </c>
      <c r="U337" s="774"/>
      <c r="V337" s="743" t="s">
        <v>41</v>
      </c>
      <c r="W337" s="743"/>
      <c r="X337" s="754">
        <f>SUM(P198,P256,P291,P307,P318,P333)</f>
        <v>0</v>
      </c>
      <c r="Y337" s="753"/>
      <c r="Z337" s="774" t="str">
        <f t="array" ref="Z337">IF(ISERROR(X337/X344),"",X337/X344)</f>
        <v/>
      </c>
      <c r="AA337" s="774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76"/>
      <c r="B338" s="313" t="s">
        <v>121</v>
      </c>
      <c r="C338" s="778">
        <f>SUM('6:12'!C338)</f>
        <v>0</v>
      </c>
      <c r="D338" s="779"/>
      <c r="E338" s="777">
        <f>D338*11</f>
        <v>0</v>
      </c>
      <c r="F338" s="777"/>
      <c r="G338" s="778">
        <f>SUM('6:12'!G338)</f>
        <v>0</v>
      </c>
      <c r="H338" s="779"/>
      <c r="I338" s="773">
        <f>G338*11</f>
        <v>0</v>
      </c>
      <c r="J338" s="773"/>
      <c r="K338" s="773">
        <f>E338-I338</f>
        <v>0</v>
      </c>
      <c r="L338" s="773"/>
      <c r="M338" s="775" t="str">
        <f>IF(ISERROR(K338/E338),"",K338/E338)</f>
        <v/>
      </c>
      <c r="N338" s="775"/>
      <c r="O338" s="773"/>
      <c r="P338" s="743" t="s">
        <v>86</v>
      </c>
      <c r="Q338" s="743"/>
      <c r="R338" s="766">
        <f>SUM(O257:U257)</f>
        <v>0</v>
      </c>
      <c r="S338" s="766"/>
      <c r="T338" s="774" t="str">
        <f>IF(ISERROR(R338/R344),"",R338/R344)</f>
        <v/>
      </c>
      <c r="U338" s="774"/>
      <c r="V338" s="743" t="s">
        <v>42</v>
      </c>
      <c r="W338" s="743"/>
      <c r="X338" s="754">
        <f>SUM(P199,P257,P292,P308,P319,P334)</f>
        <v>0</v>
      </c>
      <c r="Y338" s="753"/>
      <c r="Z338" s="774" t="str">
        <f>IF(ISERROR(X338/X344),"",X338/X344)</f>
        <v/>
      </c>
      <c r="AA338" s="774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76"/>
      <c r="B339" s="313" t="s">
        <v>122</v>
      </c>
      <c r="C339" s="778">
        <f>SUM('6:12'!C339)</f>
        <v>0</v>
      </c>
      <c r="D339" s="779"/>
      <c r="E339" s="777">
        <f>D339*11</f>
        <v>0</v>
      </c>
      <c r="F339" s="777"/>
      <c r="G339" s="778">
        <f>SUM('6:12'!G339)</f>
        <v>7</v>
      </c>
      <c r="H339" s="779"/>
      <c r="I339" s="773">
        <f>G339*8</f>
        <v>56</v>
      </c>
      <c r="J339" s="773"/>
      <c r="K339" s="773">
        <f>E339-I339</f>
        <v>-56</v>
      </c>
      <c r="L339" s="773"/>
      <c r="M339" s="775" t="str">
        <f>IF(ISERROR(K339/E339),"",K339/E339)</f>
        <v/>
      </c>
      <c r="N339" s="775"/>
      <c r="O339" s="773"/>
      <c r="P339" s="743" t="s">
        <v>92</v>
      </c>
      <c r="Q339" s="743"/>
      <c r="R339" s="766">
        <f>SUM(O292:U292)</f>
        <v>0</v>
      </c>
      <c r="S339" s="766"/>
      <c r="T339" s="774" t="str">
        <f>IF(ISERROR(R339/R344),"",R339/R344)</f>
        <v/>
      </c>
      <c r="U339" s="774"/>
      <c r="V339" s="743" t="s">
        <v>43</v>
      </c>
      <c r="W339" s="743"/>
      <c r="X339" s="754">
        <f>SUM(P200,P258,P293,P309,P320,P335)</f>
        <v>0</v>
      </c>
      <c r="Y339" s="753"/>
      <c r="Z339" s="774" t="str">
        <f>IF(ISERROR(X339/X344),"",X339/X344)</f>
        <v/>
      </c>
      <c r="AA339" s="774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76"/>
      <c r="B340" s="313" t="s">
        <v>47</v>
      </c>
      <c r="C340" s="778">
        <f>SUM('6:12'!C340)</f>
        <v>7</v>
      </c>
      <c r="D340" s="779"/>
      <c r="E340" s="777">
        <f>D340*11</f>
        <v>0</v>
      </c>
      <c r="F340" s="777"/>
      <c r="G340" s="778">
        <f>SUM('6:12'!G340)</f>
        <v>7</v>
      </c>
      <c r="H340" s="779"/>
      <c r="I340" s="773">
        <f>G340*11</f>
        <v>77</v>
      </c>
      <c r="J340" s="773"/>
      <c r="K340" s="773">
        <f>E340-I340</f>
        <v>-77</v>
      </c>
      <c r="L340" s="773"/>
      <c r="M340" s="775" t="str">
        <f>IF(ISERROR(K340/E340),"",K340/E340)</f>
        <v/>
      </c>
      <c r="N340" s="775"/>
      <c r="O340" s="773"/>
      <c r="P340" s="743" t="s">
        <v>99</v>
      </c>
      <c r="Q340" s="743"/>
      <c r="R340" s="766">
        <f>SUM(O308:U308)</f>
        <v>0</v>
      </c>
      <c r="S340" s="766"/>
      <c r="T340" s="774" t="str">
        <f>IF(ISERROR(R340/R344),"",R340/R344)</f>
        <v/>
      </c>
      <c r="U340" s="774"/>
      <c r="V340" s="743" t="s">
        <v>44</v>
      </c>
      <c r="W340" s="743"/>
      <c r="X340" s="754">
        <f>SUM(P202,P259,P294,P310,P321,P336)</f>
        <v>0</v>
      </c>
      <c r="Y340" s="753"/>
      <c r="Z340" s="774" t="str">
        <f>IF(ISERROR(X340/X344),"",X340/X344)</f>
        <v/>
      </c>
      <c r="AA340" s="774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77"/>
      <c r="B341" s="313" t="s">
        <v>123</v>
      </c>
      <c r="C341" s="776">
        <f>SUM(C337:D340)</f>
        <v>14</v>
      </c>
      <c r="D341" s="773"/>
      <c r="E341" s="777">
        <f>SUM(F337:F340)</f>
        <v>0</v>
      </c>
      <c r="F341" s="773"/>
      <c r="G341" s="776">
        <f>SUM(G337:H340)</f>
        <v>21</v>
      </c>
      <c r="H341" s="773"/>
      <c r="I341" s="773">
        <f>SUM(I337:J340)</f>
        <v>210</v>
      </c>
      <c r="J341" s="773"/>
      <c r="K341" s="773">
        <f>SUM(K337:L340)</f>
        <v>-210</v>
      </c>
      <c r="L341" s="773"/>
      <c r="M341" s="775" t="str">
        <f>IF(ISERROR(K341/E341),"",K341/E341)</f>
        <v/>
      </c>
      <c r="N341" s="775"/>
      <c r="O341" s="773"/>
      <c r="P341" s="743" t="s">
        <v>102</v>
      </c>
      <c r="Q341" s="743"/>
      <c r="R341" s="766">
        <f>SUM(O319:U319)</f>
        <v>0</v>
      </c>
      <c r="S341" s="766"/>
      <c r="T341" s="774" t="str">
        <f>IF(ISERROR(R341/R344),"",R341/R344)</f>
        <v/>
      </c>
      <c r="U341" s="774"/>
      <c r="V341" s="743" t="s">
        <v>45</v>
      </c>
      <c r="W341" s="743"/>
      <c r="X341" s="754">
        <f>SUM(P203,P260,P295,P311,P322,P337)</f>
        <v>0</v>
      </c>
      <c r="Y341" s="753"/>
      <c r="Z341" s="774" t="str">
        <f>IF(ISERROR(X341/X344),"",X341/X344)</f>
        <v/>
      </c>
      <c r="AA341" s="774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14070</v>
      </c>
      <c r="C342" s="766" t="s">
        <v>155</v>
      </c>
      <c r="D342" s="766"/>
      <c r="E342" s="743">
        <f>H335</f>
        <v>75716.179999999993</v>
      </c>
      <c r="F342" s="743"/>
      <c r="G342" s="743" t="s">
        <v>34</v>
      </c>
      <c r="H342" s="743"/>
      <c r="I342" s="772">
        <f>L335</f>
        <v>16.831147158724846</v>
      </c>
      <c r="J342" s="772"/>
      <c r="K342" s="773" t="s">
        <v>32</v>
      </c>
      <c r="L342" s="773"/>
      <c r="M342" s="772">
        <f>J335</f>
        <v>17.664561650198994</v>
      </c>
      <c r="N342" s="772"/>
      <c r="O342" s="773"/>
      <c r="P342" s="743" t="s">
        <v>106</v>
      </c>
      <c r="Q342" s="743"/>
      <c r="R342" s="766">
        <f>SUM(O334:U334)</f>
        <v>0</v>
      </c>
      <c r="S342" s="766"/>
      <c r="T342" s="774" t="str">
        <f>IF(ISERROR(R342/R344),"",R342/R344)</f>
        <v/>
      </c>
      <c r="U342" s="774"/>
      <c r="V342" s="743" t="s">
        <v>46</v>
      </c>
      <c r="W342" s="743"/>
      <c r="X342" s="754">
        <f>SUM(P204,P261,P296,P312,P323,P338)</f>
        <v>0</v>
      </c>
      <c r="Y342" s="753"/>
      <c r="Z342" s="774" t="str">
        <f>IF(ISERROR(X342/X344),"",X342/X344)</f>
        <v/>
      </c>
      <c r="AA342" s="774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810.51</v>
      </c>
      <c r="C343" s="743" t="s">
        <v>114</v>
      </c>
      <c r="D343" s="743"/>
      <c r="E343" s="763">
        <f>K335+I341</f>
        <v>1045.9501504748275</v>
      </c>
      <c r="F343" s="763"/>
      <c r="G343" s="743" t="s">
        <v>150</v>
      </c>
      <c r="H343" s="743"/>
      <c r="I343" s="772">
        <f>B343-E343</f>
        <v>-235.44015047482753</v>
      </c>
      <c r="J343" s="772"/>
      <c r="K343" s="773" t="s">
        <v>151</v>
      </c>
      <c r="L343" s="773"/>
      <c r="M343" s="775">
        <f>IF(ISERROR(I343/B343),"",I343/B343)</f>
        <v>-0.29048395513297498</v>
      </c>
      <c r="N343" s="775"/>
      <c r="O343" s="773"/>
      <c r="P343" s="743" t="s">
        <v>107</v>
      </c>
      <c r="Q343" s="743"/>
      <c r="R343" s="766"/>
      <c r="S343" s="766"/>
      <c r="T343" s="774" t="str">
        <f>IF(ISERROR(R343/R344),"",R343/R344)</f>
        <v/>
      </c>
      <c r="U343" s="774"/>
      <c r="V343" s="743" t="s">
        <v>47</v>
      </c>
      <c r="W343" s="743"/>
      <c r="X343" s="754">
        <f>SUM(P205,P262,P297,P313,P324,P339)</f>
        <v>0</v>
      </c>
      <c r="Y343" s="753"/>
      <c r="Z343" s="774" t="str">
        <f>IF(ISERROR(X343/X344),"",X343/X344)</f>
        <v/>
      </c>
      <c r="AA343" s="774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743" t="s">
        <v>149</v>
      </c>
      <c r="D344" s="743"/>
      <c r="E344" s="774">
        <f>IF(ISERROR(B344/B343),"",B344/B343)</f>
        <v>0</v>
      </c>
      <c r="F344" s="774"/>
      <c r="G344" s="743" t="s">
        <v>158</v>
      </c>
      <c r="H344" s="743"/>
      <c r="I344" s="773">
        <f>V335</f>
        <v>0</v>
      </c>
      <c r="J344" s="773"/>
      <c r="K344" s="773" t="s">
        <v>156</v>
      </c>
      <c r="L344" s="773"/>
      <c r="M344" s="775">
        <f t="array" ref="M344">IF(ISERROR(I344/B342),"",I344/B342)</f>
        <v>0</v>
      </c>
      <c r="N344" s="775"/>
      <c r="O344" s="773"/>
      <c r="P344" s="743" t="s">
        <v>123</v>
      </c>
      <c r="Q344" s="743"/>
      <c r="R344" s="766">
        <f>SUM(R337:S343)</f>
        <v>0</v>
      </c>
      <c r="S344" s="766"/>
      <c r="T344" s="774">
        <f>SUM(T337:U343)</f>
        <v>0</v>
      </c>
      <c r="U344" s="774"/>
      <c r="V344" s="743" t="s">
        <v>123</v>
      </c>
      <c r="W344" s="743"/>
      <c r="X344" s="766">
        <f>SUM(X337:Y343)</f>
        <v>0</v>
      </c>
      <c r="Y344" s="766"/>
      <c r="Z344" s="774">
        <f>SUM(Z337:AA343)</f>
        <v>0</v>
      </c>
      <c r="AA344" s="774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805" t="s">
        <v>129</v>
      </c>
      <c r="B345" s="805"/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805"/>
      <c r="O345" s="805"/>
      <c r="P345" s="805"/>
      <c r="Q345" s="805"/>
      <c r="R345" s="805"/>
      <c r="S345" s="805"/>
      <c r="T345" s="805"/>
      <c r="U345" s="805"/>
      <c r="V345" s="805"/>
      <c r="W345" s="805"/>
      <c r="X345" s="805"/>
      <c r="Y345" s="805"/>
      <c r="Z345" s="805"/>
      <c r="AA345" s="805"/>
      <c r="AB345" s="805"/>
      <c r="AC345" s="805"/>
      <c r="AD345" s="805"/>
      <c r="AE345" s="805"/>
      <c r="AF345" s="805"/>
      <c r="AG345" s="805"/>
      <c r="AH345" s="805"/>
      <c r="AI345" s="805"/>
      <c r="AJ345" s="805"/>
      <c r="AK345" s="805"/>
      <c r="AL345" s="805"/>
      <c r="AM345" s="805"/>
      <c r="AN345" s="805"/>
      <c r="AO345" s="805"/>
      <c r="AP345" s="805"/>
      <c r="AQ345" s="805"/>
      <c r="AR345" s="805"/>
      <c r="AS345" s="805"/>
      <c r="AT345" s="805"/>
      <c r="AU345" s="805"/>
      <c r="AV345" s="805"/>
      <c r="AW345" s="805"/>
      <c r="AX345" s="805"/>
      <c r="AY345" s="805"/>
      <c r="AZ345" s="805"/>
      <c r="BA345" s="805"/>
    </row>
    <row r="346" spans="1:53">
      <c r="A346" s="686" t="s">
        <v>496</v>
      </c>
      <c r="B346" s="794" t="s">
        <v>25</v>
      </c>
      <c r="C346" s="794" t="s">
        <v>26</v>
      </c>
      <c r="D346" s="794" t="s">
        <v>27</v>
      </c>
      <c r="E346" s="806" t="s">
        <v>28</v>
      </c>
      <c r="F346" s="809" t="s">
        <v>29</v>
      </c>
      <c r="G346" s="773" t="s">
        <v>30</v>
      </c>
      <c r="H346" s="773"/>
      <c r="I346" s="794" t="s">
        <v>31</v>
      </c>
      <c r="J346" s="797" t="s">
        <v>32</v>
      </c>
      <c r="K346" s="800" t="s">
        <v>33</v>
      </c>
      <c r="L346" s="794" t="s">
        <v>34</v>
      </c>
      <c r="M346" s="803" t="s">
        <v>35</v>
      </c>
      <c r="N346" s="791" t="s">
        <v>36</v>
      </c>
      <c r="O346" s="773" t="s">
        <v>37</v>
      </c>
      <c r="P346" s="773"/>
      <c r="Q346" s="773"/>
      <c r="R346" s="773"/>
      <c r="S346" s="773"/>
      <c r="T346" s="773"/>
      <c r="U346" s="773"/>
      <c r="V346" s="792" t="s">
        <v>38</v>
      </c>
      <c r="W346" s="791" t="s">
        <v>39</v>
      </c>
      <c r="X346" s="773" t="s">
        <v>40</v>
      </c>
      <c r="Y346" s="773"/>
      <c r="Z346" s="773"/>
      <c r="AA346" s="773"/>
      <c r="AB346" s="21"/>
      <c r="AC346" s="21"/>
      <c r="AD346" s="21"/>
      <c r="AE346" s="21"/>
      <c r="AF346" s="21"/>
      <c r="AG346" s="21"/>
      <c r="AH346" s="21"/>
      <c r="AI346" s="793"/>
      <c r="AJ346" s="789"/>
      <c r="AK346" s="789"/>
      <c r="AL346" s="789"/>
      <c r="AM346" s="789"/>
      <c r="AN346" s="789"/>
      <c r="AO346" s="789"/>
      <c r="AP346" s="789"/>
      <c r="AQ346" s="789"/>
      <c r="AR346" s="789"/>
      <c r="AS346" s="789"/>
      <c r="AT346" s="789"/>
      <c r="AU346" s="789"/>
      <c r="AV346" s="789"/>
      <c r="AW346" s="789"/>
      <c r="AX346" s="789"/>
      <c r="AY346" s="789"/>
      <c r="AZ346" s="789"/>
      <c r="BA346" s="789"/>
    </row>
    <row r="347" spans="1:53">
      <c r="A347" s="687"/>
      <c r="B347" s="795"/>
      <c r="C347" s="795"/>
      <c r="D347" s="795"/>
      <c r="E347" s="807"/>
      <c r="F347" s="810"/>
      <c r="G347" s="773"/>
      <c r="H347" s="773"/>
      <c r="I347" s="795"/>
      <c r="J347" s="798"/>
      <c r="K347" s="801"/>
      <c r="L347" s="795"/>
      <c r="M347" s="804"/>
      <c r="N347" s="791"/>
      <c r="O347" s="773" t="s">
        <v>41</v>
      </c>
      <c r="P347" s="773" t="s">
        <v>42</v>
      </c>
      <c r="Q347" s="773" t="s">
        <v>43</v>
      </c>
      <c r="R347" s="790" t="s">
        <v>44</v>
      </c>
      <c r="S347" s="743" t="s">
        <v>45</v>
      </c>
      <c r="T347" s="773" t="s">
        <v>46</v>
      </c>
      <c r="U347" s="773" t="s">
        <v>47</v>
      </c>
      <c r="V347" s="792"/>
      <c r="W347" s="791"/>
      <c r="X347" s="773" t="s">
        <v>13</v>
      </c>
      <c r="Y347" s="773" t="s">
        <v>48</v>
      </c>
      <c r="Z347" s="773" t="s">
        <v>49</v>
      </c>
      <c r="AA347" s="773" t="s">
        <v>47</v>
      </c>
      <c r="AB347" s="21"/>
      <c r="AC347" s="21"/>
      <c r="AD347" s="21"/>
      <c r="AE347" s="21"/>
      <c r="AF347" s="21"/>
      <c r="AG347" s="21"/>
      <c r="AH347" s="21"/>
      <c r="AI347" s="793"/>
      <c r="AJ347" s="789"/>
      <c r="AK347" s="789"/>
      <c r="AL347" s="789"/>
      <c r="AM347" s="789"/>
      <c r="AN347" s="789"/>
      <c r="AO347" s="789"/>
      <c r="AP347" s="789"/>
      <c r="AQ347" s="789"/>
      <c r="AR347" s="789"/>
      <c r="AS347" s="812"/>
      <c r="AT347" s="812"/>
      <c r="AU347" s="812"/>
      <c r="AV347" s="812"/>
      <c r="AW347" s="812"/>
      <c r="AX347" s="812"/>
      <c r="AY347" s="812"/>
      <c r="AZ347" s="812"/>
      <c r="BA347" s="812"/>
    </row>
    <row r="348" spans="1:53" ht="15.75" customHeight="1">
      <c r="A348" s="688"/>
      <c r="B348" s="796"/>
      <c r="C348" s="796"/>
      <c r="D348" s="796"/>
      <c r="E348" s="808"/>
      <c r="F348" s="811"/>
      <c r="G348" s="309" t="s">
        <v>50</v>
      </c>
      <c r="H348" s="309" t="s">
        <v>51</v>
      </c>
      <c r="I348" s="796"/>
      <c r="J348" s="799"/>
      <c r="K348" s="802"/>
      <c r="L348" s="796"/>
      <c r="M348" s="804"/>
      <c r="N348" s="791"/>
      <c r="O348" s="773"/>
      <c r="P348" s="773"/>
      <c r="Q348" s="773"/>
      <c r="R348" s="790"/>
      <c r="S348" s="743"/>
      <c r="T348" s="773"/>
      <c r="U348" s="773"/>
      <c r="V348" s="792"/>
      <c r="W348" s="791"/>
      <c r="X348" s="773"/>
      <c r="Y348" s="773"/>
      <c r="Z348" s="773"/>
      <c r="AA348" s="773"/>
      <c r="AB348" s="21"/>
      <c r="AC348" s="21"/>
      <c r="AD348" s="21"/>
      <c r="AE348" s="21"/>
      <c r="AF348" s="21"/>
      <c r="AG348" s="21"/>
      <c r="AH348" s="21"/>
      <c r="AI348" s="793"/>
      <c r="AJ348" s="789"/>
      <c r="AK348" s="789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SUM('6:12'!G349)</f>
        <v>0</v>
      </c>
      <c r="H349" s="95">
        <f t="shared" ref="H349:H369" si="63">D349*G349</f>
        <v>0</v>
      </c>
      <c r="I349" s="93">
        <f>SUM('6:12'!I349)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SUM('6:12'!O349)</f>
        <v>0</v>
      </c>
      <c r="P349" s="93">
        <f>SUM('6:12'!P349)</f>
        <v>0</v>
      </c>
      <c r="Q349" s="93">
        <f>SUM('6:12'!Q349)</f>
        <v>0</v>
      </c>
      <c r="R349" s="93">
        <f>SUM('6:12'!R349)</f>
        <v>0</v>
      </c>
      <c r="S349" s="93">
        <f>SUM('6:12'!S349)</f>
        <v>0</v>
      </c>
      <c r="T349" s="93">
        <f>SUM('6:12'!T349)</f>
        <v>0</v>
      </c>
      <c r="U349" s="93">
        <f>SUM('6:12'!U349)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SUM('6:12'!X349)</f>
        <v>0</v>
      </c>
      <c r="Y349" s="93">
        <f>SUM('6:12'!Y349)</f>
        <v>0</v>
      </c>
      <c r="Z349" s="93">
        <f>SUM('6:12'!Z349)</f>
        <v>0</v>
      </c>
      <c r="AA349" s="93">
        <f>SUM('6:12'!AA349)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SUM('6:12'!G350)</f>
        <v>0</v>
      </c>
      <c r="H350" s="95">
        <f t="shared" si="63"/>
        <v>0</v>
      </c>
      <c r="I350" s="93">
        <f>SUM('6:12'!I350)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SUM('6:12'!O350)</f>
        <v>0</v>
      </c>
      <c r="P350" s="93">
        <f>SUM('6:12'!P350)</f>
        <v>0</v>
      </c>
      <c r="Q350" s="93">
        <f>SUM('6:12'!Q350)</f>
        <v>0</v>
      </c>
      <c r="R350" s="93">
        <f>SUM('6:12'!R350)</f>
        <v>0</v>
      </c>
      <c r="S350" s="93">
        <f>SUM('6:12'!S350)</f>
        <v>0</v>
      </c>
      <c r="T350" s="93">
        <f>SUM('6:12'!T350)</f>
        <v>0</v>
      </c>
      <c r="U350" s="93">
        <f>SUM('6:12'!U350)</f>
        <v>0</v>
      </c>
      <c r="V350" s="196">
        <f t="shared" si="65"/>
        <v>0</v>
      </c>
      <c r="W350" s="33" t="str">
        <f t="shared" si="66"/>
        <v/>
      </c>
      <c r="X350" s="93">
        <f>SUM('6:12'!X350)</f>
        <v>0</v>
      </c>
      <c r="Y350" s="93">
        <f>SUM('6:12'!Y350)</f>
        <v>0</v>
      </c>
      <c r="Z350" s="93">
        <f>SUM('6:12'!Z350)</f>
        <v>0</v>
      </c>
      <c r="AA350" s="93">
        <f>SUM('6:12'!AA350)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SUM('6:12'!G351)</f>
        <v>0</v>
      </c>
      <c r="H351" s="95">
        <f t="shared" si="63"/>
        <v>0</v>
      </c>
      <c r="I351" s="93">
        <f>SUM('6:12'!I351)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SUM('6:12'!O351)</f>
        <v>0</v>
      </c>
      <c r="P351" s="93">
        <f>SUM('6:12'!P351)</f>
        <v>0</v>
      </c>
      <c r="Q351" s="93">
        <f>SUM('6:12'!Q351)</f>
        <v>0</v>
      </c>
      <c r="R351" s="93">
        <f>SUM('6:12'!R351)</f>
        <v>0</v>
      </c>
      <c r="S351" s="93">
        <f>SUM('6:12'!S351)</f>
        <v>0</v>
      </c>
      <c r="T351" s="93">
        <f>SUM('6:12'!T351)</f>
        <v>0</v>
      </c>
      <c r="U351" s="93">
        <f>SUM('6:12'!U351)</f>
        <v>0</v>
      </c>
      <c r="V351" s="196">
        <f t="shared" si="65"/>
        <v>0</v>
      </c>
      <c r="W351" s="33" t="str">
        <f t="shared" si="66"/>
        <v/>
      </c>
      <c r="X351" s="93">
        <f>SUM('6:12'!X351)</f>
        <v>0</v>
      </c>
      <c r="Y351" s="93">
        <f>SUM('6:12'!Y351)</f>
        <v>0</v>
      </c>
      <c r="Z351" s="93">
        <f>SUM('6:12'!Z351)</f>
        <v>0</v>
      </c>
      <c r="AA351" s="93">
        <f>SUM('6:12'!AA351)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SUM('6:12'!G352)</f>
        <v>0</v>
      </c>
      <c r="H352" s="95">
        <f t="shared" si="63"/>
        <v>0</v>
      </c>
      <c r="I352" s="93">
        <f>SUM('6:12'!I352)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SUM('6:12'!O352)</f>
        <v>0</v>
      </c>
      <c r="P352" s="93">
        <f>SUM('6:12'!P352)</f>
        <v>0</v>
      </c>
      <c r="Q352" s="93">
        <f>SUM('6:12'!Q352)</f>
        <v>0</v>
      </c>
      <c r="R352" s="93">
        <f>SUM('6:12'!R352)</f>
        <v>0</v>
      </c>
      <c r="S352" s="93">
        <f>SUM('6:12'!S352)</f>
        <v>0</v>
      </c>
      <c r="T352" s="93">
        <f>SUM('6:12'!T352)</f>
        <v>0</v>
      </c>
      <c r="U352" s="93">
        <f>SUM('6:12'!U352)</f>
        <v>0</v>
      </c>
      <c r="V352" s="196">
        <f t="shared" si="65"/>
        <v>0</v>
      </c>
      <c r="W352" s="33" t="str">
        <f t="shared" si="66"/>
        <v/>
      </c>
      <c r="X352" s="93">
        <f>SUM('6:12'!X352)</f>
        <v>0</v>
      </c>
      <c r="Y352" s="93">
        <f>SUM('6:12'!Y352)</f>
        <v>0</v>
      </c>
      <c r="Z352" s="93">
        <f>SUM('6:12'!Z352)</f>
        <v>0</v>
      </c>
      <c r="AA352" s="93">
        <f>SUM('6:12'!AA352)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SUM('6:12'!G353)</f>
        <v>0</v>
      </c>
      <c r="H353" s="95">
        <f t="shared" si="63"/>
        <v>0</v>
      </c>
      <c r="I353" s="93">
        <f>SUM('6:12'!I353)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SUM('6:12'!O353)</f>
        <v>0</v>
      </c>
      <c r="P353" s="93">
        <f>SUM('6:12'!P353)</f>
        <v>0</v>
      </c>
      <c r="Q353" s="93">
        <f>SUM('6:12'!Q353)</f>
        <v>0</v>
      </c>
      <c r="R353" s="93">
        <f>SUM('6:12'!R353)</f>
        <v>0</v>
      </c>
      <c r="S353" s="93">
        <f>SUM('6:12'!S353)</f>
        <v>0</v>
      </c>
      <c r="T353" s="93">
        <f>SUM('6:12'!T353)</f>
        <v>0</v>
      </c>
      <c r="U353" s="93">
        <f>SUM('6:12'!U353)</f>
        <v>0</v>
      </c>
      <c r="V353" s="196">
        <f t="shared" si="65"/>
        <v>0</v>
      </c>
      <c r="W353" s="33" t="str">
        <f t="shared" si="66"/>
        <v/>
      </c>
      <c r="X353" s="93">
        <f>SUM('6:12'!X353)</f>
        <v>0</v>
      </c>
      <c r="Y353" s="93">
        <f>SUM('6:12'!Y353)</f>
        <v>0</v>
      </c>
      <c r="Z353" s="93">
        <f>SUM('6:12'!Z353)</f>
        <v>0</v>
      </c>
      <c r="AA353" s="93">
        <f>SUM('6:12'!AA353)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SUM('6:12'!G354)</f>
        <v>0</v>
      </c>
      <c r="H354" s="95">
        <f t="shared" si="63"/>
        <v>0</v>
      </c>
      <c r="I354" s="93">
        <f>SUM('6:12'!I354)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SUM('6:12'!O354)</f>
        <v>0</v>
      </c>
      <c r="P354" s="93">
        <f>SUM('6:12'!P354)</f>
        <v>0</v>
      </c>
      <c r="Q354" s="93">
        <f>SUM('6:12'!Q354)</f>
        <v>0</v>
      </c>
      <c r="R354" s="93">
        <f>SUM('6:12'!R354)</f>
        <v>0</v>
      </c>
      <c r="S354" s="93">
        <f>SUM('6:12'!S354)</f>
        <v>0</v>
      </c>
      <c r="T354" s="93">
        <f>SUM('6:12'!T354)</f>
        <v>0</v>
      </c>
      <c r="U354" s="93">
        <f>SUM('6:12'!U354)</f>
        <v>0</v>
      </c>
      <c r="V354" s="196">
        <f t="shared" si="65"/>
        <v>0</v>
      </c>
      <c r="W354" s="33" t="str">
        <f t="shared" si="66"/>
        <v/>
      </c>
      <c r="X354" s="93">
        <f>SUM('6:12'!X354)</f>
        <v>0</v>
      </c>
      <c r="Y354" s="93">
        <f>SUM('6:12'!Y354)</f>
        <v>0</v>
      </c>
      <c r="Z354" s="93">
        <f>SUM('6:12'!Z354)</f>
        <v>0</v>
      </c>
      <c r="AA354" s="93">
        <f>SUM('6:12'!AA354)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SUM('6:12'!G355)</f>
        <v>0</v>
      </c>
      <c r="H355" s="95">
        <f t="shared" si="63"/>
        <v>0</v>
      </c>
      <c r="I355" s="93">
        <f>SUM('6:12'!I355)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SUM('6:12'!O355)</f>
        <v>0</v>
      </c>
      <c r="P355" s="93">
        <f>SUM('6:12'!P355)</f>
        <v>0</v>
      </c>
      <c r="Q355" s="93">
        <f>SUM('6:12'!Q355)</f>
        <v>0</v>
      </c>
      <c r="R355" s="93">
        <f>SUM('6:12'!R355)</f>
        <v>0</v>
      </c>
      <c r="S355" s="93">
        <f>SUM('6:12'!S355)</f>
        <v>0</v>
      </c>
      <c r="T355" s="93">
        <f>SUM('6:12'!T355)</f>
        <v>0</v>
      </c>
      <c r="U355" s="93">
        <f>SUM('6:12'!U355)</f>
        <v>0</v>
      </c>
      <c r="V355" s="196">
        <f t="shared" si="65"/>
        <v>0</v>
      </c>
      <c r="W355" s="33" t="str">
        <f t="shared" si="66"/>
        <v/>
      </c>
      <c r="X355" s="93">
        <f>SUM('6:12'!X355)</f>
        <v>0</v>
      </c>
      <c r="Y355" s="93">
        <f>SUM('6:12'!Y355)</f>
        <v>0</v>
      </c>
      <c r="Z355" s="93">
        <f>SUM('6:12'!Z355)</f>
        <v>0</v>
      </c>
      <c r="AA355" s="93">
        <f>SUM('6:12'!AA355)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SUM('6:12'!G356)</f>
        <v>0</v>
      </c>
      <c r="H356" s="95">
        <f t="shared" si="63"/>
        <v>0</v>
      </c>
      <c r="I356" s="93">
        <f>SUM('6:12'!I356)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SUM('6:12'!O356)</f>
        <v>0</v>
      </c>
      <c r="P356" s="93">
        <f>SUM('6:12'!P356)</f>
        <v>0</v>
      </c>
      <c r="Q356" s="93">
        <f>SUM('6:12'!Q356)</f>
        <v>0</v>
      </c>
      <c r="R356" s="93">
        <f>SUM('6:12'!R356)</f>
        <v>0</v>
      </c>
      <c r="S356" s="93">
        <f>SUM('6:12'!S356)</f>
        <v>0</v>
      </c>
      <c r="T356" s="93">
        <f>SUM('6:12'!T356)</f>
        <v>0</v>
      </c>
      <c r="U356" s="93">
        <f>SUM('6:12'!U356)</f>
        <v>0</v>
      </c>
      <c r="V356" s="196">
        <f t="shared" si="65"/>
        <v>0</v>
      </c>
      <c r="W356" s="33" t="str">
        <f t="shared" si="66"/>
        <v/>
      </c>
      <c r="X356" s="93">
        <f>SUM('6:12'!X356)</f>
        <v>0</v>
      </c>
      <c r="Y356" s="93">
        <f>SUM('6:12'!Y356)</f>
        <v>0</v>
      </c>
      <c r="Z356" s="93">
        <f>SUM('6:12'!Z356)</f>
        <v>0</v>
      </c>
      <c r="AA356" s="93">
        <f>SUM('6:12'!AA356)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SUM('6:12'!G357)</f>
        <v>0</v>
      </c>
      <c r="H357" s="95">
        <f t="shared" si="63"/>
        <v>0</v>
      </c>
      <c r="I357" s="93">
        <f>SUM('6:12'!I357)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SUM('6:12'!O357)</f>
        <v>0</v>
      </c>
      <c r="P357" s="93">
        <f>SUM('6:12'!P357)</f>
        <v>0</v>
      </c>
      <c r="Q357" s="93">
        <f>SUM('6:12'!Q357)</f>
        <v>0</v>
      </c>
      <c r="R357" s="93">
        <f>SUM('6:12'!R357)</f>
        <v>0</v>
      </c>
      <c r="S357" s="93">
        <f>SUM('6:12'!S357)</f>
        <v>0</v>
      </c>
      <c r="T357" s="93">
        <f>SUM('6:12'!T357)</f>
        <v>0</v>
      </c>
      <c r="U357" s="93">
        <f>SUM('6:12'!U357)</f>
        <v>0</v>
      </c>
      <c r="V357" s="196">
        <f t="shared" si="65"/>
        <v>0</v>
      </c>
      <c r="W357" s="33" t="str">
        <f t="shared" si="66"/>
        <v/>
      </c>
      <c r="X357" s="93">
        <f>SUM('6:12'!X357)</f>
        <v>0</v>
      </c>
      <c r="Y357" s="93">
        <f>SUM('6:12'!Y357)</f>
        <v>0</v>
      </c>
      <c r="Z357" s="93">
        <f>SUM('6:12'!Z357)</f>
        <v>0</v>
      </c>
      <c r="AA357" s="93">
        <f>SUM('6:12'!AA357)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SUM('6:12'!G358)</f>
        <v>0</v>
      </c>
      <c r="H358" s="95">
        <f t="shared" si="63"/>
        <v>0</v>
      </c>
      <c r="I358" s="93">
        <f>SUM('6:12'!I358)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SUM('6:12'!O358)</f>
        <v>0</v>
      </c>
      <c r="P358" s="93">
        <f>SUM('6:12'!P358)</f>
        <v>0</v>
      </c>
      <c r="Q358" s="93">
        <f>SUM('6:12'!Q358)</f>
        <v>0</v>
      </c>
      <c r="R358" s="93">
        <f>SUM('6:12'!R358)</f>
        <v>0</v>
      </c>
      <c r="S358" s="93">
        <f>SUM('6:12'!S358)</f>
        <v>0</v>
      </c>
      <c r="T358" s="93">
        <f>SUM('6:12'!T358)</f>
        <v>0</v>
      </c>
      <c r="U358" s="93">
        <f>SUM('6:12'!U358)</f>
        <v>0</v>
      </c>
      <c r="V358" s="196">
        <f t="shared" si="65"/>
        <v>0</v>
      </c>
      <c r="W358" s="33" t="str">
        <f t="shared" si="66"/>
        <v/>
      </c>
      <c r="X358" s="93">
        <f>SUM('6:12'!X358)</f>
        <v>0</v>
      </c>
      <c r="Y358" s="93">
        <f>SUM('6:12'!Y358)</f>
        <v>0</v>
      </c>
      <c r="Z358" s="93">
        <f>SUM('6:12'!Z358)</f>
        <v>0</v>
      </c>
      <c r="AA358" s="93">
        <f>SUM('6:12'!AA358)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SUM('6:12'!G359)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SUM('6:12'!G360)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SUM('6:12'!G361)</f>
        <v>0</v>
      </c>
      <c r="H361" s="95">
        <f t="shared" si="63"/>
        <v>0</v>
      </c>
      <c r="I361" s="93">
        <f>SUM('6:12'!I361)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SUM('6:12'!O361)</f>
        <v>0</v>
      </c>
      <c r="P361" s="93">
        <f>SUM('6:12'!P361)</f>
        <v>0</v>
      </c>
      <c r="Q361" s="93">
        <f>SUM('6:12'!Q361)</f>
        <v>0</v>
      </c>
      <c r="R361" s="93">
        <f>SUM('6:12'!R361)</f>
        <v>0</v>
      </c>
      <c r="S361" s="93">
        <f>SUM('6:12'!S361)</f>
        <v>0</v>
      </c>
      <c r="T361" s="93">
        <f>SUM('6:12'!T361)</f>
        <v>0</v>
      </c>
      <c r="U361" s="93">
        <f>SUM('6:12'!U361)</f>
        <v>0</v>
      </c>
      <c r="V361" s="196">
        <f>SUM(X361:AA361)</f>
        <v>0</v>
      </c>
      <c r="W361" s="33" t="str">
        <f>IF(ISERROR(V361/G361),"",V361/G361)</f>
        <v/>
      </c>
      <c r="X361" s="93">
        <f>SUM('6:12'!X361)</f>
        <v>0</v>
      </c>
      <c r="Y361" s="93">
        <f>SUM('6:12'!Y361)</f>
        <v>0</v>
      </c>
      <c r="Z361" s="93">
        <f>SUM('6:12'!Z361)</f>
        <v>0</v>
      </c>
      <c r="AA361" s="93">
        <f>SUM('6:12'!AA361)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SUM('6:12'!G362)</f>
        <v>0</v>
      </c>
      <c r="H362" s="95">
        <f t="shared" si="63"/>
        <v>0</v>
      </c>
      <c r="I362" s="93">
        <f>SUM('6:12'!I362)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SUM('6:12'!O362)</f>
        <v>0</v>
      </c>
      <c r="P362" s="93">
        <f>SUM('6:12'!P362)</f>
        <v>0</v>
      </c>
      <c r="Q362" s="93">
        <f>SUM('6:12'!Q362)</f>
        <v>0</v>
      </c>
      <c r="R362" s="93">
        <f>SUM('6:12'!R362)</f>
        <v>0</v>
      </c>
      <c r="S362" s="93">
        <f>SUM('6:12'!S362)</f>
        <v>0</v>
      </c>
      <c r="T362" s="93">
        <f>SUM('6:12'!T362)</f>
        <v>0</v>
      </c>
      <c r="U362" s="93">
        <f>SUM('6:12'!U362)</f>
        <v>0</v>
      </c>
      <c r="V362" s="196">
        <f>SUM(X362:AA362)</f>
        <v>0</v>
      </c>
      <c r="W362" s="33" t="str">
        <f>IF(ISERROR(V362/G362),"",V362/G362)</f>
        <v/>
      </c>
      <c r="X362" s="93">
        <f>SUM('6:12'!X362)</f>
        <v>0</v>
      </c>
      <c r="Y362" s="93">
        <f>SUM('6:12'!Y362)</f>
        <v>0</v>
      </c>
      <c r="Z362" s="93">
        <f>SUM('6:12'!Z362)</f>
        <v>0</v>
      </c>
      <c r="AA362" s="93">
        <f>SUM('6:12'!AA362)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SUM('6:12'!G363)</f>
        <v>0</v>
      </c>
      <c r="H363" s="95">
        <f t="shared" si="63"/>
        <v>0</v>
      </c>
      <c r="I363" s="93">
        <f>SUM('6:12'!I363)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SUM('6:12'!O363)</f>
        <v>0</v>
      </c>
      <c r="P363" s="93">
        <f>SUM('6:12'!P363)</f>
        <v>0</v>
      </c>
      <c r="Q363" s="93">
        <f>SUM('6:12'!Q363)</f>
        <v>0</v>
      </c>
      <c r="R363" s="93">
        <f>SUM('6:12'!R363)</f>
        <v>0</v>
      </c>
      <c r="S363" s="93">
        <f>SUM('6:12'!S363)</f>
        <v>0</v>
      </c>
      <c r="T363" s="93">
        <f>SUM('6:12'!T363)</f>
        <v>0</v>
      </c>
      <c r="U363" s="93">
        <f>SUM('6:12'!U363)</f>
        <v>0</v>
      </c>
      <c r="V363" s="196">
        <f>SUM(X363:AA363)</f>
        <v>0</v>
      </c>
      <c r="W363" s="33" t="str">
        <f>IF(ISERROR(V363/G363),"",V363/G363)</f>
        <v/>
      </c>
      <c r="X363" s="93">
        <f>SUM('6:12'!X363)</f>
        <v>0</v>
      </c>
      <c r="Y363" s="93">
        <f>SUM('6:12'!Y363)</f>
        <v>0</v>
      </c>
      <c r="Z363" s="93">
        <f>SUM('6:12'!Z363)</f>
        <v>0</v>
      </c>
      <c r="AA363" s="93">
        <f>SUM('6:12'!AA363)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SUM('6:12'!G364)</f>
        <v>0</v>
      </c>
      <c r="H364" s="95">
        <f t="shared" si="63"/>
        <v>0</v>
      </c>
      <c r="I364" s="93">
        <f>SUM('6:12'!I364)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SUM('6:12'!O364)</f>
        <v>0</v>
      </c>
      <c r="P364" s="93">
        <f>SUM('6:12'!P364)</f>
        <v>0</v>
      </c>
      <c r="Q364" s="93">
        <f>SUM('6:12'!Q364)</f>
        <v>0</v>
      </c>
      <c r="R364" s="93">
        <f>SUM('6:12'!R364)</f>
        <v>0</v>
      </c>
      <c r="S364" s="93">
        <f>SUM('6:12'!S364)</f>
        <v>0</v>
      </c>
      <c r="T364" s="93">
        <f>SUM('6:12'!T364)</f>
        <v>0</v>
      </c>
      <c r="U364" s="93">
        <f>SUM('6:12'!U364)</f>
        <v>0</v>
      </c>
      <c r="V364" s="196">
        <f>SUM(X364:AA364)</f>
        <v>0</v>
      </c>
      <c r="W364" s="33" t="str">
        <f>IF(ISERROR(V364/G364),"",V364/G364)</f>
        <v/>
      </c>
      <c r="X364" s="93">
        <f>SUM('6:12'!X364)</f>
        <v>0</v>
      </c>
      <c r="Y364" s="93">
        <f>SUM('6:12'!Y364)</f>
        <v>0</v>
      </c>
      <c r="Z364" s="93">
        <f>SUM('6:12'!Z364)</f>
        <v>0</v>
      </c>
      <c r="AA364" s="93">
        <f>SUM('6:12'!AA364)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SUM('6:12'!G365)</f>
        <v>0</v>
      </c>
      <c r="H365" s="95">
        <f t="shared" si="63"/>
        <v>0</v>
      </c>
      <c r="I365" s="93">
        <f>SUM('6:12'!I365)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SUM('6:12'!O365)</f>
        <v>0</v>
      </c>
      <c r="P365" s="93">
        <f>SUM('6:12'!P365)</f>
        <v>0</v>
      </c>
      <c r="Q365" s="93">
        <f>SUM('6:12'!Q365)</f>
        <v>0</v>
      </c>
      <c r="R365" s="93">
        <f>SUM('6:12'!R365)</f>
        <v>0</v>
      </c>
      <c r="S365" s="93">
        <f>SUM('6:12'!S365)</f>
        <v>0</v>
      </c>
      <c r="T365" s="93">
        <f>SUM('6:12'!T365)</f>
        <v>0</v>
      </c>
      <c r="U365" s="93">
        <f>SUM('6:12'!U365)</f>
        <v>0</v>
      </c>
      <c r="V365" s="196"/>
      <c r="W365" s="33"/>
      <c r="X365" s="93">
        <f>SUM('6:12'!X365)</f>
        <v>0</v>
      </c>
      <c r="Y365" s="93">
        <f>SUM('6:12'!Y365)</f>
        <v>0</v>
      </c>
      <c r="Z365" s="93">
        <f>SUM('6:12'!Z365)</f>
        <v>0</v>
      </c>
      <c r="AA365" s="93">
        <f>SUM('6:12'!AA365)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SUM('6:12'!G366)</f>
        <v>0</v>
      </c>
      <c r="H366" s="95">
        <f t="shared" si="63"/>
        <v>0</v>
      </c>
      <c r="I366" s="93">
        <f>SUM('6:12'!I366)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SUM('6:12'!O366)</f>
        <v>0</v>
      </c>
      <c r="P366" s="93">
        <f>SUM('6:12'!P366)</f>
        <v>0</v>
      </c>
      <c r="Q366" s="93">
        <f>SUM('6:12'!Q366)</f>
        <v>0</v>
      </c>
      <c r="R366" s="93">
        <f>SUM('6:12'!R366)</f>
        <v>0</v>
      </c>
      <c r="S366" s="93">
        <f>SUM('6:12'!S366)</f>
        <v>0</v>
      </c>
      <c r="T366" s="93">
        <f>SUM('6:12'!T366)</f>
        <v>0</v>
      </c>
      <c r="U366" s="93">
        <f>SUM('6:12'!U366)</f>
        <v>0</v>
      </c>
      <c r="V366" s="196"/>
      <c r="W366" s="33"/>
      <c r="X366" s="93">
        <f>SUM('6:12'!X366)</f>
        <v>0</v>
      </c>
      <c r="Y366" s="93">
        <f>SUM('6:12'!Y366)</f>
        <v>0</v>
      </c>
      <c r="Z366" s="93">
        <f>SUM('6:12'!Z366)</f>
        <v>0</v>
      </c>
      <c r="AA366" s="93">
        <f>SUM('6:12'!AA366)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SUM('6:12'!G367)</f>
        <v>0</v>
      </c>
      <c r="H367" s="95">
        <f t="shared" si="63"/>
        <v>0</v>
      </c>
      <c r="I367" s="93">
        <f>SUM('6:12'!I367)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SUM('6:12'!O367)</f>
        <v>0</v>
      </c>
      <c r="P367" s="93">
        <f>SUM('6:12'!P367)</f>
        <v>0</v>
      </c>
      <c r="Q367" s="93">
        <f>SUM('6:12'!Q367)</f>
        <v>0</v>
      </c>
      <c r="R367" s="93">
        <f>SUM('6:12'!R367)</f>
        <v>0</v>
      </c>
      <c r="S367" s="93">
        <f>SUM('6:12'!S367)</f>
        <v>0</v>
      </c>
      <c r="T367" s="93">
        <f>SUM('6:12'!T367)</f>
        <v>0</v>
      </c>
      <c r="U367" s="93">
        <f>SUM('6:12'!U367)</f>
        <v>0</v>
      </c>
      <c r="V367" s="196"/>
      <c r="W367" s="33"/>
      <c r="X367" s="93">
        <f>SUM('6:12'!X367)</f>
        <v>0</v>
      </c>
      <c r="Y367" s="93">
        <f>SUM('6:12'!Y367)</f>
        <v>0</v>
      </c>
      <c r="Z367" s="93">
        <f>SUM('6:12'!Z367)</f>
        <v>0</v>
      </c>
      <c r="AA367" s="93">
        <f>SUM('6:12'!AA367)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SUM('6:12'!G368)</f>
        <v>0</v>
      </c>
      <c r="H368" s="95">
        <f t="shared" si="63"/>
        <v>0</v>
      </c>
      <c r="I368" s="93">
        <f>SUM('6:12'!I368)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SUM('6:12'!O368)</f>
        <v>0</v>
      </c>
      <c r="P368" s="93">
        <f>SUM('6:12'!P368)</f>
        <v>0</v>
      </c>
      <c r="Q368" s="93">
        <f>SUM('6:12'!Q368)</f>
        <v>0</v>
      </c>
      <c r="R368" s="93">
        <f>SUM('6:12'!R368)</f>
        <v>0</v>
      </c>
      <c r="S368" s="93">
        <f>SUM('6:12'!S368)</f>
        <v>0</v>
      </c>
      <c r="T368" s="93">
        <f>SUM('6:12'!T368)</f>
        <v>0</v>
      </c>
      <c r="U368" s="93">
        <f>SUM('6:12'!U368)</f>
        <v>0</v>
      </c>
      <c r="V368" s="196"/>
      <c r="W368" s="33"/>
      <c r="X368" s="93">
        <f>SUM('6:12'!X368)</f>
        <v>0</v>
      </c>
      <c r="Y368" s="93">
        <f>SUM('6:12'!Y368)</f>
        <v>0</v>
      </c>
      <c r="Z368" s="93">
        <f>SUM('6:12'!Z368)</f>
        <v>0</v>
      </c>
      <c r="AA368" s="93">
        <f>SUM('6:12'!AA368)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SUM('6:12'!G369)</f>
        <v>0</v>
      </c>
      <c r="H369" s="95">
        <f t="shared" si="63"/>
        <v>0</v>
      </c>
      <c r="I369" s="93">
        <f>SUM('6:12'!I369)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SUM('6:12'!O369)</f>
        <v>0</v>
      </c>
      <c r="P369" s="93">
        <f>SUM('6:12'!P369)</f>
        <v>0</v>
      </c>
      <c r="Q369" s="93">
        <f>SUM('6:12'!Q369)</f>
        <v>0</v>
      </c>
      <c r="R369" s="93">
        <f>SUM('6:12'!R369)</f>
        <v>0</v>
      </c>
      <c r="S369" s="93">
        <f>SUM('6:12'!S369)</f>
        <v>0</v>
      </c>
      <c r="T369" s="93">
        <f>SUM('6:12'!T369)</f>
        <v>0</v>
      </c>
      <c r="U369" s="93">
        <f>SUM('6:12'!U369)</f>
        <v>0</v>
      </c>
      <c r="V369" s="196">
        <f>SUM(X369:AA369)</f>
        <v>0</v>
      </c>
      <c r="W369" s="33" t="str">
        <f>IF(ISERROR(V369/G369),"",V369/G369)</f>
        <v/>
      </c>
      <c r="X369" s="93">
        <f>SUM('6:12'!X369)</f>
        <v>0</v>
      </c>
      <c r="Y369" s="93">
        <f>SUM('6:12'!Y369)</f>
        <v>0</v>
      </c>
      <c r="Z369" s="93">
        <f>SUM('6:12'!Z369)</f>
        <v>0</v>
      </c>
      <c r="AA369" s="93">
        <f>SUM('6:12'!AA369)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86" t="s">
        <v>70</v>
      </c>
      <c r="B370" s="787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SUM('6:12'!G371)</f>
        <v>0</v>
      </c>
      <c r="H371" s="315">
        <f t="shared" ref="H371:H427" si="70">D371*G371</f>
        <v>0</v>
      </c>
      <c r="I371" s="93">
        <f>SUM('6:12'!I371)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SUM('6:12'!O371)</f>
        <v>0</v>
      </c>
      <c r="P371" s="93">
        <f>SUM('6:12'!P371)</f>
        <v>0</v>
      </c>
      <c r="Q371" s="93">
        <f>SUM('6:12'!Q371)</f>
        <v>0</v>
      </c>
      <c r="R371" s="93">
        <f>SUM('6:12'!R371)</f>
        <v>0</v>
      </c>
      <c r="S371" s="93">
        <f>SUM('6:12'!S371)</f>
        <v>0</v>
      </c>
      <c r="T371" s="93">
        <f>SUM('6:12'!T371)</f>
        <v>0</v>
      </c>
      <c r="U371" s="93">
        <f>SUM('6:12'!U371)</f>
        <v>0</v>
      </c>
      <c r="V371" s="196">
        <f>SUM(X371:AA371)</f>
        <v>0</v>
      </c>
      <c r="W371" s="33" t="str">
        <f>IF(ISERROR(V371/G371),"",V371/G371)</f>
        <v/>
      </c>
      <c r="X371" s="93">
        <f>SUM('6:12'!X371)</f>
        <v>0</v>
      </c>
      <c r="Y371" s="93">
        <f>SUM('6:12'!Y371)</f>
        <v>0</v>
      </c>
      <c r="Z371" s="93">
        <f>SUM('6:12'!Z371)</f>
        <v>0</v>
      </c>
      <c r="AA371" s="93">
        <f>SUM('6:12'!AA371)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SUM('6:12'!G372)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SUM('6:12'!G373)</f>
        <v>0</v>
      </c>
      <c r="H373" s="315">
        <f t="shared" si="70"/>
        <v>0</v>
      </c>
      <c r="I373" s="93">
        <f>SUM('6:12'!I373)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SUM('6:12'!O373)</f>
        <v>0</v>
      </c>
      <c r="P373" s="93">
        <f>SUM('6:12'!P373)</f>
        <v>0</v>
      </c>
      <c r="Q373" s="93">
        <f>SUM('6:12'!Q373)</f>
        <v>0</v>
      </c>
      <c r="R373" s="93">
        <f>SUM('6:12'!R373)</f>
        <v>0</v>
      </c>
      <c r="S373" s="93">
        <f>SUM('6:12'!S373)</f>
        <v>0</v>
      </c>
      <c r="T373" s="93">
        <f>SUM('6:12'!T373)</f>
        <v>0</v>
      </c>
      <c r="U373" s="93">
        <f>SUM('6:12'!U373)</f>
        <v>0</v>
      </c>
      <c r="V373" s="196">
        <f>SUM(X373:AA373)</f>
        <v>0</v>
      </c>
      <c r="W373" s="33" t="str">
        <f>IF(ISERROR(V373/G373),"",V373/G373)</f>
        <v/>
      </c>
      <c r="X373" s="93">
        <f>SUM('6:12'!X373)</f>
        <v>0</v>
      </c>
      <c r="Y373" s="93">
        <f>SUM('6:12'!Y373)</f>
        <v>0</v>
      </c>
      <c r="Z373" s="93">
        <f>SUM('6:12'!Z373)</f>
        <v>0</v>
      </c>
      <c r="AA373" s="93">
        <f>SUM('6:12'!AA373)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SUM('6:12'!G374)</f>
        <v>0</v>
      </c>
      <c r="H374" s="315">
        <f t="shared" si="70"/>
        <v>0</v>
      </c>
      <c r="I374" s="93">
        <f>SUM('6:12'!I374)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SUM('6:12'!O374)</f>
        <v>0</v>
      </c>
      <c r="P374" s="93">
        <f>SUM('6:12'!P374)</f>
        <v>0</v>
      </c>
      <c r="Q374" s="93">
        <f>SUM('6:12'!Q374)</f>
        <v>0</v>
      </c>
      <c r="R374" s="93">
        <f>SUM('6:12'!R374)</f>
        <v>0</v>
      </c>
      <c r="S374" s="93">
        <f>SUM('6:12'!S374)</f>
        <v>0</v>
      </c>
      <c r="T374" s="93">
        <f>SUM('6:12'!T374)</f>
        <v>0</v>
      </c>
      <c r="U374" s="93">
        <f>SUM('6:12'!U374)</f>
        <v>0</v>
      </c>
      <c r="V374" s="196">
        <f>SUM(X374:AA374)</f>
        <v>0</v>
      </c>
      <c r="W374" s="33" t="str">
        <f>IF(ISERROR(V374/G374),"",V374/G374)</f>
        <v/>
      </c>
      <c r="X374" s="93">
        <f>SUM('6:12'!X374)</f>
        <v>0</v>
      </c>
      <c r="Y374" s="93">
        <f>SUM('6:12'!Y374)</f>
        <v>0</v>
      </c>
      <c r="Z374" s="93">
        <f>SUM('6:12'!Z374)</f>
        <v>0</v>
      </c>
      <c r="AA374" s="93">
        <f>SUM('6:12'!AA374)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SUM('6:12'!G375)</f>
        <v>0</v>
      </c>
      <c r="H375" s="315">
        <f t="shared" si="70"/>
        <v>0</v>
      </c>
      <c r="I375" s="93">
        <f>SUM('6:12'!I375)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SUM('6:12'!O375)</f>
        <v>0</v>
      </c>
      <c r="P375" s="93">
        <f>SUM('6:12'!P375)</f>
        <v>0</v>
      </c>
      <c r="Q375" s="93">
        <f>SUM('6:12'!Q375)</f>
        <v>0</v>
      </c>
      <c r="R375" s="93">
        <f>SUM('6:12'!R375)</f>
        <v>0</v>
      </c>
      <c r="S375" s="93">
        <f>SUM('6:12'!S375)</f>
        <v>0</v>
      </c>
      <c r="T375" s="93">
        <f>SUM('6:12'!T375)</f>
        <v>0</v>
      </c>
      <c r="U375" s="93">
        <f>SUM('6:12'!U375)</f>
        <v>0</v>
      </c>
      <c r="V375" s="196">
        <f>SUM(X375:AA375)</f>
        <v>0</v>
      </c>
      <c r="W375" s="33" t="str">
        <f>IF(ISERROR(V375/G375),"",V375/G375)</f>
        <v/>
      </c>
      <c r="X375" s="93">
        <f>SUM('6:12'!X375)</f>
        <v>0</v>
      </c>
      <c r="Y375" s="93">
        <f>SUM('6:12'!Y375)</f>
        <v>0</v>
      </c>
      <c r="Z375" s="93">
        <f>SUM('6:12'!Z375)</f>
        <v>0</v>
      </c>
      <c r="AA375" s="93">
        <f>SUM('6:12'!AA375)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SUM('6:12'!G376)</f>
        <v>0</v>
      </c>
      <c r="H376" s="315">
        <f t="shared" si="70"/>
        <v>0</v>
      </c>
      <c r="I376" s="93">
        <f>SUM('6:12'!I376)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SUM('6:12'!G377)</f>
        <v>0</v>
      </c>
      <c r="H377" s="315">
        <f t="shared" si="70"/>
        <v>0</v>
      </c>
      <c r="I377" s="93">
        <f>SUM('6:12'!I377)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SUM('6:12'!G378)</f>
        <v>0</v>
      </c>
      <c r="H378" s="315">
        <f t="shared" si="70"/>
        <v>0</v>
      </c>
      <c r="I378" s="93">
        <f>SUM('6:12'!I378)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SUM('6:12'!G379)</f>
        <v>0</v>
      </c>
      <c r="H379" s="315">
        <f t="shared" si="70"/>
        <v>0</v>
      </c>
      <c r="I379" s="93">
        <f>SUM('6:12'!I379)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SUM('6:12'!O379)</f>
        <v>0</v>
      </c>
      <c r="P379" s="93">
        <f>SUM('6:12'!P379)</f>
        <v>0</v>
      </c>
      <c r="Q379" s="93">
        <f>SUM('6:12'!Q379)</f>
        <v>0</v>
      </c>
      <c r="R379" s="93">
        <f>SUM('6:12'!R379)</f>
        <v>0</v>
      </c>
      <c r="S379" s="93">
        <f>SUM('6:12'!S379)</f>
        <v>0</v>
      </c>
      <c r="T379" s="93">
        <f>SUM('6:12'!T379)</f>
        <v>0</v>
      </c>
      <c r="U379" s="93">
        <f>SUM('6:12'!U379)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SUM('6:12'!X379)</f>
        <v>0</v>
      </c>
      <c r="Y379" s="93">
        <f>SUM('6:12'!Y379)</f>
        <v>0</v>
      </c>
      <c r="Z379" s="93">
        <f>SUM('6:12'!Z379)</f>
        <v>0</v>
      </c>
      <c r="AA379" s="93">
        <f>SUM('6:12'!AA379)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SUM('6:12'!G380)</f>
        <v>0</v>
      </c>
      <c r="H380" s="315">
        <f t="shared" si="70"/>
        <v>0</v>
      </c>
      <c r="I380" s="93">
        <f>SUM('6:12'!I380)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SUM('6:12'!O380)</f>
        <v>0</v>
      </c>
      <c r="P380" s="93">
        <f>SUM('6:12'!P380)</f>
        <v>0</v>
      </c>
      <c r="Q380" s="93">
        <f>SUM('6:12'!Q380)</f>
        <v>0</v>
      </c>
      <c r="R380" s="93">
        <f>SUM('6:12'!R380)</f>
        <v>0</v>
      </c>
      <c r="S380" s="93">
        <f>SUM('6:12'!S380)</f>
        <v>0</v>
      </c>
      <c r="T380" s="93">
        <f>SUM('6:12'!T380)</f>
        <v>0</v>
      </c>
      <c r="U380" s="93">
        <f>SUM('6:12'!U380)</f>
        <v>0</v>
      </c>
      <c r="V380" s="196">
        <f t="shared" si="73"/>
        <v>0</v>
      </c>
      <c r="W380" s="33" t="str">
        <f t="shared" si="74"/>
        <v/>
      </c>
      <c r="X380" s="93">
        <f>SUM('6:12'!X380)</f>
        <v>0</v>
      </c>
      <c r="Y380" s="93">
        <f>SUM('6:12'!Y380)</f>
        <v>0</v>
      </c>
      <c r="Z380" s="93">
        <f>SUM('6:12'!Z380)</f>
        <v>0</v>
      </c>
      <c r="AA380" s="93">
        <f>SUM('6:12'!AA380)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SUM('6:12'!G381)</f>
        <v>0</v>
      </c>
      <c r="H381" s="315">
        <f t="shared" si="70"/>
        <v>0</v>
      </c>
      <c r="I381" s="93">
        <f>SUM('6:12'!I381)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SUM('6:12'!O381)</f>
        <v>0</v>
      </c>
      <c r="P381" s="93">
        <f>SUM('6:12'!P381)</f>
        <v>0</v>
      </c>
      <c r="Q381" s="93">
        <f>SUM('6:12'!Q381)</f>
        <v>0</v>
      </c>
      <c r="R381" s="93">
        <f>SUM('6:12'!R381)</f>
        <v>0</v>
      </c>
      <c r="S381" s="93">
        <f>SUM('6:12'!S381)</f>
        <v>0</v>
      </c>
      <c r="T381" s="93">
        <f>SUM('6:12'!T381)</f>
        <v>0</v>
      </c>
      <c r="U381" s="93">
        <f>SUM('6:12'!U381)</f>
        <v>0</v>
      </c>
      <c r="V381" s="196">
        <f t="shared" si="73"/>
        <v>0</v>
      </c>
      <c r="W381" s="33" t="str">
        <f t="shared" si="74"/>
        <v/>
      </c>
      <c r="X381" s="93">
        <f>SUM('6:12'!X381)</f>
        <v>0</v>
      </c>
      <c r="Y381" s="93">
        <f>SUM('6:12'!Y381)</f>
        <v>0</v>
      </c>
      <c r="Z381" s="93">
        <f>SUM('6:12'!Z381)</f>
        <v>0</v>
      </c>
      <c r="AA381" s="93">
        <f>SUM('6:12'!AA381)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SUM('6:12'!G382)</f>
        <v>0</v>
      </c>
      <c r="H382" s="315">
        <f t="shared" si="70"/>
        <v>0</v>
      </c>
      <c r="I382" s="93">
        <f>SUM('6:12'!I382)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SUM('6:12'!O382)</f>
        <v>0</v>
      </c>
      <c r="P382" s="93">
        <f>SUM('6:12'!P382)</f>
        <v>0</v>
      </c>
      <c r="Q382" s="93">
        <f>SUM('6:12'!Q382)</f>
        <v>0</v>
      </c>
      <c r="R382" s="93">
        <f>SUM('6:12'!R382)</f>
        <v>0</v>
      </c>
      <c r="S382" s="93">
        <f>SUM('6:12'!S382)</f>
        <v>0</v>
      </c>
      <c r="T382" s="93">
        <f>SUM('6:12'!T382)</f>
        <v>0</v>
      </c>
      <c r="U382" s="93">
        <f>SUM('6:12'!U382)</f>
        <v>0</v>
      </c>
      <c r="V382" s="196">
        <f t="shared" si="73"/>
        <v>0</v>
      </c>
      <c r="W382" s="33" t="str">
        <f t="shared" si="74"/>
        <v/>
      </c>
      <c r="X382" s="93">
        <f>SUM('6:12'!X382)</f>
        <v>0</v>
      </c>
      <c r="Y382" s="93">
        <f>SUM('6:12'!Y382)</f>
        <v>0</v>
      </c>
      <c r="Z382" s="93">
        <f>SUM('6:12'!Z382)</f>
        <v>0</v>
      </c>
      <c r="AA382" s="93">
        <f>SUM('6:12'!AA382)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SUM('6:12'!G383)</f>
        <v>0</v>
      </c>
      <c r="H383" s="315">
        <f t="shared" si="70"/>
        <v>0</v>
      </c>
      <c r="I383" s="93">
        <f>SUM('6:12'!I383)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SUM('6:12'!O383)</f>
        <v>0</v>
      </c>
      <c r="P383" s="93">
        <f>SUM('6:12'!P383)</f>
        <v>0</v>
      </c>
      <c r="Q383" s="93">
        <f>SUM('6:12'!Q383)</f>
        <v>0</v>
      </c>
      <c r="R383" s="93">
        <f>SUM('6:12'!R383)</f>
        <v>0</v>
      </c>
      <c r="S383" s="93">
        <f>SUM('6:12'!S383)</f>
        <v>0</v>
      </c>
      <c r="T383" s="93">
        <f>SUM('6:12'!T383)</f>
        <v>0</v>
      </c>
      <c r="U383" s="93">
        <f>SUM('6:12'!U383)</f>
        <v>0</v>
      </c>
      <c r="V383" s="196">
        <f t="shared" si="73"/>
        <v>0</v>
      </c>
      <c r="W383" s="33" t="str">
        <f t="shared" si="74"/>
        <v/>
      </c>
      <c r="X383" s="93">
        <f>SUM('6:12'!X383)</f>
        <v>0</v>
      </c>
      <c r="Y383" s="93">
        <f>SUM('6:12'!Y383)</f>
        <v>0</v>
      </c>
      <c r="Z383" s="93">
        <f>SUM('6:12'!Z383)</f>
        <v>0</v>
      </c>
      <c r="AA383" s="93">
        <f>SUM('6:12'!AA383)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SUM('6:12'!G384)</f>
        <v>0</v>
      </c>
      <c r="H384" s="315">
        <f t="shared" si="70"/>
        <v>0</v>
      </c>
      <c r="I384" s="93">
        <f>SUM('6:12'!I384)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SUM('6:12'!O384)</f>
        <v>0</v>
      </c>
      <c r="P384" s="93">
        <f>SUM('6:12'!P384)</f>
        <v>0</v>
      </c>
      <c r="Q384" s="93">
        <f>SUM('6:12'!Q384)</f>
        <v>0</v>
      </c>
      <c r="R384" s="93">
        <f>SUM('6:12'!R384)</f>
        <v>0</v>
      </c>
      <c r="S384" s="93">
        <f>SUM('6:12'!S384)</f>
        <v>0</v>
      </c>
      <c r="T384" s="93">
        <f>SUM('6:12'!T384)</f>
        <v>0</v>
      </c>
      <c r="U384" s="93">
        <f>SUM('6:12'!U384)</f>
        <v>0</v>
      </c>
      <c r="V384" s="196">
        <f t="shared" si="73"/>
        <v>0</v>
      </c>
      <c r="W384" s="33" t="str">
        <f t="shared" si="74"/>
        <v/>
      </c>
      <c r="X384" s="93">
        <f>SUM('6:12'!X384)</f>
        <v>0</v>
      </c>
      <c r="Y384" s="93">
        <f>SUM('6:12'!Y384)</f>
        <v>0</v>
      </c>
      <c r="Z384" s="93">
        <f>SUM('6:12'!Z384)</f>
        <v>0</v>
      </c>
      <c r="AA384" s="93">
        <f>SUM('6:12'!AA384)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SUM('6:12'!G385)</f>
        <v>0</v>
      </c>
      <c r="H385" s="315">
        <f t="shared" si="70"/>
        <v>0</v>
      </c>
      <c r="I385" s="93">
        <f>SUM('6:12'!I385)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SUM('6:12'!O385)</f>
        <v>0</v>
      </c>
      <c r="P385" s="93">
        <f>SUM('6:12'!P385)</f>
        <v>0</v>
      </c>
      <c r="Q385" s="93">
        <f>SUM('6:12'!Q385)</f>
        <v>0</v>
      </c>
      <c r="R385" s="93">
        <f>SUM('6:12'!R385)</f>
        <v>0</v>
      </c>
      <c r="S385" s="93">
        <f>SUM('6:12'!S385)</f>
        <v>0</v>
      </c>
      <c r="T385" s="93">
        <f>SUM('6:12'!T385)</f>
        <v>0</v>
      </c>
      <c r="U385" s="93">
        <f>SUM('6:12'!U385)</f>
        <v>0</v>
      </c>
      <c r="V385" s="196">
        <f t="shared" si="73"/>
        <v>0</v>
      </c>
      <c r="W385" s="33" t="str">
        <f t="shared" si="74"/>
        <v/>
      </c>
      <c r="X385" s="93">
        <f>SUM('6:12'!X385)</f>
        <v>0</v>
      </c>
      <c r="Y385" s="93">
        <f>SUM('6:12'!Y385)</f>
        <v>0</v>
      </c>
      <c r="Z385" s="93">
        <f>SUM('6:12'!Z385)</f>
        <v>0</v>
      </c>
      <c r="AA385" s="93">
        <f>SUM('6:12'!AA385)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SUM('6:12'!G386)</f>
        <v>0</v>
      </c>
      <c r="H386" s="315">
        <f t="shared" si="70"/>
        <v>0</v>
      </c>
      <c r="I386" s="93">
        <f>SUM('6:12'!I386)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SUM('6:12'!O386)</f>
        <v>0</v>
      </c>
      <c r="P386" s="93">
        <f>SUM('6:12'!P386)</f>
        <v>0</v>
      </c>
      <c r="Q386" s="93">
        <f>SUM('6:12'!Q386)</f>
        <v>0</v>
      </c>
      <c r="R386" s="93">
        <f>SUM('6:12'!R386)</f>
        <v>0</v>
      </c>
      <c r="S386" s="93">
        <f>SUM('6:12'!S386)</f>
        <v>0</v>
      </c>
      <c r="T386" s="93">
        <f>SUM('6:12'!T386)</f>
        <v>0</v>
      </c>
      <c r="U386" s="93">
        <f>SUM('6:12'!U386)</f>
        <v>0</v>
      </c>
      <c r="V386" s="196">
        <f t="shared" si="73"/>
        <v>0</v>
      </c>
      <c r="W386" s="33" t="str">
        <f t="shared" si="74"/>
        <v/>
      </c>
      <c r="X386" s="93">
        <f>SUM('6:12'!X386)</f>
        <v>0</v>
      </c>
      <c r="Y386" s="93">
        <f>SUM('6:12'!Y386)</f>
        <v>0</v>
      </c>
      <c r="Z386" s="93">
        <f>SUM('6:12'!Z386)</f>
        <v>0</v>
      </c>
      <c r="AA386" s="93">
        <f>SUM('6:12'!AA386)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SUM('6:12'!G387)</f>
        <v>0</v>
      </c>
      <c r="H387" s="315">
        <f t="shared" si="70"/>
        <v>0</v>
      </c>
      <c r="I387" s="93">
        <f>SUM('6:12'!I387)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SUM('6:12'!O387)</f>
        <v>0</v>
      </c>
      <c r="P387" s="93">
        <f>SUM('6:12'!P387)</f>
        <v>0</v>
      </c>
      <c r="Q387" s="93">
        <f>SUM('6:12'!Q387)</f>
        <v>0</v>
      </c>
      <c r="R387" s="93">
        <f>SUM('6:12'!R387)</f>
        <v>0</v>
      </c>
      <c r="S387" s="93">
        <f>SUM('6:12'!S387)</f>
        <v>0</v>
      </c>
      <c r="T387" s="93">
        <f>SUM('6:12'!T387)</f>
        <v>0</v>
      </c>
      <c r="U387" s="93">
        <f>SUM('6:12'!U387)</f>
        <v>0</v>
      </c>
      <c r="V387" s="196">
        <f t="shared" si="73"/>
        <v>0</v>
      </c>
      <c r="W387" s="33" t="str">
        <f t="shared" si="74"/>
        <v/>
      </c>
      <c r="X387" s="93">
        <f>SUM('6:12'!X387)</f>
        <v>0</v>
      </c>
      <c r="Y387" s="93">
        <f>SUM('6:12'!Y387)</f>
        <v>0</v>
      </c>
      <c r="Z387" s="93">
        <f>SUM('6:12'!Z387)</f>
        <v>0</v>
      </c>
      <c r="AA387" s="93">
        <f>SUM('6:12'!AA387)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SUM('6:12'!G388)</f>
        <v>0</v>
      </c>
      <c r="H388" s="315">
        <f t="shared" si="70"/>
        <v>0</v>
      </c>
      <c r="I388" s="93">
        <f>SUM('6:12'!I388)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SUM('6:12'!O388)</f>
        <v>0</v>
      </c>
      <c r="P388" s="93">
        <f>SUM('6:12'!P388)</f>
        <v>0</v>
      </c>
      <c r="Q388" s="93">
        <f>SUM('6:12'!Q388)</f>
        <v>0</v>
      </c>
      <c r="R388" s="93">
        <f>SUM('6:12'!R388)</f>
        <v>0</v>
      </c>
      <c r="S388" s="93">
        <f>SUM('6:12'!S388)</f>
        <v>0</v>
      </c>
      <c r="T388" s="93">
        <f>SUM('6:12'!T388)</f>
        <v>0</v>
      </c>
      <c r="U388" s="93">
        <f>SUM('6:12'!U388)</f>
        <v>0</v>
      </c>
      <c r="V388" s="196">
        <f t="shared" si="73"/>
        <v>0</v>
      </c>
      <c r="W388" s="33" t="str">
        <f t="shared" si="74"/>
        <v/>
      </c>
      <c r="X388" s="93">
        <f>SUM('6:12'!X388)</f>
        <v>0</v>
      </c>
      <c r="Y388" s="93">
        <f>SUM('6:12'!Y388)</f>
        <v>0</v>
      </c>
      <c r="Z388" s="93">
        <f>SUM('6:12'!Z388)</f>
        <v>0</v>
      </c>
      <c r="AA388" s="93">
        <f>SUM('6:12'!AA388)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SUM('6:12'!G389)</f>
        <v>0</v>
      </c>
      <c r="H389" s="315">
        <f t="shared" si="70"/>
        <v>0</v>
      </c>
      <c r="I389" s="93">
        <f>SUM('6:12'!I389)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SUM('6:12'!O389)</f>
        <v>0</v>
      </c>
      <c r="P389" s="93">
        <f>SUM('6:12'!P389)</f>
        <v>0</v>
      </c>
      <c r="Q389" s="93">
        <f>SUM('6:12'!Q389)</f>
        <v>0</v>
      </c>
      <c r="R389" s="93">
        <f>SUM('6:12'!R389)</f>
        <v>0</v>
      </c>
      <c r="S389" s="93">
        <f>SUM('6:12'!S389)</f>
        <v>0</v>
      </c>
      <c r="T389" s="93">
        <f>SUM('6:12'!T389)</f>
        <v>0</v>
      </c>
      <c r="U389" s="93">
        <f>SUM('6:12'!U389)</f>
        <v>0</v>
      </c>
      <c r="V389" s="196">
        <f t="shared" si="73"/>
        <v>0</v>
      </c>
      <c r="W389" s="33" t="str">
        <f t="shared" si="74"/>
        <v/>
      </c>
      <c r="X389" s="93">
        <f>SUM('6:12'!X389)</f>
        <v>0</v>
      </c>
      <c r="Y389" s="93">
        <f>SUM('6:12'!Y389)</f>
        <v>0</v>
      </c>
      <c r="Z389" s="93">
        <f>SUM('6:12'!Z389)</f>
        <v>0</v>
      </c>
      <c r="AA389" s="93">
        <f>SUM('6:12'!AA389)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SUM('6:12'!G390)</f>
        <v>0</v>
      </c>
      <c r="H390" s="315">
        <f t="shared" si="70"/>
        <v>0</v>
      </c>
      <c r="I390" s="93">
        <f>SUM('6:12'!I390)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SUM('6:12'!O390)</f>
        <v>0</v>
      </c>
      <c r="P390" s="93">
        <f>SUM('6:12'!P390)</f>
        <v>0</v>
      </c>
      <c r="Q390" s="93">
        <f>SUM('6:12'!Q390)</f>
        <v>0</v>
      </c>
      <c r="R390" s="93">
        <f>SUM('6:12'!R390)</f>
        <v>0</v>
      </c>
      <c r="S390" s="93">
        <f>SUM('6:12'!S390)</f>
        <v>0</v>
      </c>
      <c r="T390" s="93">
        <f>SUM('6:12'!T390)</f>
        <v>0</v>
      </c>
      <c r="U390" s="93">
        <f>SUM('6:12'!U390)</f>
        <v>0</v>
      </c>
      <c r="V390" s="196">
        <f t="shared" si="73"/>
        <v>0</v>
      </c>
      <c r="W390" s="33" t="str">
        <f t="shared" si="74"/>
        <v/>
      </c>
      <c r="X390" s="93">
        <f>SUM('6:12'!X390)</f>
        <v>0</v>
      </c>
      <c r="Y390" s="93">
        <f>SUM('6:12'!Y390)</f>
        <v>0</v>
      </c>
      <c r="Z390" s="93">
        <f>SUM('6:12'!Z390)</f>
        <v>0</v>
      </c>
      <c r="AA390" s="93">
        <f>SUM('6:12'!AA390)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SUM('6:12'!G391)</f>
        <v>0</v>
      </c>
      <c r="H391" s="315">
        <f t="shared" si="70"/>
        <v>0</v>
      </c>
      <c r="I391" s="93">
        <f>SUM('6:12'!I391)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SUM('6:12'!O391)</f>
        <v>0</v>
      </c>
      <c r="P391" s="93">
        <f>SUM('6:12'!P391)</f>
        <v>0</v>
      </c>
      <c r="Q391" s="93">
        <f>SUM('6:12'!Q391)</f>
        <v>0</v>
      </c>
      <c r="R391" s="93">
        <f>SUM('6:12'!R391)</f>
        <v>0</v>
      </c>
      <c r="S391" s="93">
        <f>SUM('6:12'!S391)</f>
        <v>0</v>
      </c>
      <c r="T391" s="93">
        <f>SUM('6:12'!T391)</f>
        <v>0</v>
      </c>
      <c r="U391" s="93">
        <f>SUM('6:12'!U391)</f>
        <v>0</v>
      </c>
      <c r="V391" s="196"/>
      <c r="W391" s="33"/>
      <c r="X391" s="93">
        <f>SUM('6:12'!X391)</f>
        <v>0</v>
      </c>
      <c r="Y391" s="93">
        <f>SUM('6:12'!Y391)</f>
        <v>0</v>
      </c>
      <c r="Z391" s="93">
        <f>SUM('6:12'!Z391)</f>
        <v>0</v>
      </c>
      <c r="AA391" s="93">
        <f>SUM('6:12'!AA391)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SUM('6:12'!G392)</f>
        <v>0</v>
      </c>
      <c r="H392" s="315">
        <f t="shared" si="70"/>
        <v>0</v>
      </c>
      <c r="I392" s="93">
        <f>SUM('6:12'!I392)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SUM('6:12'!O392)</f>
        <v>0</v>
      </c>
      <c r="P392" s="93">
        <f>SUM('6:12'!P392)</f>
        <v>0</v>
      </c>
      <c r="Q392" s="93">
        <f>SUM('6:12'!Q392)</f>
        <v>0</v>
      </c>
      <c r="R392" s="93">
        <f>SUM('6:12'!R392)</f>
        <v>0</v>
      </c>
      <c r="S392" s="93">
        <f>SUM('6:12'!S392)</f>
        <v>0</v>
      </c>
      <c r="T392" s="93">
        <f>SUM('6:12'!T392)</f>
        <v>0</v>
      </c>
      <c r="U392" s="93">
        <f>SUM('6:12'!U392)</f>
        <v>0</v>
      </c>
      <c r="V392" s="196"/>
      <c r="W392" s="33"/>
      <c r="X392" s="93">
        <f>SUM('6:12'!X392)</f>
        <v>0</v>
      </c>
      <c r="Y392" s="93">
        <f>SUM('6:12'!Y392)</f>
        <v>0</v>
      </c>
      <c r="Z392" s="93">
        <f>SUM('6:12'!Z392)</f>
        <v>0</v>
      </c>
      <c r="AA392" s="93">
        <f>SUM('6:12'!AA392)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SUM('6:12'!G393)</f>
        <v>0</v>
      </c>
      <c r="H393" s="315">
        <f t="shared" si="70"/>
        <v>0</v>
      </c>
      <c r="I393" s="93">
        <f>SUM('6:12'!I393)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SUM('6:12'!O393)</f>
        <v>0</v>
      </c>
      <c r="P393" s="93">
        <f>SUM('6:12'!P393)</f>
        <v>0</v>
      </c>
      <c r="Q393" s="93">
        <f>SUM('6:12'!Q393)</f>
        <v>0</v>
      </c>
      <c r="R393" s="93">
        <f>SUM('6:12'!R393)</f>
        <v>0</v>
      </c>
      <c r="S393" s="93">
        <f>SUM('6:12'!S393)</f>
        <v>0</v>
      </c>
      <c r="T393" s="93">
        <f>SUM('6:12'!T393)</f>
        <v>0</v>
      </c>
      <c r="U393" s="93">
        <f>SUM('6:12'!U393)</f>
        <v>0</v>
      </c>
      <c r="V393" s="196"/>
      <c r="W393" s="33"/>
      <c r="X393" s="93">
        <f>SUM('6:12'!X393)</f>
        <v>0</v>
      </c>
      <c r="Y393" s="93">
        <f>SUM('6:12'!Y393)</f>
        <v>0</v>
      </c>
      <c r="Z393" s="93">
        <f>SUM('6:12'!Z393)</f>
        <v>0</v>
      </c>
      <c r="AA393" s="93">
        <f>SUM('6:12'!AA393)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SUM('6:12'!G394)</f>
        <v>0</v>
      </c>
      <c r="H394" s="315">
        <f t="shared" si="70"/>
        <v>0</v>
      </c>
      <c r="I394" s="93">
        <f>SUM('6:12'!I394)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SUM('6:12'!O394)</f>
        <v>0</v>
      </c>
      <c r="P394" s="93">
        <f>SUM('6:12'!P394)</f>
        <v>0</v>
      </c>
      <c r="Q394" s="93">
        <f>SUM('6:12'!Q394)</f>
        <v>0</v>
      </c>
      <c r="R394" s="93">
        <f>SUM('6:12'!R394)</f>
        <v>0</v>
      </c>
      <c r="S394" s="93">
        <f>SUM('6:12'!S394)</f>
        <v>0</v>
      </c>
      <c r="T394" s="93">
        <f>SUM('6:12'!T394)</f>
        <v>0</v>
      </c>
      <c r="U394" s="93">
        <f>SUM('6:12'!U394)</f>
        <v>0</v>
      </c>
      <c r="V394" s="196"/>
      <c r="W394" s="33"/>
      <c r="X394" s="93">
        <f>SUM('6:12'!X394)</f>
        <v>0</v>
      </c>
      <c r="Y394" s="93">
        <f>SUM('6:12'!Y394)</f>
        <v>0</v>
      </c>
      <c r="Z394" s="93">
        <f>SUM('6:12'!Z394)</f>
        <v>0</v>
      </c>
      <c r="AA394" s="93">
        <f>SUM('6:12'!AA394)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SUM('6:12'!G395)</f>
        <v>0</v>
      </c>
      <c r="H395" s="315">
        <f t="shared" si="70"/>
        <v>0</v>
      </c>
      <c r="I395" s="93">
        <f>SUM('6:12'!I395)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SUM('6:12'!O395)</f>
        <v>0</v>
      </c>
      <c r="P395" s="93">
        <f>SUM('6:12'!P395)</f>
        <v>0</v>
      </c>
      <c r="Q395" s="93">
        <f>SUM('6:12'!Q395)</f>
        <v>0</v>
      </c>
      <c r="R395" s="93">
        <f>SUM('6:12'!R395)</f>
        <v>0</v>
      </c>
      <c r="S395" s="93">
        <f>SUM('6:12'!S395)</f>
        <v>0</v>
      </c>
      <c r="T395" s="93">
        <f>SUM('6:12'!T395)</f>
        <v>0</v>
      </c>
      <c r="U395" s="93">
        <f>SUM('6:12'!U395)</f>
        <v>0</v>
      </c>
      <c r="V395" s="196"/>
      <c r="W395" s="33"/>
      <c r="X395" s="93">
        <f>SUM('6:12'!X395)</f>
        <v>0</v>
      </c>
      <c r="Y395" s="93">
        <f>SUM('6:12'!Y395)</f>
        <v>0</v>
      </c>
      <c r="Z395" s="93">
        <f>SUM('6:12'!Z395)</f>
        <v>0</v>
      </c>
      <c r="AA395" s="93">
        <f>SUM('6:12'!AA395)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SUM('6:12'!G396)</f>
        <v>0</v>
      </c>
      <c r="H396" s="315">
        <f t="shared" si="70"/>
        <v>0</v>
      </c>
      <c r="I396" s="93">
        <f>SUM('6:12'!I396)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SUM('6:12'!O396)</f>
        <v>0</v>
      </c>
      <c r="P396" s="93">
        <f>SUM('6:12'!P396)</f>
        <v>0</v>
      </c>
      <c r="Q396" s="93">
        <f>SUM('6:12'!Q396)</f>
        <v>0</v>
      </c>
      <c r="R396" s="93">
        <f>SUM('6:12'!R396)</f>
        <v>0</v>
      </c>
      <c r="S396" s="93">
        <f>SUM('6:12'!S396)</f>
        <v>0</v>
      </c>
      <c r="T396" s="93">
        <f>SUM('6:12'!T396)</f>
        <v>0</v>
      </c>
      <c r="U396" s="93">
        <f>SUM('6:12'!U396)</f>
        <v>0</v>
      </c>
      <c r="V396" s="196"/>
      <c r="W396" s="33"/>
      <c r="X396" s="93">
        <f>SUM('6:12'!X396)</f>
        <v>0</v>
      </c>
      <c r="Y396" s="93">
        <f>SUM('6:12'!Y396)</f>
        <v>0</v>
      </c>
      <c r="Z396" s="93">
        <f>SUM('6:12'!Z396)</f>
        <v>0</v>
      </c>
      <c r="AA396" s="93">
        <f>SUM('6:12'!AA396)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SUM('6:12'!G397)</f>
        <v>0</v>
      </c>
      <c r="H397" s="315">
        <f t="shared" si="70"/>
        <v>0</v>
      </c>
      <c r="I397" s="93">
        <f>SUM('6:12'!I397)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SUM('6:12'!O397)</f>
        <v>0</v>
      </c>
      <c r="P397" s="93">
        <f>SUM('6:12'!P397)</f>
        <v>0</v>
      </c>
      <c r="Q397" s="93">
        <f>SUM('6:12'!Q397)</f>
        <v>0</v>
      </c>
      <c r="R397" s="93">
        <f>SUM('6:12'!R397)</f>
        <v>0</v>
      </c>
      <c r="S397" s="93">
        <f>SUM('6:12'!S397)</f>
        <v>0</v>
      </c>
      <c r="T397" s="93">
        <f>SUM('6:12'!T397)</f>
        <v>0</v>
      </c>
      <c r="U397" s="93">
        <f>SUM('6:12'!U397)</f>
        <v>0</v>
      </c>
      <c r="V397" s="196"/>
      <c r="W397" s="33"/>
      <c r="X397" s="93">
        <f>SUM('6:12'!X397)</f>
        <v>0</v>
      </c>
      <c r="Y397" s="93">
        <f>SUM('6:12'!Y397)</f>
        <v>0</v>
      </c>
      <c r="Z397" s="93">
        <f>SUM('6:12'!Z397)</f>
        <v>0</v>
      </c>
      <c r="AA397" s="93">
        <f>SUM('6:12'!AA397)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SUM('6:12'!G398)</f>
        <v>0</v>
      </c>
      <c r="H398" s="315">
        <f t="shared" si="70"/>
        <v>0</v>
      </c>
      <c r="I398" s="93">
        <f>SUM('6:12'!I398)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SUM('6:12'!O398)</f>
        <v>0</v>
      </c>
      <c r="P398" s="93">
        <f>SUM('6:12'!P398)</f>
        <v>0</v>
      </c>
      <c r="Q398" s="93">
        <f>SUM('6:12'!Q398)</f>
        <v>0</v>
      </c>
      <c r="R398" s="93">
        <f>SUM('6:12'!R398)</f>
        <v>0</v>
      </c>
      <c r="S398" s="93">
        <f>SUM('6:12'!S398)</f>
        <v>0</v>
      </c>
      <c r="T398" s="93">
        <f>SUM('6:12'!T398)</f>
        <v>0</v>
      </c>
      <c r="U398" s="93">
        <f>SUM('6:12'!U398)</f>
        <v>0</v>
      </c>
      <c r="V398" s="196"/>
      <c r="W398" s="33"/>
      <c r="X398" s="93">
        <f>SUM('6:12'!X398)</f>
        <v>0</v>
      </c>
      <c r="Y398" s="93">
        <f>SUM('6:12'!Y398)</f>
        <v>0</v>
      </c>
      <c r="Z398" s="93">
        <f>SUM('6:12'!Z398)</f>
        <v>0</v>
      </c>
      <c r="AA398" s="93">
        <f>SUM('6:12'!AA398)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SUM('6:12'!G399)</f>
        <v>0</v>
      </c>
      <c r="H399" s="315">
        <f t="shared" si="70"/>
        <v>0</v>
      </c>
      <c r="I399" s="93">
        <f>SUM('6:12'!I399)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SUM('6:12'!O399)</f>
        <v>0</v>
      </c>
      <c r="P399" s="93">
        <f>SUM('6:12'!P399)</f>
        <v>0</v>
      </c>
      <c r="Q399" s="93">
        <f>SUM('6:12'!Q399)</f>
        <v>0</v>
      </c>
      <c r="R399" s="93">
        <f>SUM('6:12'!R399)</f>
        <v>0</v>
      </c>
      <c r="S399" s="93">
        <f>SUM('6:12'!S399)</f>
        <v>0</v>
      </c>
      <c r="T399" s="93">
        <f>SUM('6:12'!T399)</f>
        <v>0</v>
      </c>
      <c r="U399" s="93">
        <f>SUM('6:12'!U399)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SUM('6:12'!X399)</f>
        <v>0</v>
      </c>
      <c r="Y399" s="93">
        <f>SUM('6:12'!Y399)</f>
        <v>0</v>
      </c>
      <c r="Z399" s="93">
        <f>SUM('6:12'!Z399)</f>
        <v>0</v>
      </c>
      <c r="AA399" s="93">
        <f>SUM('6:12'!AA399)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SUM('6:12'!G400)</f>
        <v>0</v>
      </c>
      <c r="H400" s="315">
        <f t="shared" si="70"/>
        <v>0</v>
      </c>
      <c r="I400" s="93">
        <f>SUM('6:12'!I400)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SUM('6:12'!O400)</f>
        <v>0</v>
      </c>
      <c r="P400" s="93">
        <f>SUM('6:12'!P400)</f>
        <v>0</v>
      </c>
      <c r="Q400" s="93">
        <f>SUM('6:12'!Q400)</f>
        <v>0</v>
      </c>
      <c r="R400" s="93">
        <f>SUM('6:12'!R400)</f>
        <v>0</v>
      </c>
      <c r="S400" s="93">
        <f>SUM('6:12'!S400)</f>
        <v>0</v>
      </c>
      <c r="T400" s="93">
        <f>SUM('6:12'!T400)</f>
        <v>0</v>
      </c>
      <c r="U400" s="93">
        <f>SUM('6:12'!U400)</f>
        <v>0</v>
      </c>
      <c r="V400" s="196">
        <f t="shared" si="76"/>
        <v>0</v>
      </c>
      <c r="W400" s="33" t="str">
        <f t="shared" si="77"/>
        <v/>
      </c>
      <c r="X400" s="93">
        <f>SUM('6:12'!X400)</f>
        <v>0</v>
      </c>
      <c r="Y400" s="93">
        <f>SUM('6:12'!Y400)</f>
        <v>0</v>
      </c>
      <c r="Z400" s="93">
        <f>SUM('6:12'!Z400)</f>
        <v>0</v>
      </c>
      <c r="AA400" s="93">
        <f>SUM('6:12'!AA400)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SUM('6:12'!G401)</f>
        <v>0</v>
      </c>
      <c r="H401" s="315">
        <f t="shared" si="70"/>
        <v>0</v>
      </c>
      <c r="I401" s="93">
        <f>SUM('6:12'!I401)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SUM('6:12'!O401)</f>
        <v>0</v>
      </c>
      <c r="P401" s="93">
        <f>SUM('6:12'!P401)</f>
        <v>0</v>
      </c>
      <c r="Q401" s="93">
        <f>SUM('6:12'!Q401)</f>
        <v>0</v>
      </c>
      <c r="R401" s="93">
        <f>SUM('6:12'!R401)</f>
        <v>0</v>
      </c>
      <c r="S401" s="93">
        <f>SUM('6:12'!S401)</f>
        <v>0</v>
      </c>
      <c r="T401" s="93">
        <f>SUM('6:12'!T401)</f>
        <v>0</v>
      </c>
      <c r="U401" s="93">
        <f>SUM('6:12'!U401)</f>
        <v>0</v>
      </c>
      <c r="V401" s="196">
        <f t="shared" si="76"/>
        <v>0</v>
      </c>
      <c r="W401" s="33" t="str">
        <f t="shared" si="77"/>
        <v/>
      </c>
      <c r="X401" s="93">
        <f>SUM('6:12'!X401)</f>
        <v>0</v>
      </c>
      <c r="Y401" s="93">
        <f>SUM('6:12'!Y401)</f>
        <v>0</v>
      </c>
      <c r="Z401" s="93">
        <f>SUM('6:12'!Z401)</f>
        <v>0</v>
      </c>
      <c r="AA401" s="93">
        <f>SUM('6:12'!AA401)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SUM('6:12'!G402)</f>
        <v>0</v>
      </c>
      <c r="H402" s="315">
        <f t="shared" si="70"/>
        <v>0</v>
      </c>
      <c r="I402" s="93">
        <f>SUM('6:12'!I402)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SUM('6:12'!O402)</f>
        <v>0</v>
      </c>
      <c r="P402" s="93">
        <f>SUM('6:12'!P402)</f>
        <v>0</v>
      </c>
      <c r="Q402" s="93">
        <f>SUM('6:12'!Q402)</f>
        <v>0</v>
      </c>
      <c r="R402" s="93">
        <f>SUM('6:12'!R402)</f>
        <v>0</v>
      </c>
      <c r="S402" s="93">
        <f>SUM('6:12'!S402)</f>
        <v>0</v>
      </c>
      <c r="T402" s="93">
        <f>SUM('6:12'!T402)</f>
        <v>0</v>
      </c>
      <c r="U402" s="93">
        <f>SUM('6:12'!U402)</f>
        <v>0</v>
      </c>
      <c r="V402" s="196">
        <f t="shared" si="76"/>
        <v>0</v>
      </c>
      <c r="W402" s="33" t="str">
        <f t="shared" si="77"/>
        <v/>
      </c>
      <c r="X402" s="93">
        <f>SUM('6:12'!X402)</f>
        <v>0</v>
      </c>
      <c r="Y402" s="93">
        <f>SUM('6:12'!Y402)</f>
        <v>0</v>
      </c>
      <c r="Z402" s="93">
        <f>SUM('6:12'!Z402)</f>
        <v>0</v>
      </c>
      <c r="AA402" s="93">
        <f>SUM('6:12'!AA402)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SUM('6:12'!G403)</f>
        <v>0</v>
      </c>
      <c r="H403" s="315">
        <f t="shared" si="70"/>
        <v>0</v>
      </c>
      <c r="I403" s="93">
        <f>SUM('6:12'!I403)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SUM('6:12'!O403)</f>
        <v>0</v>
      </c>
      <c r="P403" s="93">
        <f>SUM('6:12'!P403)</f>
        <v>0</v>
      </c>
      <c r="Q403" s="93">
        <f>SUM('6:12'!Q403)</f>
        <v>0</v>
      </c>
      <c r="R403" s="93">
        <f>SUM('6:12'!R403)</f>
        <v>0</v>
      </c>
      <c r="S403" s="93">
        <f>SUM('6:12'!S403)</f>
        <v>0</v>
      </c>
      <c r="T403" s="93">
        <f>SUM('6:12'!T403)</f>
        <v>0</v>
      </c>
      <c r="U403" s="93">
        <f>SUM('6:12'!U403)</f>
        <v>0</v>
      </c>
      <c r="V403" s="196">
        <f t="shared" si="76"/>
        <v>0</v>
      </c>
      <c r="W403" s="33" t="str">
        <f t="shared" si="77"/>
        <v/>
      </c>
      <c r="X403" s="93">
        <f>SUM('6:12'!X403)</f>
        <v>0</v>
      </c>
      <c r="Y403" s="93">
        <f>SUM('6:12'!Y403)</f>
        <v>0</v>
      </c>
      <c r="Z403" s="93">
        <f>SUM('6:12'!Z403)</f>
        <v>0</v>
      </c>
      <c r="AA403" s="93">
        <f>SUM('6:12'!AA403)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SUM('6:12'!G404)</f>
        <v>0</v>
      </c>
      <c r="H404" s="315">
        <f t="shared" si="70"/>
        <v>0</v>
      </c>
      <c r="I404" s="93">
        <f>SUM('6:12'!I404)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SUM('6:12'!O404)</f>
        <v>0</v>
      </c>
      <c r="P404" s="93">
        <f>SUM('6:12'!P404)</f>
        <v>0</v>
      </c>
      <c r="Q404" s="93">
        <f>SUM('6:12'!Q404)</f>
        <v>0</v>
      </c>
      <c r="R404" s="93">
        <f>SUM('6:12'!R404)</f>
        <v>0</v>
      </c>
      <c r="S404" s="93">
        <f>SUM('6:12'!S404)</f>
        <v>0</v>
      </c>
      <c r="T404" s="93">
        <f>SUM('6:12'!T404)</f>
        <v>0</v>
      </c>
      <c r="U404" s="93">
        <f>SUM('6:12'!U404)</f>
        <v>0</v>
      </c>
      <c r="V404" s="196">
        <f t="shared" si="76"/>
        <v>0</v>
      </c>
      <c r="W404" s="33" t="str">
        <f t="shared" si="77"/>
        <v/>
      </c>
      <c r="X404" s="93">
        <f>SUM('6:12'!X404)</f>
        <v>0</v>
      </c>
      <c r="Y404" s="93">
        <f>SUM('6:12'!Y404)</f>
        <v>0</v>
      </c>
      <c r="Z404" s="93">
        <f>SUM('6:12'!Z404)</f>
        <v>0</v>
      </c>
      <c r="AA404" s="93">
        <f>SUM('6:12'!AA404)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SUM('6:12'!G405)</f>
        <v>0</v>
      </c>
      <c r="H405" s="315">
        <f t="shared" si="70"/>
        <v>0</v>
      </c>
      <c r="I405" s="93">
        <f>SUM('6:12'!I405)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SUM('6:12'!O405)</f>
        <v>0</v>
      </c>
      <c r="P405" s="93">
        <f>SUM('6:12'!P405)</f>
        <v>0</v>
      </c>
      <c r="Q405" s="93">
        <f>SUM('6:12'!Q405)</f>
        <v>0</v>
      </c>
      <c r="R405" s="93">
        <f>SUM('6:12'!R405)</f>
        <v>0</v>
      </c>
      <c r="S405" s="93">
        <f>SUM('6:12'!S405)</f>
        <v>0</v>
      </c>
      <c r="T405" s="93">
        <f>SUM('6:12'!T405)</f>
        <v>0</v>
      </c>
      <c r="U405" s="93">
        <f>SUM('6:12'!U405)</f>
        <v>0</v>
      </c>
      <c r="V405" s="196">
        <f t="shared" si="76"/>
        <v>0</v>
      </c>
      <c r="W405" s="33" t="str">
        <f t="shared" si="77"/>
        <v/>
      </c>
      <c r="X405" s="93">
        <f>SUM('6:12'!X405)</f>
        <v>0</v>
      </c>
      <c r="Y405" s="93">
        <f>SUM('6:12'!Y405)</f>
        <v>0</v>
      </c>
      <c r="Z405" s="93">
        <f>SUM('6:12'!Z405)</f>
        <v>0</v>
      </c>
      <c r="AA405" s="93">
        <f>SUM('6:12'!AA405)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SUM('6:12'!G406)</f>
        <v>0</v>
      </c>
      <c r="H406" s="315">
        <f t="shared" si="70"/>
        <v>0</v>
      </c>
      <c r="I406" s="93">
        <f>SUM('6:12'!I406)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SUM('6:12'!O406)</f>
        <v>0</v>
      </c>
      <c r="P406" s="93">
        <f>SUM('6:12'!P406)</f>
        <v>0</v>
      </c>
      <c r="Q406" s="93">
        <f>SUM('6:12'!Q406)</f>
        <v>0</v>
      </c>
      <c r="R406" s="93">
        <f>SUM('6:12'!R406)</f>
        <v>0</v>
      </c>
      <c r="S406" s="93">
        <f>SUM('6:12'!S406)</f>
        <v>0</v>
      </c>
      <c r="T406" s="93">
        <f>SUM('6:12'!T406)</f>
        <v>0</v>
      </c>
      <c r="U406" s="93">
        <f>SUM('6:12'!U406)</f>
        <v>0</v>
      </c>
      <c r="V406" s="196">
        <f t="shared" si="76"/>
        <v>0</v>
      </c>
      <c r="W406" s="33" t="str">
        <f t="shared" si="77"/>
        <v/>
      </c>
      <c r="X406" s="93">
        <f>SUM('6:12'!X406)</f>
        <v>0</v>
      </c>
      <c r="Y406" s="93">
        <f>SUM('6:12'!Y406)</f>
        <v>0</v>
      </c>
      <c r="Z406" s="93">
        <f>SUM('6:12'!Z406)</f>
        <v>0</v>
      </c>
      <c r="AA406" s="93">
        <f>SUM('6:12'!AA406)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SUM('6:12'!G407)</f>
        <v>0</v>
      </c>
      <c r="H407" s="315">
        <f t="shared" si="70"/>
        <v>0</v>
      </c>
      <c r="I407" s="93">
        <f>SUM('6:12'!I407)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SUM('6:12'!O407)</f>
        <v>0</v>
      </c>
      <c r="P407" s="93">
        <f>SUM('6:12'!P407)</f>
        <v>0</v>
      </c>
      <c r="Q407" s="93">
        <f>SUM('6:12'!Q407)</f>
        <v>0</v>
      </c>
      <c r="R407" s="93">
        <f>SUM('6:12'!R407)</f>
        <v>0</v>
      </c>
      <c r="S407" s="93">
        <f>SUM('6:12'!S407)</f>
        <v>0</v>
      </c>
      <c r="T407" s="93">
        <f>SUM('6:12'!T407)</f>
        <v>0</v>
      </c>
      <c r="U407" s="93">
        <f>SUM('6:12'!U407)</f>
        <v>0</v>
      </c>
      <c r="V407" s="196">
        <f t="shared" si="76"/>
        <v>0</v>
      </c>
      <c r="W407" s="33" t="str">
        <f t="shared" si="77"/>
        <v/>
      </c>
      <c r="X407" s="93">
        <f>SUM('6:12'!X407)</f>
        <v>0</v>
      </c>
      <c r="Y407" s="93">
        <f>SUM('6:12'!Y407)</f>
        <v>0</v>
      </c>
      <c r="Z407" s="93">
        <f>SUM('6:12'!Z407)</f>
        <v>0</v>
      </c>
      <c r="AA407" s="93">
        <f>SUM('6:12'!AA407)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SUM('6:12'!G408)</f>
        <v>0</v>
      </c>
      <c r="H408" s="315">
        <f t="shared" si="70"/>
        <v>0</v>
      </c>
      <c r="I408" s="93">
        <f>SUM('6:12'!I408)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SUM('6:12'!O408)</f>
        <v>0</v>
      </c>
      <c r="P408" s="93">
        <f>SUM('6:12'!P408)</f>
        <v>0</v>
      </c>
      <c r="Q408" s="93">
        <f>SUM('6:12'!Q408)</f>
        <v>0</v>
      </c>
      <c r="R408" s="93">
        <f>SUM('6:12'!R408)</f>
        <v>0</v>
      </c>
      <c r="S408" s="93">
        <f>SUM('6:12'!S408)</f>
        <v>0</v>
      </c>
      <c r="T408" s="93">
        <f>SUM('6:12'!T408)</f>
        <v>0</v>
      </c>
      <c r="U408" s="93">
        <f>SUM('6:12'!U408)</f>
        <v>0</v>
      </c>
      <c r="V408" s="196">
        <f t="shared" si="76"/>
        <v>0</v>
      </c>
      <c r="W408" s="33" t="str">
        <f t="shared" si="77"/>
        <v/>
      </c>
      <c r="X408" s="93">
        <f>SUM('6:12'!X408)</f>
        <v>0</v>
      </c>
      <c r="Y408" s="93">
        <f>SUM('6:12'!Y408)</f>
        <v>0</v>
      </c>
      <c r="Z408" s="93">
        <f>SUM('6:12'!Z408)</f>
        <v>0</v>
      </c>
      <c r="AA408" s="93">
        <f>SUM('6:12'!AA408)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SUM('6:12'!G409)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SUM('6:12'!G410)</f>
        <v>0</v>
      </c>
      <c r="H410" s="315">
        <f t="shared" si="70"/>
        <v>0</v>
      </c>
      <c r="I410" s="93">
        <f>SUM('6:12'!I410)</f>
        <v>0</v>
      </c>
      <c r="J410" s="31"/>
      <c r="K410" s="35"/>
      <c r="L410" s="87">
        <v>50</v>
      </c>
      <c r="M410" s="36"/>
      <c r="N410" s="31"/>
      <c r="O410" s="93">
        <f>SUM('6:12'!O410)</f>
        <v>0</v>
      </c>
      <c r="P410" s="93">
        <f>SUM('6:12'!P410)</f>
        <v>0</v>
      </c>
      <c r="Q410" s="93">
        <f>SUM('6:12'!Q410)</f>
        <v>0</v>
      </c>
      <c r="R410" s="93">
        <f>SUM('6:12'!R410)</f>
        <v>0</v>
      </c>
      <c r="S410" s="93">
        <f>SUM('6:12'!S410)</f>
        <v>0</v>
      </c>
      <c r="T410" s="93">
        <f>SUM('6:12'!T410)</f>
        <v>0</v>
      </c>
      <c r="U410" s="93">
        <f>SUM('6:12'!U410)</f>
        <v>0</v>
      </c>
      <c r="V410" s="196"/>
      <c r="W410" s="33"/>
      <c r="X410" s="93">
        <f>SUM('6:12'!X410)</f>
        <v>0</v>
      </c>
      <c r="Y410" s="93">
        <f>SUM('6:12'!Y410)</f>
        <v>0</v>
      </c>
      <c r="Z410" s="93">
        <f>SUM('6:12'!Z410)</f>
        <v>0</v>
      </c>
      <c r="AA410" s="93">
        <f>SUM('6:12'!AA410)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SUM('6:12'!G411)</f>
        <v>0</v>
      </c>
      <c r="H411" s="315">
        <f t="shared" si="70"/>
        <v>0</v>
      </c>
      <c r="I411" s="93">
        <f>SUM('6:12'!I411)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SUM('6:12'!O411)</f>
        <v>0</v>
      </c>
      <c r="P411" s="93">
        <f>SUM('6:12'!P411)</f>
        <v>0</v>
      </c>
      <c r="Q411" s="93">
        <f>SUM('6:12'!Q411)</f>
        <v>0</v>
      </c>
      <c r="R411" s="93">
        <f>SUM('6:12'!R411)</f>
        <v>0</v>
      </c>
      <c r="S411" s="93">
        <f>SUM('6:12'!S411)</f>
        <v>0</v>
      </c>
      <c r="T411" s="93">
        <f>SUM('6:12'!T411)</f>
        <v>0</v>
      </c>
      <c r="U411" s="93">
        <f>SUM('6:12'!U411)</f>
        <v>0</v>
      </c>
      <c r="V411" s="196">
        <f>SUM(X411:AA411)</f>
        <v>0</v>
      </c>
      <c r="W411" s="33" t="str">
        <f>IF(ISERROR(V411/G411),"",V411/G411)</f>
        <v/>
      </c>
      <c r="X411" s="93">
        <f>SUM('6:12'!X411)</f>
        <v>0</v>
      </c>
      <c r="Y411" s="93">
        <f>SUM('6:12'!Y411)</f>
        <v>0</v>
      </c>
      <c r="Z411" s="93">
        <f>SUM('6:12'!Z411)</f>
        <v>0</v>
      </c>
      <c r="AA411" s="93">
        <f>SUM('6:12'!AA411)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SUM('6:12'!G412)</f>
        <v>0</v>
      </c>
      <c r="H412" s="315">
        <f t="shared" si="70"/>
        <v>0</v>
      </c>
      <c r="I412" s="93">
        <f>SUM('6:12'!I412)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SUM('6:12'!O412)</f>
        <v>0</v>
      </c>
      <c r="P412" s="93">
        <f>SUM('6:12'!P412)</f>
        <v>0</v>
      </c>
      <c r="Q412" s="93">
        <f>SUM('6:12'!Q412)</f>
        <v>0</v>
      </c>
      <c r="R412" s="93">
        <f>SUM('6:12'!R412)</f>
        <v>0</v>
      </c>
      <c r="S412" s="93">
        <f>SUM('6:12'!S412)</f>
        <v>0</v>
      </c>
      <c r="T412" s="93">
        <f>SUM('6:12'!T412)</f>
        <v>0</v>
      </c>
      <c r="U412" s="93">
        <f>SUM('6:12'!U412)</f>
        <v>0</v>
      </c>
      <c r="V412" s="196">
        <f>SUM(X412:AA412)</f>
        <v>0</v>
      </c>
      <c r="W412" s="33" t="str">
        <f>IF(ISERROR(V412/G412),"",V412/G412)</f>
        <v/>
      </c>
      <c r="X412" s="93">
        <f>SUM('6:12'!X412)</f>
        <v>0</v>
      </c>
      <c r="Y412" s="93">
        <f>SUM('6:12'!Y412)</f>
        <v>0</v>
      </c>
      <c r="Z412" s="93">
        <f>SUM('6:12'!Z412)</f>
        <v>0</v>
      </c>
      <c r="AA412" s="93">
        <f>SUM('6:12'!AA412)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SUM('6:12'!G413)</f>
        <v>0</v>
      </c>
      <c r="H413" s="315">
        <f t="shared" si="70"/>
        <v>0</v>
      </c>
      <c r="I413" s="93">
        <f>SUM('6:12'!I413)</f>
        <v>0</v>
      </c>
      <c r="J413" s="31"/>
      <c r="K413" s="35"/>
      <c r="L413" s="87"/>
      <c r="M413" s="36"/>
      <c r="N413" s="31"/>
      <c r="O413" s="93">
        <f>SUM('6:12'!O413)</f>
        <v>0</v>
      </c>
      <c r="P413" s="93">
        <f>SUM('6:12'!P413)</f>
        <v>0</v>
      </c>
      <c r="Q413" s="93">
        <f>SUM('6:12'!Q413)</f>
        <v>0</v>
      </c>
      <c r="R413" s="93">
        <f>SUM('6:12'!R413)</f>
        <v>0</v>
      </c>
      <c r="S413" s="93">
        <f>SUM('6:12'!S413)</f>
        <v>0</v>
      </c>
      <c r="T413" s="93">
        <f>SUM('6:12'!T413)</f>
        <v>0</v>
      </c>
      <c r="U413" s="93">
        <f>SUM('6:12'!U413)</f>
        <v>0</v>
      </c>
      <c r="V413" s="196"/>
      <c r="W413" s="33"/>
      <c r="X413" s="93">
        <f>SUM('6:12'!X413)</f>
        <v>0</v>
      </c>
      <c r="Y413" s="93">
        <f>SUM('6:12'!Y413)</f>
        <v>0</v>
      </c>
      <c r="Z413" s="93">
        <f>SUM('6:12'!Z413)</f>
        <v>0</v>
      </c>
      <c r="AA413" s="93">
        <f>SUM('6:12'!AA413)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SUM('6:12'!G414)</f>
        <v>0</v>
      </c>
      <c r="H414" s="315">
        <f t="shared" si="70"/>
        <v>0</v>
      </c>
      <c r="I414" s="93">
        <f>SUM('6:12'!I414)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SUM('6:12'!O414)</f>
        <v>0</v>
      </c>
      <c r="P414" s="93">
        <f>SUM('6:12'!P414)</f>
        <v>0</v>
      </c>
      <c r="Q414" s="93">
        <f>SUM('6:12'!Q414)</f>
        <v>0</v>
      </c>
      <c r="R414" s="93">
        <f>SUM('6:12'!R414)</f>
        <v>0</v>
      </c>
      <c r="S414" s="93">
        <f>SUM('6:12'!S414)</f>
        <v>0</v>
      </c>
      <c r="T414" s="93">
        <f>SUM('6:12'!T414)</f>
        <v>0</v>
      </c>
      <c r="U414" s="93">
        <f>SUM('6:12'!U414)</f>
        <v>0</v>
      </c>
      <c r="V414" s="196">
        <f>SUM(X414:AA414)</f>
        <v>0</v>
      </c>
      <c r="W414" s="33" t="str">
        <f>IF(ISERROR(V414/G414),"",V414/G414)</f>
        <v/>
      </c>
      <c r="X414" s="93">
        <f>SUM('6:12'!X414)</f>
        <v>0</v>
      </c>
      <c r="Y414" s="93">
        <f>SUM('6:12'!Y414)</f>
        <v>0</v>
      </c>
      <c r="Z414" s="93">
        <f>SUM('6:12'!Z414)</f>
        <v>0</v>
      </c>
      <c r="AA414" s="93">
        <f>SUM('6:12'!AA414)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SUM('6:12'!G415)</f>
        <v>0</v>
      </c>
      <c r="H415" s="315">
        <f t="shared" si="70"/>
        <v>0</v>
      </c>
      <c r="I415" s="93">
        <f>SUM('6:12'!I415)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SUM('6:12'!O415)</f>
        <v>0</v>
      </c>
      <c r="P415" s="93">
        <f>SUM('6:12'!P415)</f>
        <v>0</v>
      </c>
      <c r="Q415" s="93">
        <f>SUM('6:12'!Q415)</f>
        <v>0</v>
      </c>
      <c r="R415" s="93">
        <f>SUM('6:12'!R415)</f>
        <v>0</v>
      </c>
      <c r="S415" s="93">
        <f>SUM('6:12'!S415)</f>
        <v>0</v>
      </c>
      <c r="T415" s="93">
        <f>SUM('6:12'!T415)</f>
        <v>0</v>
      </c>
      <c r="U415" s="93">
        <f>SUM('6:12'!U415)</f>
        <v>0</v>
      </c>
      <c r="V415" s="196">
        <f>SUM(X415:AA415)</f>
        <v>0</v>
      </c>
      <c r="W415" s="33" t="str">
        <f>IF(ISERROR(V415/G415),"",V415/G415)</f>
        <v/>
      </c>
      <c r="X415" s="93">
        <f>SUM('6:12'!X415)</f>
        <v>0</v>
      </c>
      <c r="Y415" s="93">
        <f>SUM('6:12'!Y415)</f>
        <v>0</v>
      </c>
      <c r="Z415" s="93">
        <f>SUM('6:12'!Z415)</f>
        <v>0</v>
      </c>
      <c r="AA415" s="93">
        <f>SUM('6:12'!AA415)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SUM('6:12'!G416)</f>
        <v>0</v>
      </c>
      <c r="H416" s="315">
        <f t="shared" si="70"/>
        <v>0</v>
      </c>
      <c r="I416" s="93">
        <f>SUM('6:12'!I416)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SUM('6:12'!O416)</f>
        <v>0</v>
      </c>
      <c r="P416" s="93">
        <f>SUM('6:12'!P416)</f>
        <v>0</v>
      </c>
      <c r="Q416" s="93">
        <f>SUM('6:12'!Q416)</f>
        <v>0</v>
      </c>
      <c r="R416" s="93">
        <f>SUM('6:12'!R416)</f>
        <v>0</v>
      </c>
      <c r="S416" s="93">
        <f>SUM('6:12'!S416)</f>
        <v>0</v>
      </c>
      <c r="T416" s="93">
        <f>SUM('6:12'!T416)</f>
        <v>0</v>
      </c>
      <c r="U416" s="93">
        <f>SUM('6:12'!U416)</f>
        <v>0</v>
      </c>
      <c r="V416" s="196">
        <f>SUM(X416:AA416)</f>
        <v>0</v>
      </c>
      <c r="W416" s="33" t="str">
        <f>IF(ISERROR(V416/G416),"",V416/G416)</f>
        <v/>
      </c>
      <c r="X416" s="93">
        <f>SUM('6:12'!X416)</f>
        <v>0</v>
      </c>
      <c r="Y416" s="93">
        <f>SUM('6:12'!Y416)</f>
        <v>0</v>
      </c>
      <c r="Z416" s="93">
        <f>SUM('6:12'!Z416)</f>
        <v>0</v>
      </c>
      <c r="AA416" s="93">
        <f>SUM('6:12'!AA416)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SUM('6:12'!G417)</f>
        <v>0</v>
      </c>
      <c r="H417" s="315">
        <f t="shared" si="70"/>
        <v>0</v>
      </c>
      <c r="I417" s="93">
        <f>SUM('6:12'!I417)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SUM('6:12'!O417)</f>
        <v>0</v>
      </c>
      <c r="P417" s="93">
        <f>SUM('6:12'!P417)</f>
        <v>0</v>
      </c>
      <c r="Q417" s="93">
        <f>SUM('6:12'!Q417)</f>
        <v>0</v>
      </c>
      <c r="R417" s="93">
        <f>SUM('6:12'!R417)</f>
        <v>0</v>
      </c>
      <c r="S417" s="93">
        <f>SUM('6:12'!S417)</f>
        <v>0</v>
      </c>
      <c r="T417" s="93">
        <f>SUM('6:12'!T417)</f>
        <v>0</v>
      </c>
      <c r="U417" s="93">
        <f>SUM('6:12'!U417)</f>
        <v>0</v>
      </c>
      <c r="V417" s="196">
        <f>SUM(X417:AA417)</f>
        <v>0</v>
      </c>
      <c r="W417" s="33" t="str">
        <f>IF(ISERROR(V417/G417),"",V417/G417)</f>
        <v/>
      </c>
      <c r="X417" s="93">
        <f>SUM('6:12'!X417)</f>
        <v>0</v>
      </c>
      <c r="Y417" s="93">
        <f>SUM('6:12'!Y417)</f>
        <v>0</v>
      </c>
      <c r="Z417" s="93">
        <f>SUM('6:12'!Z417)</f>
        <v>0</v>
      </c>
      <c r="AA417" s="93">
        <f>SUM('6:12'!AA417)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SUM('6:12'!G418)</f>
        <v>0</v>
      </c>
      <c r="H418" s="315">
        <f t="shared" si="70"/>
        <v>0</v>
      </c>
      <c r="I418" s="93">
        <f>SUM('6:12'!I418)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SUM('6:12'!O418)</f>
        <v>0</v>
      </c>
      <c r="P418" s="93">
        <f>SUM('6:12'!P418)</f>
        <v>0</v>
      </c>
      <c r="Q418" s="93">
        <f>SUM('6:12'!Q418)</f>
        <v>0</v>
      </c>
      <c r="R418" s="93">
        <f>SUM('6:12'!R418)</f>
        <v>0</v>
      </c>
      <c r="S418" s="93">
        <f>SUM('6:12'!S418)</f>
        <v>0</v>
      </c>
      <c r="T418" s="93">
        <f>SUM('6:12'!T418)</f>
        <v>0</v>
      </c>
      <c r="U418" s="93">
        <f>SUM('6:12'!U418)</f>
        <v>0</v>
      </c>
      <c r="V418" s="196"/>
      <c r="W418" s="33"/>
      <c r="X418" s="93">
        <f>SUM('6:12'!X418)</f>
        <v>0</v>
      </c>
      <c r="Y418" s="93">
        <f>SUM('6:12'!Y418)</f>
        <v>0</v>
      </c>
      <c r="Z418" s="93">
        <f>SUM('6:12'!Z418)</f>
        <v>0</v>
      </c>
      <c r="AA418" s="93">
        <f>SUM('6:12'!AA418)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SUM('6:12'!G419)</f>
        <v>0</v>
      </c>
      <c r="H419" s="315">
        <f t="shared" si="70"/>
        <v>0</v>
      </c>
      <c r="I419" s="93">
        <f>SUM('6:12'!I419)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SUM('6:12'!O419)</f>
        <v>0</v>
      </c>
      <c r="P419" s="93">
        <f>SUM('6:12'!P419)</f>
        <v>0</v>
      </c>
      <c r="Q419" s="93">
        <f>SUM('6:12'!Q419)</f>
        <v>0</v>
      </c>
      <c r="R419" s="93">
        <f>SUM('6:12'!R419)</f>
        <v>0</v>
      </c>
      <c r="S419" s="93">
        <f>SUM('6:12'!S419)</f>
        <v>0</v>
      </c>
      <c r="T419" s="93">
        <f>SUM('6:12'!T419)</f>
        <v>0</v>
      </c>
      <c r="U419" s="93">
        <f>SUM('6:12'!U419)</f>
        <v>0</v>
      </c>
      <c r="V419" s="196"/>
      <c r="W419" s="33"/>
      <c r="X419" s="93">
        <f>SUM('6:12'!X419)</f>
        <v>0</v>
      </c>
      <c r="Y419" s="93">
        <f>SUM('6:12'!Y419)</f>
        <v>0</v>
      </c>
      <c r="Z419" s="93">
        <f>SUM('6:12'!Z419)</f>
        <v>0</v>
      </c>
      <c r="AA419" s="93">
        <f>SUM('6:12'!AA419)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SUM('6:12'!G420)</f>
        <v>0</v>
      </c>
      <c r="H420" s="315">
        <f t="shared" si="70"/>
        <v>0</v>
      </c>
      <c r="I420" s="93">
        <f>SUM('6:12'!I420)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SUM('6:12'!O420)</f>
        <v>0</v>
      </c>
      <c r="P420" s="93">
        <f>SUM('6:12'!P420)</f>
        <v>0</v>
      </c>
      <c r="Q420" s="93">
        <f>SUM('6:12'!Q420)</f>
        <v>0</v>
      </c>
      <c r="R420" s="93">
        <f>SUM('6:12'!R420)</f>
        <v>0</v>
      </c>
      <c r="S420" s="93">
        <f>SUM('6:12'!S420)</f>
        <v>0</v>
      </c>
      <c r="T420" s="93">
        <f>SUM('6:12'!T420)</f>
        <v>0</v>
      </c>
      <c r="U420" s="93">
        <f>SUM('6:12'!U420)</f>
        <v>0</v>
      </c>
      <c r="V420" s="196"/>
      <c r="W420" s="33"/>
      <c r="X420" s="93">
        <f>SUM('6:12'!X420)</f>
        <v>0</v>
      </c>
      <c r="Y420" s="93">
        <f>SUM('6:12'!Y420)</f>
        <v>0</v>
      </c>
      <c r="Z420" s="93">
        <f>SUM('6:12'!Z420)</f>
        <v>0</v>
      </c>
      <c r="AA420" s="93">
        <f>SUM('6:12'!AA420)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SUM('6:12'!G421)</f>
        <v>0</v>
      </c>
      <c r="H421" s="315">
        <f t="shared" si="70"/>
        <v>0</v>
      </c>
      <c r="I421" s="93">
        <f>SUM('6:12'!I421)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SUM('6:12'!O421)</f>
        <v>0</v>
      </c>
      <c r="P421" s="93">
        <f>SUM('6:12'!P421)</f>
        <v>0</v>
      </c>
      <c r="Q421" s="93">
        <f>SUM('6:12'!Q421)</f>
        <v>0</v>
      </c>
      <c r="R421" s="93">
        <f>SUM('6:12'!R421)</f>
        <v>0</v>
      </c>
      <c r="S421" s="93">
        <f>SUM('6:12'!S421)</f>
        <v>0</v>
      </c>
      <c r="T421" s="93">
        <f>SUM('6:12'!T421)</f>
        <v>0</v>
      </c>
      <c r="U421" s="93">
        <f>SUM('6:12'!U421)</f>
        <v>0</v>
      </c>
      <c r="V421" s="196"/>
      <c r="W421" s="33"/>
      <c r="X421" s="93">
        <f>SUM('6:12'!X421)</f>
        <v>0</v>
      </c>
      <c r="Y421" s="93">
        <f>SUM('6:12'!Y421)</f>
        <v>0</v>
      </c>
      <c r="Z421" s="93">
        <f>SUM('6:12'!Z421)</f>
        <v>0</v>
      </c>
      <c r="AA421" s="93">
        <f>SUM('6:12'!AA421)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SUM('6:12'!G422)</f>
        <v>0</v>
      </c>
      <c r="H422" s="315">
        <f t="shared" si="70"/>
        <v>0</v>
      </c>
      <c r="I422" s="93">
        <f>SUM('6:12'!I422)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SUM('6:12'!G423)</f>
        <v>0</v>
      </c>
      <c r="H423" s="315">
        <f t="shared" si="70"/>
        <v>0</v>
      </c>
      <c r="I423" s="93">
        <f>SUM('6:12'!I423)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SUM('6:12'!G424)</f>
        <v>0</v>
      </c>
      <c r="H424" s="315">
        <f t="shared" si="70"/>
        <v>0</v>
      </c>
      <c r="I424" s="93">
        <f>SUM('6:12'!I424)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SUM('6:12'!G425)</f>
        <v>0</v>
      </c>
      <c r="H425" s="315">
        <f t="shared" si="70"/>
        <v>0</v>
      </c>
      <c r="I425" s="93">
        <f>SUM('6:12'!I425)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SUM('6:12'!O425)</f>
        <v>0</v>
      </c>
      <c r="P425" s="93">
        <f>SUM('6:12'!P425)</f>
        <v>0</v>
      </c>
      <c r="Q425" s="93">
        <f>SUM('6:12'!Q425)</f>
        <v>0</v>
      </c>
      <c r="R425" s="93">
        <f>SUM('6:12'!R425)</f>
        <v>0</v>
      </c>
      <c r="S425" s="93">
        <f>SUM('6:12'!S425)</f>
        <v>0</v>
      </c>
      <c r="T425" s="93">
        <f>SUM('6:12'!T425)</f>
        <v>0</v>
      </c>
      <c r="U425" s="93">
        <f>SUM('6:12'!U425)</f>
        <v>0</v>
      </c>
      <c r="V425" s="196"/>
      <c r="W425" s="33"/>
      <c r="X425" s="93">
        <f>SUM('6:12'!X425)</f>
        <v>0</v>
      </c>
      <c r="Y425" s="93">
        <f>SUM('6:12'!Y425)</f>
        <v>0</v>
      </c>
      <c r="Z425" s="93">
        <f>SUM('6:12'!Z425)</f>
        <v>0</v>
      </c>
      <c r="AA425" s="93">
        <f>SUM('6:12'!AA425)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SUM('6:12'!G426)</f>
        <v>0</v>
      </c>
      <c r="H426" s="315">
        <f t="shared" si="70"/>
        <v>0</v>
      </c>
      <c r="I426" s="93">
        <f>SUM('6:12'!I426)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SUM('6:12'!O426)</f>
        <v>0</v>
      </c>
      <c r="P426" s="93">
        <f>SUM('6:12'!P426)</f>
        <v>0</v>
      </c>
      <c r="Q426" s="93">
        <f>SUM('6:12'!Q426)</f>
        <v>0</v>
      </c>
      <c r="R426" s="93">
        <f>SUM('6:12'!R426)</f>
        <v>0</v>
      </c>
      <c r="S426" s="93">
        <f>SUM('6:12'!S426)</f>
        <v>0</v>
      </c>
      <c r="T426" s="93">
        <f>SUM('6:12'!T426)</f>
        <v>0</v>
      </c>
      <c r="U426" s="93">
        <f>SUM('6:12'!U426)</f>
        <v>0</v>
      </c>
      <c r="V426" s="196"/>
      <c r="W426" s="33"/>
      <c r="X426" s="93">
        <f>SUM('6:12'!X426)</f>
        <v>0</v>
      </c>
      <c r="Y426" s="93">
        <f>SUM('6:12'!Y426)</f>
        <v>0</v>
      </c>
      <c r="Z426" s="93">
        <f>SUM('6:12'!Z426)</f>
        <v>0</v>
      </c>
      <c r="AA426" s="93">
        <f>SUM('6:12'!AA426)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SUM('6:12'!G427)</f>
        <v>0</v>
      </c>
      <c r="H427" s="315">
        <f t="shared" si="70"/>
        <v>0</v>
      </c>
      <c r="I427" s="93">
        <f>SUM('6:12'!I427)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SUM('6:12'!O427)</f>
        <v>0</v>
      </c>
      <c r="P427" s="93">
        <f>SUM('6:12'!P427)</f>
        <v>0</v>
      </c>
      <c r="Q427" s="93">
        <f>SUM('6:12'!Q427)</f>
        <v>0</v>
      </c>
      <c r="R427" s="93">
        <f>SUM('6:12'!R427)</f>
        <v>0</v>
      </c>
      <c r="S427" s="93">
        <f>SUM('6:12'!S427)</f>
        <v>0</v>
      </c>
      <c r="T427" s="93">
        <f>SUM('6:12'!T427)</f>
        <v>0</v>
      </c>
      <c r="U427" s="93">
        <f>SUM('6:12'!U427)</f>
        <v>0</v>
      </c>
      <c r="V427" s="196"/>
      <c r="W427" s="33"/>
      <c r="X427" s="93">
        <f>SUM('6:12'!X427)</f>
        <v>0</v>
      </c>
      <c r="Y427" s="93">
        <f>SUM('6:12'!Y427)</f>
        <v>0</v>
      </c>
      <c r="Z427" s="93">
        <f>SUM('6:12'!Z427)</f>
        <v>0</v>
      </c>
      <c r="AA427" s="93">
        <f>SUM('6:12'!AA427)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88" t="s">
        <v>86</v>
      </c>
      <c r="B428" s="788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SUM('6:12'!G429)</f>
        <v>735</v>
      </c>
      <c r="H429" s="315">
        <f>D429*G429</f>
        <v>3697.05</v>
      </c>
      <c r="I429" s="93">
        <f>SUM('6:12'!I429)</f>
        <v>85</v>
      </c>
      <c r="J429" s="31">
        <f t="array" ref="J429">IF(ISERROR(G429/I429),"",G429/I429)</f>
        <v>8.6470588235294112</v>
      </c>
      <c r="K429" s="35">
        <f t="array" ref="K429">IF(ISERROR(G429/L429),"",G429/L429)</f>
        <v>83.522727272727266</v>
      </c>
      <c r="L429" s="87">
        <v>8.8000000000000007</v>
      </c>
      <c r="M429" s="36">
        <f t="shared" ref="M429:M436" si="81">IF(ISERROR(I429-K429),"",I429-K429)</f>
        <v>1.4772727272727337</v>
      </c>
      <c r="N429" s="31">
        <f t="shared" ref="N429:N436" si="82">SUM(O429:U429)</f>
        <v>0</v>
      </c>
      <c r="O429" s="93">
        <f>SUM('6:12'!O429)</f>
        <v>0</v>
      </c>
      <c r="P429" s="93">
        <f>SUM('6:12'!P429)</f>
        <v>0</v>
      </c>
      <c r="Q429" s="93">
        <f>SUM('6:12'!Q429)</f>
        <v>0</v>
      </c>
      <c r="R429" s="93">
        <f>SUM('6:12'!R429)</f>
        <v>0</v>
      </c>
      <c r="S429" s="93">
        <f>SUM('6:12'!S429)</f>
        <v>0</v>
      </c>
      <c r="T429" s="93">
        <f>SUM('6:12'!T429)</f>
        <v>0</v>
      </c>
      <c r="U429" s="93">
        <f>SUM('6:12'!U429)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SUM('6:12'!X429)</f>
        <v>0</v>
      </c>
      <c r="Y429" s="93">
        <f>SUM('6:12'!Y429)</f>
        <v>0</v>
      </c>
      <c r="Z429" s="93">
        <f>SUM('6:12'!Z429)</f>
        <v>0</v>
      </c>
      <c r="AA429" s="93">
        <f>SUM('6:12'!AA429)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SUM('6:12'!G430)</f>
        <v>690</v>
      </c>
      <c r="H430" s="315">
        <f t="shared" ref="H430:H462" si="84">D430*G430</f>
        <v>3470.7000000000003</v>
      </c>
      <c r="I430" s="93">
        <f>SUM('6:12'!I430)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SUM('6:12'!O430)</f>
        <v>0</v>
      </c>
      <c r="P430" s="93">
        <f>SUM('6:12'!P430)</f>
        <v>0</v>
      </c>
      <c r="Q430" s="93">
        <f>SUM('6:12'!Q430)</f>
        <v>0</v>
      </c>
      <c r="R430" s="93">
        <f>SUM('6:12'!R430)</f>
        <v>0</v>
      </c>
      <c r="S430" s="93">
        <f>SUM('6:12'!S430)</f>
        <v>0</v>
      </c>
      <c r="T430" s="93">
        <f>SUM('6:12'!T430)</f>
        <v>0</v>
      </c>
      <c r="U430" s="93">
        <f>SUM('6:12'!U430)</f>
        <v>0</v>
      </c>
      <c r="V430" s="196">
        <f t="shared" si="83"/>
        <v>0</v>
      </c>
      <c r="W430" s="33">
        <f t="shared" si="80"/>
        <v>0</v>
      </c>
      <c r="X430" s="93">
        <f>SUM('6:12'!X430)</f>
        <v>0</v>
      </c>
      <c r="Y430" s="93">
        <f>SUM('6:12'!Y430)</f>
        <v>0</v>
      </c>
      <c r="Z430" s="93">
        <f>SUM('6:12'!Z430)</f>
        <v>0</v>
      </c>
      <c r="AA430" s="93">
        <f>SUM('6:12'!AA430)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SUM('6:12'!G431)</f>
        <v>1090</v>
      </c>
      <c r="H431" s="315">
        <f t="shared" si="84"/>
        <v>5482.7</v>
      </c>
      <c r="I431" s="93">
        <f>SUM('6:12'!I431)</f>
        <v>79</v>
      </c>
      <c r="J431" s="31">
        <f t="array" ref="J431">IF(ISERROR(G431/I431),"",G431/I431)</f>
        <v>13.79746835443038</v>
      </c>
      <c r="K431" s="35">
        <f t="array" ref="K431">IF(ISERROR(G431/L431),"",G431/L431)</f>
        <v>123.86363636363636</v>
      </c>
      <c r="L431" s="87">
        <v>8.8000000000000007</v>
      </c>
      <c r="M431" s="36">
        <f t="shared" si="81"/>
        <v>-44.86363636363636</v>
      </c>
      <c r="N431" s="31">
        <f t="shared" si="82"/>
        <v>0</v>
      </c>
      <c r="O431" s="93">
        <f>SUM('6:12'!O431)</f>
        <v>0</v>
      </c>
      <c r="P431" s="93">
        <f>SUM('6:12'!P431)</f>
        <v>0</v>
      </c>
      <c r="Q431" s="93">
        <f>SUM('6:12'!Q431)</f>
        <v>0</v>
      </c>
      <c r="R431" s="93">
        <f>SUM('6:12'!R431)</f>
        <v>0</v>
      </c>
      <c r="S431" s="93">
        <f>SUM('6:12'!S431)</f>
        <v>0</v>
      </c>
      <c r="T431" s="93">
        <f>SUM('6:12'!T431)</f>
        <v>0</v>
      </c>
      <c r="U431" s="93">
        <f>SUM('6:12'!U431)</f>
        <v>0</v>
      </c>
      <c r="V431" s="196">
        <f t="shared" si="83"/>
        <v>0</v>
      </c>
      <c r="W431" s="33">
        <f t="shared" si="80"/>
        <v>0</v>
      </c>
      <c r="X431" s="93">
        <f>SUM('6:12'!X431)</f>
        <v>0</v>
      </c>
      <c r="Y431" s="93">
        <f>SUM('6:12'!Y431)</f>
        <v>0</v>
      </c>
      <c r="Z431" s="93">
        <f>SUM('6:12'!Z431)</f>
        <v>0</v>
      </c>
      <c r="AA431" s="93">
        <f>SUM('6:12'!AA431)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SUM('6:12'!G432)</f>
        <v>749</v>
      </c>
      <c r="H432" s="315">
        <f t="shared" si="84"/>
        <v>3767.4700000000003</v>
      </c>
      <c r="I432" s="93">
        <f>SUM('6:12'!I432)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SUM('6:12'!O432)</f>
        <v>0</v>
      </c>
      <c r="P432" s="93">
        <f>SUM('6:12'!P432)</f>
        <v>0</v>
      </c>
      <c r="Q432" s="93">
        <f>SUM('6:12'!Q432)</f>
        <v>0</v>
      </c>
      <c r="R432" s="93">
        <f>SUM('6:12'!R432)</f>
        <v>0</v>
      </c>
      <c r="S432" s="93">
        <f>SUM('6:12'!S432)</f>
        <v>0</v>
      </c>
      <c r="T432" s="93">
        <f>SUM('6:12'!T432)</f>
        <v>0</v>
      </c>
      <c r="U432" s="93">
        <f>SUM('6:12'!U432)</f>
        <v>0</v>
      </c>
      <c r="V432" s="196">
        <f t="shared" si="83"/>
        <v>0</v>
      </c>
      <c r="W432" s="33">
        <f t="shared" si="80"/>
        <v>0</v>
      </c>
      <c r="X432" s="93">
        <f>SUM('6:12'!X432)</f>
        <v>0</v>
      </c>
      <c r="Y432" s="93">
        <f>SUM('6:12'!Y432)</f>
        <v>0</v>
      </c>
      <c r="Z432" s="93">
        <f>SUM('6:12'!Z432)</f>
        <v>0</v>
      </c>
      <c r="AA432" s="93">
        <f>SUM('6:12'!AA432)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SUM('6:12'!G433)</f>
        <v>0</v>
      </c>
      <c r="H433" s="315">
        <f t="shared" si="84"/>
        <v>0</v>
      </c>
      <c r="I433" s="93">
        <f>SUM('6:12'!I433)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SUM('6:12'!O433)</f>
        <v>0</v>
      </c>
      <c r="P433" s="93">
        <f>SUM('6:12'!P433)</f>
        <v>0</v>
      </c>
      <c r="Q433" s="93">
        <f>SUM('6:12'!Q433)</f>
        <v>0</v>
      </c>
      <c r="R433" s="93">
        <f>SUM('6:12'!R433)</f>
        <v>0</v>
      </c>
      <c r="S433" s="93">
        <f>SUM('6:12'!S433)</f>
        <v>0</v>
      </c>
      <c r="T433" s="93">
        <f>SUM('6:12'!T433)</f>
        <v>0</v>
      </c>
      <c r="U433" s="93">
        <f>SUM('6:12'!U433)</f>
        <v>0</v>
      </c>
      <c r="V433" s="196">
        <f t="shared" si="83"/>
        <v>0</v>
      </c>
      <c r="W433" s="33" t="str">
        <f t="shared" si="80"/>
        <v/>
      </c>
      <c r="X433" s="93">
        <f>SUM('6:12'!X433)</f>
        <v>0</v>
      </c>
      <c r="Y433" s="93">
        <f>SUM('6:12'!Y433)</f>
        <v>0</v>
      </c>
      <c r="Z433" s="93">
        <f>SUM('6:12'!Z433)</f>
        <v>0</v>
      </c>
      <c r="AA433" s="93">
        <f>SUM('6:12'!AA433)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SUM('6:12'!G434)</f>
        <v>0</v>
      </c>
      <c r="H434" s="315">
        <f t="shared" si="84"/>
        <v>0</v>
      </c>
      <c r="I434" s="93">
        <f>SUM('6:12'!I434)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SUM('6:12'!O434)</f>
        <v>0</v>
      </c>
      <c r="P434" s="93">
        <f>SUM('6:12'!P434)</f>
        <v>0</v>
      </c>
      <c r="Q434" s="93">
        <f>SUM('6:12'!Q434)</f>
        <v>0</v>
      </c>
      <c r="R434" s="93">
        <f>SUM('6:12'!R434)</f>
        <v>0</v>
      </c>
      <c r="S434" s="93">
        <f>SUM('6:12'!S434)</f>
        <v>0</v>
      </c>
      <c r="T434" s="93">
        <f>SUM('6:12'!T434)</f>
        <v>0</v>
      </c>
      <c r="U434" s="93">
        <f>SUM('6:12'!U434)</f>
        <v>0</v>
      </c>
      <c r="V434" s="196">
        <f t="shared" si="83"/>
        <v>0</v>
      </c>
      <c r="W434" s="33" t="str">
        <f t="shared" si="80"/>
        <v/>
      </c>
      <c r="X434" s="93">
        <f>SUM('6:12'!X434)</f>
        <v>0</v>
      </c>
      <c r="Y434" s="93">
        <f>SUM('6:12'!Y434)</f>
        <v>0</v>
      </c>
      <c r="Z434" s="93">
        <f>SUM('6:12'!Z434)</f>
        <v>0</v>
      </c>
      <c r="AA434" s="93">
        <f>SUM('6:12'!AA434)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SUM('6:12'!G435)</f>
        <v>458</v>
      </c>
      <c r="H435" s="315">
        <f t="shared" si="84"/>
        <v>2303.7400000000002</v>
      </c>
      <c r="I435" s="93">
        <f>SUM('6:12'!I435)</f>
        <v>40</v>
      </c>
      <c r="J435" s="31">
        <f t="array" ref="J435">IF(ISERROR(G435/I435),"",G435/I435)</f>
        <v>11.45</v>
      </c>
      <c r="K435" s="35">
        <f t="array" ref="K435">IF(ISERROR(G435/L435),"",G435/L435)</f>
        <v>49.247311827956985</v>
      </c>
      <c r="L435" s="87">
        <v>9.3000000000000007</v>
      </c>
      <c r="M435" s="36">
        <f t="shared" si="81"/>
        <v>-9.2473118279569846</v>
      </c>
      <c r="N435" s="31">
        <f t="shared" si="82"/>
        <v>0</v>
      </c>
      <c r="O435" s="93">
        <f>SUM('6:12'!O435)</f>
        <v>0</v>
      </c>
      <c r="P435" s="93">
        <f>SUM('6:12'!P435)</f>
        <v>0</v>
      </c>
      <c r="Q435" s="93">
        <f>SUM('6:12'!Q435)</f>
        <v>0</v>
      </c>
      <c r="R435" s="93">
        <f>SUM('6:12'!R435)</f>
        <v>0</v>
      </c>
      <c r="S435" s="93">
        <f>SUM('6:12'!S435)</f>
        <v>0</v>
      </c>
      <c r="T435" s="93">
        <f>SUM('6:12'!T435)</f>
        <v>0</v>
      </c>
      <c r="U435" s="93">
        <f>SUM('6:12'!U435)</f>
        <v>0</v>
      </c>
      <c r="V435" s="196">
        <f t="shared" si="83"/>
        <v>0</v>
      </c>
      <c r="W435" s="33">
        <f t="shared" si="80"/>
        <v>0</v>
      </c>
      <c r="X435" s="93">
        <f>SUM('6:12'!X435)</f>
        <v>0</v>
      </c>
      <c r="Y435" s="93">
        <f>SUM('6:12'!Y435)</f>
        <v>0</v>
      </c>
      <c r="Z435" s="93">
        <f>SUM('6:12'!Z435)</f>
        <v>0</v>
      </c>
      <c r="AA435" s="93">
        <f>SUM('6:12'!AA435)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SUM('6:12'!G436)</f>
        <v>733</v>
      </c>
      <c r="H436" s="315">
        <f t="shared" si="84"/>
        <v>3686.9900000000002</v>
      </c>
      <c r="I436" s="93">
        <f>SUM('6:12'!I436)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SUM('6:12'!O436)</f>
        <v>0</v>
      </c>
      <c r="P436" s="93">
        <f>SUM('6:12'!P436)</f>
        <v>0</v>
      </c>
      <c r="Q436" s="93">
        <f>SUM('6:12'!Q436)</f>
        <v>0</v>
      </c>
      <c r="R436" s="93">
        <f>SUM('6:12'!R436)</f>
        <v>0</v>
      </c>
      <c r="S436" s="93">
        <f>SUM('6:12'!S436)</f>
        <v>0</v>
      </c>
      <c r="T436" s="93">
        <f>SUM('6:12'!T436)</f>
        <v>0</v>
      </c>
      <c r="U436" s="93">
        <f>SUM('6:12'!U436)</f>
        <v>0</v>
      </c>
      <c r="V436" s="197"/>
      <c r="W436" s="33"/>
      <c r="X436" s="93">
        <f>SUM('6:12'!X436)</f>
        <v>0</v>
      </c>
      <c r="Y436" s="93">
        <f>SUM('6:12'!Y436)</f>
        <v>0</v>
      </c>
      <c r="Z436" s="93">
        <f>SUM('6:12'!Z436)</f>
        <v>0</v>
      </c>
      <c r="AA436" s="93">
        <f>SUM('6:12'!AA436)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SUM('6:12'!G437)</f>
        <v>0</v>
      </c>
      <c r="H437" s="315">
        <f t="shared" si="84"/>
        <v>0</v>
      </c>
      <c r="I437" s="93">
        <f>SUM('6:12'!I437)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SUM('6:12'!O437)</f>
        <v>0</v>
      </c>
      <c r="P437" s="93">
        <f>SUM('6:12'!P437)</f>
        <v>0</v>
      </c>
      <c r="Q437" s="93">
        <f>SUM('6:12'!Q437)</f>
        <v>0</v>
      </c>
      <c r="R437" s="93">
        <f>SUM('6:12'!R437)</f>
        <v>0</v>
      </c>
      <c r="S437" s="93">
        <f>SUM('6:12'!S437)</f>
        <v>0</v>
      </c>
      <c r="T437" s="93">
        <f>SUM('6:12'!T437)</f>
        <v>0</v>
      </c>
      <c r="U437" s="93">
        <f>SUM('6:12'!U437)</f>
        <v>0</v>
      </c>
      <c r="V437" s="197">
        <f>SUM(X437:AA437)</f>
        <v>0</v>
      </c>
      <c r="W437" s="33" t="str">
        <f>IF(ISERROR(V437/G437),"",V437/G437)</f>
        <v/>
      </c>
      <c r="X437" s="93">
        <f>SUM('6:12'!X437)</f>
        <v>0</v>
      </c>
      <c r="Y437" s="93">
        <f>SUM('6:12'!Y437)</f>
        <v>0</v>
      </c>
      <c r="Z437" s="93">
        <f>SUM('6:12'!Z437)</f>
        <v>0</v>
      </c>
      <c r="AA437" s="93">
        <f>SUM('6:12'!AA437)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SUM('6:12'!G438)</f>
        <v>0</v>
      </c>
      <c r="H438" s="315">
        <f t="shared" si="84"/>
        <v>0</v>
      </c>
      <c r="I438" s="93">
        <f>SUM('6:12'!I438)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SUM('6:12'!O438)</f>
        <v>0</v>
      </c>
      <c r="P438" s="93">
        <f>SUM('6:12'!P438)</f>
        <v>0</v>
      </c>
      <c r="Q438" s="93">
        <f>SUM('6:12'!Q438)</f>
        <v>0</v>
      </c>
      <c r="R438" s="93">
        <f>SUM('6:12'!R438)</f>
        <v>0</v>
      </c>
      <c r="S438" s="93">
        <f>SUM('6:12'!S438)</f>
        <v>0</v>
      </c>
      <c r="T438" s="93">
        <f>SUM('6:12'!T438)</f>
        <v>0</v>
      </c>
      <c r="U438" s="93">
        <f>SUM('6:12'!U438)</f>
        <v>0</v>
      </c>
      <c r="V438" s="197">
        <f>SUM(X438:AA438)</f>
        <v>0</v>
      </c>
      <c r="W438" s="33" t="str">
        <f>IF(ISERROR(V438/G438),"",V438/G438)</f>
        <v/>
      </c>
      <c r="X438" s="93">
        <f>SUM('6:12'!X438)</f>
        <v>0</v>
      </c>
      <c r="Y438" s="93">
        <f>SUM('6:12'!Y438)</f>
        <v>0</v>
      </c>
      <c r="Z438" s="93">
        <f>SUM('6:12'!Z438)</f>
        <v>0</v>
      </c>
      <c r="AA438" s="93">
        <f>SUM('6:12'!AA438)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SUM('6:12'!G439)</f>
        <v>0</v>
      </c>
      <c r="H439" s="315">
        <f t="shared" si="84"/>
        <v>0</v>
      </c>
      <c r="I439" s="93">
        <f>SUM('6:12'!I439)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SUM('6:12'!O439)</f>
        <v>0</v>
      </c>
      <c r="P439" s="93">
        <f>SUM('6:12'!P439)</f>
        <v>0</v>
      </c>
      <c r="Q439" s="93">
        <f>SUM('6:12'!Q439)</f>
        <v>0</v>
      </c>
      <c r="R439" s="93">
        <f>SUM('6:12'!R439)</f>
        <v>0</v>
      </c>
      <c r="S439" s="93">
        <f>SUM('6:12'!S439)</f>
        <v>0</v>
      </c>
      <c r="T439" s="93">
        <f>SUM('6:12'!T439)</f>
        <v>0</v>
      </c>
      <c r="U439" s="93">
        <f>SUM('6:12'!U439)</f>
        <v>0</v>
      </c>
      <c r="V439" s="197">
        <f>SUM(X439:AA439)</f>
        <v>0</v>
      </c>
      <c r="W439" s="33" t="str">
        <f>IF(ISERROR(V439/G439),"",V439/G439)</f>
        <v/>
      </c>
      <c r="X439" s="93">
        <f>SUM('6:12'!X439)</f>
        <v>0</v>
      </c>
      <c r="Y439" s="93">
        <f>SUM('6:12'!Y439)</f>
        <v>0</v>
      </c>
      <c r="Z439" s="93">
        <f>SUM('6:12'!Z439)</f>
        <v>0</v>
      </c>
      <c r="AA439" s="93">
        <f>SUM('6:12'!AA439)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SUM('6:12'!G440)</f>
        <v>0</v>
      </c>
      <c r="H440" s="315">
        <f t="shared" si="84"/>
        <v>0</v>
      </c>
      <c r="I440" s="93">
        <f>SUM('6:12'!I440)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SUM('6:12'!O440)</f>
        <v>0</v>
      </c>
      <c r="P440" s="93">
        <f>SUM('6:12'!P440)</f>
        <v>0</v>
      </c>
      <c r="Q440" s="93">
        <f>SUM('6:12'!Q440)</f>
        <v>0</v>
      </c>
      <c r="R440" s="93">
        <f>SUM('6:12'!R440)</f>
        <v>0</v>
      </c>
      <c r="S440" s="93">
        <f>SUM('6:12'!S440)</f>
        <v>0</v>
      </c>
      <c r="T440" s="93">
        <f>SUM('6:12'!T440)</f>
        <v>0</v>
      </c>
      <c r="U440" s="93">
        <f>SUM('6:12'!U440)</f>
        <v>0</v>
      </c>
      <c r="V440" s="197">
        <f>SUM(X440:AA440)</f>
        <v>0</v>
      </c>
      <c r="W440" s="33" t="str">
        <f>IF(ISERROR(V440/G440),"",V440/G440)</f>
        <v/>
      </c>
      <c r="X440" s="93">
        <f>SUM('6:12'!X440)</f>
        <v>0</v>
      </c>
      <c r="Y440" s="93">
        <f>SUM('6:12'!Y440)</f>
        <v>0</v>
      </c>
      <c r="Z440" s="93">
        <f>SUM('6:12'!Z440)</f>
        <v>0</v>
      </c>
      <c r="AA440" s="93">
        <f>SUM('6:12'!AA440)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SUM('6:12'!G441)</f>
        <v>0</v>
      </c>
      <c r="H441" s="315">
        <f t="shared" si="84"/>
        <v>0</v>
      </c>
      <c r="I441" s="93">
        <f>SUM('6:12'!I441)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SUM('6:12'!O441)</f>
        <v>0</v>
      </c>
      <c r="P441" s="93">
        <f>SUM('6:12'!P441)</f>
        <v>0</v>
      </c>
      <c r="Q441" s="93">
        <f>SUM('6:12'!Q441)</f>
        <v>0</v>
      </c>
      <c r="R441" s="93">
        <f>SUM('6:12'!R441)</f>
        <v>0</v>
      </c>
      <c r="S441" s="93">
        <f>SUM('6:12'!S441)</f>
        <v>0</v>
      </c>
      <c r="T441" s="93">
        <f>SUM('6:12'!T441)</f>
        <v>0</v>
      </c>
      <c r="U441" s="93">
        <f>SUM('6:12'!U441)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SUM('6:12'!X441)</f>
        <v>0</v>
      </c>
      <c r="Y441" s="93">
        <f>SUM('6:12'!Y441)</f>
        <v>0</v>
      </c>
      <c r="Z441" s="93">
        <f>SUM('6:12'!Z441)</f>
        <v>0</v>
      </c>
      <c r="AA441" s="93">
        <f>SUM('6:12'!AA441)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SUM('6:12'!G442)</f>
        <v>0</v>
      </c>
      <c r="H442" s="315">
        <f t="shared" si="84"/>
        <v>0</v>
      </c>
      <c r="I442" s="93">
        <f>SUM('6:12'!I442)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SUM('6:12'!O442)</f>
        <v>0</v>
      </c>
      <c r="P442" s="93">
        <f>SUM('6:12'!P442)</f>
        <v>0</v>
      </c>
      <c r="Q442" s="93">
        <f>SUM('6:12'!Q442)</f>
        <v>0</v>
      </c>
      <c r="R442" s="93">
        <f>SUM('6:12'!R442)</f>
        <v>0</v>
      </c>
      <c r="S442" s="93">
        <f>SUM('6:12'!S442)</f>
        <v>0</v>
      </c>
      <c r="T442" s="93">
        <f>SUM('6:12'!T442)</f>
        <v>0</v>
      </c>
      <c r="U442" s="93">
        <f>SUM('6:12'!U442)</f>
        <v>0</v>
      </c>
      <c r="V442" s="196">
        <f t="shared" si="87"/>
        <v>0</v>
      </c>
      <c r="W442" s="33" t="str">
        <f t="shared" si="88"/>
        <v/>
      </c>
      <c r="X442" s="93">
        <f>SUM('6:12'!X442)</f>
        <v>0</v>
      </c>
      <c r="Y442" s="93">
        <f>SUM('6:12'!Y442)</f>
        <v>0</v>
      </c>
      <c r="Z442" s="93">
        <f>SUM('6:12'!Z442)</f>
        <v>0</v>
      </c>
      <c r="AA442" s="93">
        <f>SUM('6:12'!AA442)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SUM('6:12'!G443)</f>
        <v>0</v>
      </c>
      <c r="H443" s="315">
        <f t="shared" si="84"/>
        <v>0</v>
      </c>
      <c r="I443" s="93">
        <f>SUM('6:12'!I443)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SUM('6:12'!O443)</f>
        <v>0</v>
      </c>
      <c r="P443" s="93">
        <f>SUM('6:12'!P443)</f>
        <v>0</v>
      </c>
      <c r="Q443" s="93">
        <f>SUM('6:12'!Q443)</f>
        <v>0</v>
      </c>
      <c r="R443" s="93">
        <f>SUM('6:12'!R443)</f>
        <v>0</v>
      </c>
      <c r="S443" s="93">
        <f>SUM('6:12'!S443)</f>
        <v>0</v>
      </c>
      <c r="T443" s="93">
        <f>SUM('6:12'!T443)</f>
        <v>0</v>
      </c>
      <c r="U443" s="93">
        <f>SUM('6:12'!U443)</f>
        <v>0</v>
      </c>
      <c r="V443" s="196">
        <f t="shared" si="87"/>
        <v>0</v>
      </c>
      <c r="W443" s="33" t="str">
        <f t="shared" si="88"/>
        <v/>
      </c>
      <c r="X443" s="93">
        <f>SUM('6:12'!X443)</f>
        <v>0</v>
      </c>
      <c r="Y443" s="93">
        <f>SUM('6:12'!Y443)</f>
        <v>0</v>
      </c>
      <c r="Z443" s="93">
        <f>SUM('6:12'!Z443)</f>
        <v>0</v>
      </c>
      <c r="AA443" s="93">
        <f>SUM('6:12'!AA443)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SUM('6:12'!G444)</f>
        <v>0</v>
      </c>
      <c r="H444" s="315">
        <f t="shared" si="84"/>
        <v>0</v>
      </c>
      <c r="I444" s="93">
        <f>SUM('6:12'!I444)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SUM('6:12'!O444)</f>
        <v>0</v>
      </c>
      <c r="P444" s="93">
        <f>SUM('6:12'!P444)</f>
        <v>0</v>
      </c>
      <c r="Q444" s="93">
        <f>SUM('6:12'!Q444)</f>
        <v>0</v>
      </c>
      <c r="R444" s="93">
        <f>SUM('6:12'!R444)</f>
        <v>0</v>
      </c>
      <c r="S444" s="93">
        <f>SUM('6:12'!S444)</f>
        <v>0</v>
      </c>
      <c r="T444" s="93">
        <f>SUM('6:12'!T444)</f>
        <v>0</v>
      </c>
      <c r="U444" s="93">
        <f>SUM('6:12'!U444)</f>
        <v>0</v>
      </c>
      <c r="V444" s="196">
        <f t="shared" si="87"/>
        <v>0</v>
      </c>
      <c r="W444" s="33" t="str">
        <f t="shared" si="88"/>
        <v/>
      </c>
      <c r="X444" s="93">
        <f>SUM('6:12'!X444)</f>
        <v>0</v>
      </c>
      <c r="Y444" s="93">
        <f>SUM('6:12'!Y444)</f>
        <v>0</v>
      </c>
      <c r="Z444" s="93">
        <f>SUM('6:12'!Z444)</f>
        <v>0</v>
      </c>
      <c r="AA444" s="93">
        <f>SUM('6:12'!AA444)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SUM('6:12'!G445)</f>
        <v>0</v>
      </c>
      <c r="H445" s="315">
        <f t="shared" si="84"/>
        <v>0</v>
      </c>
      <c r="I445" s="93">
        <f>SUM('6:12'!I445)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SUM('6:12'!O445)</f>
        <v>0</v>
      </c>
      <c r="P445" s="93">
        <f>SUM('6:12'!P445)</f>
        <v>0</v>
      </c>
      <c r="Q445" s="93">
        <f>SUM('6:12'!Q445)</f>
        <v>0</v>
      </c>
      <c r="R445" s="93">
        <f>SUM('6:12'!R445)</f>
        <v>0</v>
      </c>
      <c r="S445" s="93">
        <f>SUM('6:12'!S445)</f>
        <v>0</v>
      </c>
      <c r="T445" s="93">
        <f>SUM('6:12'!T445)</f>
        <v>0</v>
      </c>
      <c r="U445" s="93">
        <f>SUM('6:12'!U445)</f>
        <v>0</v>
      </c>
      <c r="V445" s="196">
        <f t="shared" si="87"/>
        <v>0</v>
      </c>
      <c r="W445" s="33" t="str">
        <f t="shared" si="88"/>
        <v/>
      </c>
      <c r="X445" s="93">
        <f>SUM('6:12'!X445)</f>
        <v>0</v>
      </c>
      <c r="Y445" s="93">
        <f>SUM('6:12'!Y445)</f>
        <v>0</v>
      </c>
      <c r="Z445" s="93">
        <f>SUM('6:12'!Z445)</f>
        <v>0</v>
      </c>
      <c r="AA445" s="93">
        <f>SUM('6:12'!AA445)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SUM('6:12'!G446)</f>
        <v>0</v>
      </c>
      <c r="H446" s="315">
        <f t="shared" si="84"/>
        <v>0</v>
      </c>
      <c r="I446" s="93">
        <f>SUM('6:12'!I446)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SUM('6:12'!O446)</f>
        <v>0</v>
      </c>
      <c r="P446" s="93">
        <f>SUM('6:12'!P446)</f>
        <v>0</v>
      </c>
      <c r="Q446" s="93">
        <f>SUM('6:12'!Q446)</f>
        <v>0</v>
      </c>
      <c r="R446" s="93">
        <f>SUM('6:12'!R446)</f>
        <v>0</v>
      </c>
      <c r="S446" s="93">
        <f>SUM('6:12'!S446)</f>
        <v>0</v>
      </c>
      <c r="T446" s="93">
        <f>SUM('6:12'!T446)</f>
        <v>0</v>
      </c>
      <c r="U446" s="93">
        <f>SUM('6:12'!U446)</f>
        <v>0</v>
      </c>
      <c r="V446" s="196">
        <f t="shared" si="87"/>
        <v>0</v>
      </c>
      <c r="W446" s="33" t="str">
        <f t="shared" si="88"/>
        <v/>
      </c>
      <c r="X446" s="93">
        <f>SUM('6:12'!X446)</f>
        <v>0</v>
      </c>
      <c r="Y446" s="93">
        <f>SUM('6:12'!Y446)</f>
        <v>0</v>
      </c>
      <c r="Z446" s="93">
        <f>SUM('6:12'!Z446)</f>
        <v>0</v>
      </c>
      <c r="AA446" s="93">
        <f>SUM('6:12'!AA446)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SUM('6:12'!G447)</f>
        <v>0</v>
      </c>
      <c r="H447" s="315">
        <f t="shared" si="84"/>
        <v>0</v>
      </c>
      <c r="I447" s="93">
        <f>SUM('6:12'!I447)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SUM('6:12'!O447)</f>
        <v>0</v>
      </c>
      <c r="P447" s="93">
        <f>SUM('6:12'!P447)</f>
        <v>0</v>
      </c>
      <c r="Q447" s="93">
        <f>SUM('6:12'!Q447)</f>
        <v>0</v>
      </c>
      <c r="R447" s="93">
        <f>SUM('6:12'!R447)</f>
        <v>0</v>
      </c>
      <c r="S447" s="93">
        <f>SUM('6:12'!S447)</f>
        <v>0</v>
      </c>
      <c r="T447" s="93">
        <f>SUM('6:12'!T447)</f>
        <v>0</v>
      </c>
      <c r="U447" s="93">
        <f>SUM('6:12'!U447)</f>
        <v>0</v>
      </c>
      <c r="V447" s="196">
        <f t="shared" si="87"/>
        <v>0</v>
      </c>
      <c r="W447" s="33" t="str">
        <f t="shared" si="88"/>
        <v/>
      </c>
      <c r="X447" s="93">
        <f>SUM('6:12'!X447)</f>
        <v>0</v>
      </c>
      <c r="Y447" s="93">
        <f>SUM('6:12'!Y447)</f>
        <v>0</v>
      </c>
      <c r="Z447" s="93">
        <f>SUM('6:12'!Z447)</f>
        <v>0</v>
      </c>
      <c r="AA447" s="93">
        <f>SUM('6:12'!AA447)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SUM('6:12'!G448)</f>
        <v>0</v>
      </c>
      <c r="H448" s="315">
        <f t="shared" si="84"/>
        <v>0</v>
      </c>
      <c r="I448" s="93">
        <f>SUM('6:12'!I448)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SUM('6:12'!O448)</f>
        <v>0</v>
      </c>
      <c r="P448" s="93">
        <f>SUM('6:12'!P448)</f>
        <v>0</v>
      </c>
      <c r="Q448" s="93">
        <f>SUM('6:12'!Q448)</f>
        <v>0</v>
      </c>
      <c r="R448" s="93">
        <f>SUM('6:12'!R448)</f>
        <v>0</v>
      </c>
      <c r="S448" s="93">
        <f>SUM('6:12'!S448)</f>
        <v>0</v>
      </c>
      <c r="T448" s="93">
        <f>SUM('6:12'!T448)</f>
        <v>0</v>
      </c>
      <c r="U448" s="93">
        <f>SUM('6:12'!U448)</f>
        <v>0</v>
      </c>
      <c r="V448" s="196">
        <f t="shared" si="87"/>
        <v>0</v>
      </c>
      <c r="W448" s="33" t="str">
        <f t="shared" si="88"/>
        <v/>
      </c>
      <c r="X448" s="93">
        <f>SUM('6:12'!X448)</f>
        <v>0</v>
      </c>
      <c r="Y448" s="93">
        <f>SUM('6:12'!Y448)</f>
        <v>0</v>
      </c>
      <c r="Z448" s="93">
        <f>SUM('6:12'!Z448)</f>
        <v>0</v>
      </c>
      <c r="AA448" s="93">
        <f>SUM('6:12'!AA448)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SUM('6:12'!G449)</f>
        <v>0</v>
      </c>
      <c r="H449" s="315">
        <f t="shared" si="84"/>
        <v>0</v>
      </c>
      <c r="I449" s="93">
        <f>SUM('6:12'!I449)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SUM('6:12'!O449)</f>
        <v>0</v>
      </c>
      <c r="P449" s="93">
        <f>SUM('6:12'!P449)</f>
        <v>0</v>
      </c>
      <c r="Q449" s="93">
        <f>SUM('6:12'!Q449)</f>
        <v>0</v>
      </c>
      <c r="R449" s="93">
        <f>SUM('6:12'!R449)</f>
        <v>0</v>
      </c>
      <c r="S449" s="93">
        <f>SUM('6:12'!S449)</f>
        <v>0</v>
      </c>
      <c r="T449" s="93">
        <f>SUM('6:12'!T449)</f>
        <v>0</v>
      </c>
      <c r="U449" s="93">
        <f>SUM('6:12'!U449)</f>
        <v>0</v>
      </c>
      <c r="V449" s="196"/>
      <c r="W449" s="33"/>
      <c r="X449" s="93">
        <f>SUM('6:12'!X449)</f>
        <v>0</v>
      </c>
      <c r="Y449" s="93">
        <f>SUM('6:12'!Y449)</f>
        <v>0</v>
      </c>
      <c r="Z449" s="93">
        <f>SUM('6:12'!Z449)</f>
        <v>0</v>
      </c>
      <c r="AA449" s="93">
        <f>SUM('6:12'!AA449)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SUM('6:12'!G450)</f>
        <v>0</v>
      </c>
      <c r="H450" s="315">
        <f t="shared" si="84"/>
        <v>0</v>
      </c>
      <c r="I450" s="93">
        <f>SUM('6:12'!I450)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SUM('6:12'!O450)</f>
        <v>0</v>
      </c>
      <c r="P450" s="93">
        <f>SUM('6:12'!P450)</f>
        <v>0</v>
      </c>
      <c r="Q450" s="93">
        <f>SUM('6:12'!Q450)</f>
        <v>0</v>
      </c>
      <c r="R450" s="93">
        <f>SUM('6:12'!R450)</f>
        <v>0</v>
      </c>
      <c r="S450" s="93">
        <f>SUM('6:12'!S450)</f>
        <v>0</v>
      </c>
      <c r="T450" s="93">
        <f>SUM('6:12'!T450)</f>
        <v>0</v>
      </c>
      <c r="U450" s="93">
        <f>SUM('6:12'!U450)</f>
        <v>0</v>
      </c>
      <c r="V450" s="196"/>
      <c r="W450" s="33"/>
      <c r="X450" s="93">
        <f>SUM('6:12'!X450)</f>
        <v>0</v>
      </c>
      <c r="Y450" s="93">
        <f>SUM('6:12'!Y450)</f>
        <v>0</v>
      </c>
      <c r="Z450" s="93">
        <f>SUM('6:12'!Z450)</f>
        <v>0</v>
      </c>
      <c r="AA450" s="93">
        <f>SUM('6:12'!AA450)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SUM('6:12'!G451)</f>
        <v>0</v>
      </c>
      <c r="H451" s="315">
        <f t="shared" si="84"/>
        <v>0</v>
      </c>
      <c r="I451" s="93">
        <f>SUM('6:12'!I451)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SUM('6:12'!O451)</f>
        <v>0</v>
      </c>
      <c r="P451" s="93">
        <f>SUM('6:12'!P451)</f>
        <v>0</v>
      </c>
      <c r="Q451" s="93">
        <f>SUM('6:12'!Q451)</f>
        <v>0</v>
      </c>
      <c r="R451" s="93">
        <f>SUM('6:12'!R451)</f>
        <v>0</v>
      </c>
      <c r="S451" s="93">
        <f>SUM('6:12'!S451)</f>
        <v>0</v>
      </c>
      <c r="T451" s="93">
        <f>SUM('6:12'!T451)</f>
        <v>0</v>
      </c>
      <c r="U451" s="93">
        <f>SUM('6:12'!U451)</f>
        <v>0</v>
      </c>
      <c r="V451" s="196"/>
      <c r="W451" s="33"/>
      <c r="X451" s="93">
        <f>SUM('6:12'!X451)</f>
        <v>0</v>
      </c>
      <c r="Y451" s="93">
        <f>SUM('6:12'!Y451)</f>
        <v>0</v>
      </c>
      <c r="Z451" s="93">
        <f>SUM('6:12'!Z451)</f>
        <v>0</v>
      </c>
      <c r="AA451" s="93">
        <f>SUM('6:12'!AA451)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SUM('6:12'!G452)</f>
        <v>0</v>
      </c>
      <c r="H452" s="315">
        <f t="shared" si="84"/>
        <v>0</v>
      </c>
      <c r="I452" s="93">
        <f>SUM('6:12'!I452)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SUM('6:12'!O452)</f>
        <v>0</v>
      </c>
      <c r="P452" s="93">
        <f>SUM('6:12'!P452)</f>
        <v>0</v>
      </c>
      <c r="Q452" s="93">
        <f>SUM('6:12'!Q452)</f>
        <v>0</v>
      </c>
      <c r="R452" s="93">
        <f>SUM('6:12'!R452)</f>
        <v>0</v>
      </c>
      <c r="S452" s="93">
        <f>SUM('6:12'!S452)</f>
        <v>0</v>
      </c>
      <c r="T452" s="93">
        <f>SUM('6:12'!T452)</f>
        <v>0</v>
      </c>
      <c r="U452" s="93">
        <f>SUM('6:12'!U452)</f>
        <v>0</v>
      </c>
      <c r="V452" s="196"/>
      <c r="W452" s="33"/>
      <c r="X452" s="93">
        <f>SUM('6:12'!X452)</f>
        <v>0</v>
      </c>
      <c r="Y452" s="93">
        <f>SUM('6:12'!Y452)</f>
        <v>0</v>
      </c>
      <c r="Z452" s="93">
        <f>SUM('6:12'!Z452)</f>
        <v>0</v>
      </c>
      <c r="AA452" s="93">
        <f>SUM('6:12'!AA452)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SUM('6:12'!G453)</f>
        <v>0</v>
      </c>
      <c r="H453" s="315">
        <f t="shared" si="84"/>
        <v>0</v>
      </c>
      <c r="I453" s="93">
        <f>SUM('6:12'!I453)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SUM('6:12'!O453)</f>
        <v>0</v>
      </c>
      <c r="P453" s="93">
        <f>SUM('6:12'!P453)</f>
        <v>0</v>
      </c>
      <c r="Q453" s="93">
        <f>SUM('6:12'!Q453)</f>
        <v>0</v>
      </c>
      <c r="R453" s="93">
        <f>SUM('6:12'!R453)</f>
        <v>0</v>
      </c>
      <c r="S453" s="93">
        <f>SUM('6:12'!S453)</f>
        <v>0</v>
      </c>
      <c r="T453" s="93">
        <f>SUM('6:12'!T453)</f>
        <v>0</v>
      </c>
      <c r="U453" s="93">
        <f>SUM('6:12'!U453)</f>
        <v>0</v>
      </c>
      <c r="V453" s="196"/>
      <c r="W453" s="33"/>
      <c r="X453" s="93">
        <f>SUM('6:12'!X453)</f>
        <v>0</v>
      </c>
      <c r="Y453" s="93">
        <f>SUM('6:12'!Y453)</f>
        <v>0</v>
      </c>
      <c r="Z453" s="93">
        <f>SUM('6:12'!Z453)</f>
        <v>0</v>
      </c>
      <c r="AA453" s="93">
        <f>SUM('6:12'!AA453)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SUM('6:12'!G454)</f>
        <v>0</v>
      </c>
      <c r="H454" s="315">
        <f t="shared" si="84"/>
        <v>0</v>
      </c>
      <c r="I454" s="93">
        <f>SUM('6:12'!I454)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SUM('6:12'!O454)</f>
        <v>0</v>
      </c>
      <c r="P454" s="93">
        <f>SUM('6:12'!P454)</f>
        <v>0</v>
      </c>
      <c r="Q454" s="93">
        <f>SUM('6:12'!Q454)</f>
        <v>0</v>
      </c>
      <c r="R454" s="93">
        <f>SUM('6:12'!R454)</f>
        <v>0</v>
      </c>
      <c r="S454" s="93">
        <f>SUM('6:12'!S454)</f>
        <v>0</v>
      </c>
      <c r="T454" s="93">
        <f>SUM('6:12'!T454)</f>
        <v>0</v>
      </c>
      <c r="U454" s="93">
        <f>SUM('6:12'!U454)</f>
        <v>0</v>
      </c>
      <c r="V454" s="196"/>
      <c r="W454" s="33"/>
      <c r="X454" s="93">
        <f>SUM('6:12'!X454)</f>
        <v>0</v>
      </c>
      <c r="Y454" s="93">
        <f>SUM('6:12'!Y454)</f>
        <v>0</v>
      </c>
      <c r="Z454" s="93">
        <f>SUM('6:12'!Z454)</f>
        <v>0</v>
      </c>
      <c r="AA454" s="93">
        <f>SUM('6:12'!AA454)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SUM('6:12'!G455)</f>
        <v>670</v>
      </c>
      <c r="H455" s="315">
        <f t="shared" si="84"/>
        <v>3390.2</v>
      </c>
      <c r="I455" s="93">
        <f>SUM('6:12'!I455)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SUM('6:12'!O455)</f>
        <v>0</v>
      </c>
      <c r="P455" s="93">
        <f>SUM('6:12'!P455)</f>
        <v>0</v>
      </c>
      <c r="Q455" s="93">
        <f>SUM('6:12'!Q455)</f>
        <v>0</v>
      </c>
      <c r="R455" s="93">
        <f>SUM('6:12'!R455)</f>
        <v>0</v>
      </c>
      <c r="S455" s="93">
        <f>SUM('6:12'!S455)</f>
        <v>0</v>
      </c>
      <c r="T455" s="93">
        <f>SUM('6:12'!T455)</f>
        <v>0</v>
      </c>
      <c r="U455" s="93">
        <f>SUM('6:12'!U455)</f>
        <v>0</v>
      </c>
      <c r="V455" s="196">
        <f>SUM(X455:AA455)</f>
        <v>0</v>
      </c>
      <c r="W455" s="33">
        <f>IF(ISERROR(V455/G455),"",V455/G455)</f>
        <v>0</v>
      </c>
      <c r="X455" s="93">
        <f>SUM('6:12'!X455)</f>
        <v>0</v>
      </c>
      <c r="Y455" s="93">
        <f>SUM('6:12'!Y455)</f>
        <v>0</v>
      </c>
      <c r="Z455" s="93">
        <f>SUM('6:12'!Z455)</f>
        <v>0</v>
      </c>
      <c r="AA455" s="93">
        <f>SUM('6:12'!AA455)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SUM('6:12'!G456)</f>
        <v>659</v>
      </c>
      <c r="H456" s="315">
        <f t="shared" si="84"/>
        <v>3334.54</v>
      </c>
      <c r="I456" s="93">
        <f>SUM('6:12'!I456)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SUM('6:12'!O456)</f>
        <v>0</v>
      </c>
      <c r="P456" s="93">
        <f>SUM('6:12'!P456)</f>
        <v>0</v>
      </c>
      <c r="Q456" s="93">
        <f>SUM('6:12'!Q456)</f>
        <v>0</v>
      </c>
      <c r="R456" s="93">
        <f>SUM('6:12'!R456)</f>
        <v>0</v>
      </c>
      <c r="S456" s="93">
        <f>SUM('6:12'!S456)</f>
        <v>0</v>
      </c>
      <c r="T456" s="93">
        <f>SUM('6:12'!T456)</f>
        <v>0</v>
      </c>
      <c r="U456" s="93">
        <f>SUM('6:12'!U456)</f>
        <v>0</v>
      </c>
      <c r="V456" s="196">
        <f>SUM(X456:AA456)</f>
        <v>0</v>
      </c>
      <c r="W456" s="33">
        <f>IF(ISERROR(V456/G456),"",V456/G456)</f>
        <v>0</v>
      </c>
      <c r="X456" s="93">
        <f>SUM('6:12'!X456)</f>
        <v>0</v>
      </c>
      <c r="Y456" s="93">
        <f>SUM('6:12'!Y456)</f>
        <v>0</v>
      </c>
      <c r="Z456" s="93">
        <f>SUM('6:12'!Z456)</f>
        <v>0</v>
      </c>
      <c r="AA456" s="93">
        <f>SUM('6:12'!AA456)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SUM('6:12'!G457)</f>
        <v>0</v>
      </c>
      <c r="H457" s="315">
        <f t="shared" si="84"/>
        <v>0</v>
      </c>
      <c r="I457" s="93">
        <f>SUM('6:12'!I457)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SUM('6:12'!G458)</f>
        <v>0</v>
      </c>
      <c r="H458" s="315">
        <f t="shared" si="84"/>
        <v>0</v>
      </c>
      <c r="I458" s="93">
        <f>SUM('6:12'!I458)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SUM('6:12'!G459)</f>
        <v>267</v>
      </c>
      <c r="H459" s="315">
        <f t="shared" si="84"/>
        <v>0</v>
      </c>
      <c r="I459" s="93">
        <f>SUM('6:12'!I459)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SUM('6:12'!G460)</f>
        <v>0</v>
      </c>
      <c r="H460" s="315">
        <f t="shared" si="84"/>
        <v>0</v>
      </c>
      <c r="I460" s="93">
        <f>SUM('6:12'!I460)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SUM('6:12'!O460)</f>
        <v>0</v>
      </c>
      <c r="P460" s="93">
        <f>SUM('6:12'!P460)</f>
        <v>0</v>
      </c>
      <c r="Q460" s="93">
        <f>SUM('6:12'!Q460)</f>
        <v>0</v>
      </c>
      <c r="R460" s="93">
        <f>SUM('6:12'!R460)</f>
        <v>0</v>
      </c>
      <c r="S460" s="93">
        <f>SUM('6:12'!S460)</f>
        <v>0</v>
      </c>
      <c r="T460" s="93">
        <f>SUM('6:12'!T460)</f>
        <v>0</v>
      </c>
      <c r="U460" s="93">
        <f>SUM('6:12'!U460)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SUM('6:12'!X460)</f>
        <v>0</v>
      </c>
      <c r="Y460" s="93">
        <f>SUM('6:12'!Y460)</f>
        <v>0</v>
      </c>
      <c r="Z460" s="93">
        <f>SUM('6:12'!Z460)</f>
        <v>0</v>
      </c>
      <c r="AA460" s="93">
        <f>SUM('6:12'!AA460)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SUM('6:12'!G461)</f>
        <v>0</v>
      </c>
      <c r="H461" s="315">
        <f t="shared" si="84"/>
        <v>0</v>
      </c>
      <c r="I461" s="93">
        <f>SUM('6:12'!I461)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SUM('6:12'!O461)</f>
        <v>0</v>
      </c>
      <c r="P461" s="93">
        <f>SUM('6:12'!P461)</f>
        <v>0</v>
      </c>
      <c r="Q461" s="93">
        <f>SUM('6:12'!Q461)</f>
        <v>0</v>
      </c>
      <c r="R461" s="93">
        <f>SUM('6:12'!R461)</f>
        <v>0</v>
      </c>
      <c r="S461" s="93">
        <f>SUM('6:12'!S461)</f>
        <v>0</v>
      </c>
      <c r="T461" s="93">
        <f>SUM('6:12'!T461)</f>
        <v>0</v>
      </c>
      <c r="U461" s="93">
        <f>SUM('6:12'!U461)</f>
        <v>0</v>
      </c>
      <c r="V461" s="196">
        <f>SUM(X461:AA461)</f>
        <v>0</v>
      </c>
      <c r="W461" s="33" t="str">
        <f t="shared" si="89"/>
        <v/>
      </c>
      <c r="X461" s="93">
        <f>SUM('6:12'!X461)</f>
        <v>0</v>
      </c>
      <c r="Y461" s="93">
        <f>SUM('6:12'!Y461)</f>
        <v>0</v>
      </c>
      <c r="Z461" s="93">
        <f>SUM('6:12'!Z461)</f>
        <v>0</v>
      </c>
      <c r="AA461" s="93">
        <f>SUM('6:12'!AA461)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SUM('6:12'!G462)</f>
        <v>0</v>
      </c>
      <c r="H462" s="315">
        <f t="shared" si="84"/>
        <v>0</v>
      </c>
      <c r="I462" s="93">
        <f>SUM('6:12'!I462)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SUM('6:12'!O462)</f>
        <v>0</v>
      </c>
      <c r="P462" s="93">
        <f>SUM('6:12'!P462)</f>
        <v>0</v>
      </c>
      <c r="Q462" s="93">
        <f>SUM('6:12'!Q462)</f>
        <v>0</v>
      </c>
      <c r="R462" s="93">
        <f>SUM('6:12'!R462)</f>
        <v>0</v>
      </c>
      <c r="S462" s="93">
        <f>SUM('6:12'!S462)</f>
        <v>0</v>
      </c>
      <c r="T462" s="93">
        <f>SUM('6:12'!T462)</f>
        <v>0</v>
      </c>
      <c r="U462" s="93">
        <f>SUM('6:12'!U462)</f>
        <v>0</v>
      </c>
      <c r="V462" s="196">
        <f>SUM(X462:AA462)</f>
        <v>0</v>
      </c>
      <c r="W462" s="33" t="str">
        <f t="shared" si="89"/>
        <v/>
      </c>
      <c r="X462" s="93">
        <f>SUM('6:12'!X462)</f>
        <v>0</v>
      </c>
      <c r="Y462" s="93">
        <f>SUM('6:12'!Y462)</f>
        <v>0</v>
      </c>
      <c r="Z462" s="93">
        <f>SUM('6:12'!Z462)</f>
        <v>0</v>
      </c>
      <c r="AA462" s="93">
        <f>SUM('6:12'!AA462)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80" t="s">
        <v>92</v>
      </c>
      <c r="B463" s="781"/>
      <c r="C463" s="310" t="s">
        <v>71</v>
      </c>
      <c r="D463" s="20"/>
      <c r="E463" s="20"/>
      <c r="F463" s="32"/>
      <c r="G463" s="99">
        <f>SUM(G429:G462)</f>
        <v>6051</v>
      </c>
      <c r="H463" s="30">
        <f>SUM(H429:H462)</f>
        <v>29133.390000000007</v>
      </c>
      <c r="I463" s="30">
        <f>SUM(I429:I462)</f>
        <v>495</v>
      </c>
      <c r="J463" s="31">
        <f t="array" ref="J463">IF(ISERROR(G463/I463),"",G463/I463)</f>
        <v>12.224242424242425</v>
      </c>
      <c r="K463" s="30">
        <f>SUM(K429:K462)</f>
        <v>591.26454056695991</v>
      </c>
      <c r="L463" s="98"/>
      <c r="M463" s="89">
        <f t="shared" ref="M463:V463" si="90">SUM(M429:M462)</f>
        <v>-96.264540566959894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SUM('6:12'!G464)</f>
        <v>0</v>
      </c>
      <c r="H464" s="315">
        <f>D464*G464</f>
        <v>0</v>
      </c>
      <c r="I464" s="93">
        <f>SUM('6:12'!I464)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SUM('6:12'!O464)</f>
        <v>0</v>
      </c>
      <c r="P464" s="93">
        <f>SUM('6:12'!P464)</f>
        <v>0</v>
      </c>
      <c r="Q464" s="93">
        <f>SUM('6:12'!Q464)</f>
        <v>0</v>
      </c>
      <c r="R464" s="93">
        <f>SUM('6:12'!R464)</f>
        <v>0</v>
      </c>
      <c r="S464" s="93">
        <f>SUM('6:12'!S464)</f>
        <v>0</v>
      </c>
      <c r="T464" s="93">
        <f>SUM('6:12'!T464)</f>
        <v>0</v>
      </c>
      <c r="U464" s="93">
        <f>SUM('6:12'!U464)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SUM('6:12'!X464)</f>
        <v>0</v>
      </c>
      <c r="Y464" s="93">
        <f>SUM('6:12'!Y464)</f>
        <v>0</v>
      </c>
      <c r="Z464" s="93">
        <f>SUM('6:12'!Z464)</f>
        <v>0</v>
      </c>
      <c r="AA464" s="93">
        <f>SUM('6:12'!AA464)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SUM('6:12'!G465)</f>
        <v>0</v>
      </c>
      <c r="H465" s="315">
        <f t="shared" ref="H465:H478" si="94">D465*G465</f>
        <v>0</v>
      </c>
      <c r="I465" s="93">
        <f>SUM('6:12'!I465)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SUM('6:12'!O465)</f>
        <v>0</v>
      </c>
      <c r="P465" s="93">
        <f>SUM('6:12'!P465)</f>
        <v>0</v>
      </c>
      <c r="Q465" s="93">
        <f>SUM('6:12'!Q465)</f>
        <v>0</v>
      </c>
      <c r="R465" s="93">
        <f>SUM('6:12'!R465)</f>
        <v>0</v>
      </c>
      <c r="S465" s="93">
        <f>SUM('6:12'!S465)</f>
        <v>0</v>
      </c>
      <c r="T465" s="93">
        <f>SUM('6:12'!T465)</f>
        <v>0</v>
      </c>
      <c r="U465" s="93">
        <f>SUM('6:12'!U465)</f>
        <v>0</v>
      </c>
      <c r="V465" s="196">
        <f t="shared" si="93"/>
        <v>0</v>
      </c>
      <c r="W465" s="33" t="str">
        <f t="shared" si="89"/>
        <v/>
      </c>
      <c r="X465" s="93">
        <f>SUM('6:12'!X465)</f>
        <v>0</v>
      </c>
      <c r="Y465" s="93">
        <f>SUM('6:12'!Y465)</f>
        <v>0</v>
      </c>
      <c r="Z465" s="93">
        <f>SUM('6:12'!Z465)</f>
        <v>0</v>
      </c>
      <c r="AA465" s="93">
        <f>SUM('6:12'!AA465)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SUM('6:12'!G466)</f>
        <v>0</v>
      </c>
      <c r="H466" s="315">
        <f t="shared" si="94"/>
        <v>0</v>
      </c>
      <c r="I466" s="93">
        <f>SUM('6:12'!I466)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SUM('6:12'!O466)</f>
        <v>0</v>
      </c>
      <c r="P466" s="93">
        <f>SUM('6:12'!P466)</f>
        <v>0</v>
      </c>
      <c r="Q466" s="93">
        <f>SUM('6:12'!Q466)</f>
        <v>0</v>
      </c>
      <c r="R466" s="93">
        <f>SUM('6:12'!R466)</f>
        <v>0</v>
      </c>
      <c r="S466" s="93">
        <f>SUM('6:12'!S466)</f>
        <v>0</v>
      </c>
      <c r="T466" s="93">
        <f>SUM('6:12'!T466)</f>
        <v>0</v>
      </c>
      <c r="U466" s="93">
        <f>SUM('6:12'!U466)</f>
        <v>0</v>
      </c>
      <c r="V466" s="196">
        <f t="shared" si="93"/>
        <v>0</v>
      </c>
      <c r="W466" s="33" t="str">
        <f t="shared" si="89"/>
        <v/>
      </c>
      <c r="X466" s="93">
        <f>SUM('6:12'!X466)</f>
        <v>0</v>
      </c>
      <c r="Y466" s="93">
        <f>SUM('6:12'!Y466)</f>
        <v>0</v>
      </c>
      <c r="Z466" s="93">
        <f>SUM('6:12'!Z466)</f>
        <v>0</v>
      </c>
      <c r="AA466" s="93">
        <f>SUM('6:12'!AA466)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SUM('6:12'!G467)</f>
        <v>0</v>
      </c>
      <c r="H467" s="315">
        <f t="shared" si="94"/>
        <v>0</v>
      </c>
      <c r="I467" s="93">
        <f>SUM('6:12'!I467)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SUM('6:12'!O467)</f>
        <v>0</v>
      </c>
      <c r="P467" s="93">
        <f>SUM('6:12'!P467)</f>
        <v>0</v>
      </c>
      <c r="Q467" s="93">
        <f>SUM('6:12'!Q467)</f>
        <v>0</v>
      </c>
      <c r="R467" s="93">
        <f>SUM('6:12'!R467)</f>
        <v>0</v>
      </c>
      <c r="S467" s="93">
        <f>SUM('6:12'!S467)</f>
        <v>0</v>
      </c>
      <c r="T467" s="93">
        <f>SUM('6:12'!T467)</f>
        <v>0</v>
      </c>
      <c r="U467" s="93">
        <f>SUM('6:12'!U467)</f>
        <v>0</v>
      </c>
      <c r="V467" s="196">
        <f t="shared" si="93"/>
        <v>0</v>
      </c>
      <c r="W467" s="33" t="str">
        <f t="shared" si="89"/>
        <v/>
      </c>
      <c r="X467" s="93">
        <f>SUM('6:12'!X467)</f>
        <v>0</v>
      </c>
      <c r="Y467" s="93">
        <f>SUM('6:12'!Y467)</f>
        <v>0</v>
      </c>
      <c r="Z467" s="93">
        <f>SUM('6:12'!Z467)</f>
        <v>0</v>
      </c>
      <c r="AA467" s="93">
        <f>SUM('6:12'!AA467)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SUM('6:12'!G468)</f>
        <v>0</v>
      </c>
      <c r="H468" s="315">
        <f t="shared" si="94"/>
        <v>0</v>
      </c>
      <c r="I468" s="93">
        <f>SUM('6:12'!I468)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SUM('6:12'!O468)</f>
        <v>0</v>
      </c>
      <c r="P468" s="93">
        <f>SUM('6:12'!P468)</f>
        <v>0</v>
      </c>
      <c r="Q468" s="93">
        <f>SUM('6:12'!Q468)</f>
        <v>0</v>
      </c>
      <c r="R468" s="93">
        <f>SUM('6:12'!R468)</f>
        <v>0</v>
      </c>
      <c r="S468" s="93">
        <f>SUM('6:12'!S468)</f>
        <v>0</v>
      </c>
      <c r="T468" s="93">
        <f>SUM('6:12'!T468)</f>
        <v>0</v>
      </c>
      <c r="U468" s="93">
        <f>SUM('6:12'!U468)</f>
        <v>0</v>
      </c>
      <c r="V468" s="196">
        <f t="shared" si="93"/>
        <v>0</v>
      </c>
      <c r="W468" s="33" t="str">
        <f t="shared" si="89"/>
        <v/>
      </c>
      <c r="X468" s="93">
        <f>SUM('6:12'!X468)</f>
        <v>0</v>
      </c>
      <c r="Y468" s="93">
        <f>SUM('6:12'!Y468)</f>
        <v>0</v>
      </c>
      <c r="Z468" s="93">
        <f>SUM('6:12'!Z468)</f>
        <v>0</v>
      </c>
      <c r="AA468" s="93">
        <f>SUM('6:12'!AA468)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SUM('6:12'!G469)</f>
        <v>0</v>
      </c>
      <c r="H469" s="315">
        <f t="shared" si="94"/>
        <v>0</v>
      </c>
      <c r="I469" s="93">
        <f>SUM('6:12'!I469)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SUM('6:12'!O469)</f>
        <v>0</v>
      </c>
      <c r="P469" s="93">
        <f>SUM('6:12'!P469)</f>
        <v>0</v>
      </c>
      <c r="Q469" s="93">
        <f>SUM('6:12'!Q469)</f>
        <v>0</v>
      </c>
      <c r="R469" s="93">
        <f>SUM('6:12'!R469)</f>
        <v>0</v>
      </c>
      <c r="S469" s="93">
        <f>SUM('6:12'!S469)</f>
        <v>0</v>
      </c>
      <c r="T469" s="93">
        <f>SUM('6:12'!T469)</f>
        <v>0</v>
      </c>
      <c r="U469" s="93">
        <f>SUM('6:12'!U469)</f>
        <v>0</v>
      </c>
      <c r="V469" s="196">
        <f t="shared" si="93"/>
        <v>0</v>
      </c>
      <c r="W469" s="33" t="str">
        <f t="shared" si="89"/>
        <v/>
      </c>
      <c r="X469" s="93">
        <f>SUM('6:12'!X469)</f>
        <v>0</v>
      </c>
      <c r="Y469" s="93">
        <f>SUM('6:12'!Y469)</f>
        <v>0</v>
      </c>
      <c r="Z469" s="93">
        <f>SUM('6:12'!Z469)</f>
        <v>0</v>
      </c>
      <c r="AA469" s="93">
        <f>SUM('6:12'!AA469)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SUM('6:12'!G470)</f>
        <v>0</v>
      </c>
      <c r="H470" s="315">
        <f t="shared" si="94"/>
        <v>0</v>
      </c>
      <c r="I470" s="93">
        <f>SUM('6:12'!I470)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SUM('6:12'!O470)</f>
        <v>0</v>
      </c>
      <c r="P470" s="93">
        <f>SUM('6:12'!P470)</f>
        <v>0</v>
      </c>
      <c r="Q470" s="93">
        <f>SUM('6:12'!Q470)</f>
        <v>0</v>
      </c>
      <c r="R470" s="93">
        <f>SUM('6:12'!R470)</f>
        <v>0</v>
      </c>
      <c r="S470" s="93">
        <f>SUM('6:12'!S470)</f>
        <v>0</v>
      </c>
      <c r="T470" s="93">
        <f>SUM('6:12'!T470)</f>
        <v>0</v>
      </c>
      <c r="U470" s="93">
        <f>SUM('6:12'!U470)</f>
        <v>0</v>
      </c>
      <c r="V470" s="196">
        <f t="shared" si="93"/>
        <v>0</v>
      </c>
      <c r="W470" s="33" t="str">
        <f t="shared" si="89"/>
        <v/>
      </c>
      <c r="X470" s="93">
        <f>SUM('6:12'!X470)</f>
        <v>0</v>
      </c>
      <c r="Y470" s="93">
        <f>SUM('6:12'!Y470)</f>
        <v>0</v>
      </c>
      <c r="Z470" s="93">
        <f>SUM('6:12'!Z470)</f>
        <v>0</v>
      </c>
      <c r="AA470" s="93">
        <f>SUM('6:12'!AA470)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SUM('6:12'!G471)</f>
        <v>0</v>
      </c>
      <c r="H471" s="315">
        <f t="shared" si="94"/>
        <v>0</v>
      </c>
      <c r="I471" s="93">
        <f>SUM('6:12'!I471)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SUM('6:12'!O471)</f>
        <v>0</v>
      </c>
      <c r="P471" s="93">
        <f>SUM('6:12'!P471)</f>
        <v>0</v>
      </c>
      <c r="Q471" s="93">
        <f>SUM('6:12'!Q471)</f>
        <v>0</v>
      </c>
      <c r="R471" s="93">
        <f>SUM('6:12'!R471)</f>
        <v>0</v>
      </c>
      <c r="S471" s="93">
        <f>SUM('6:12'!S471)</f>
        <v>0</v>
      </c>
      <c r="T471" s="93">
        <f>SUM('6:12'!T471)</f>
        <v>0</v>
      </c>
      <c r="U471" s="93">
        <f>SUM('6:12'!U471)</f>
        <v>0</v>
      </c>
      <c r="V471" s="196">
        <f t="shared" si="93"/>
        <v>0</v>
      </c>
      <c r="W471" s="33" t="str">
        <f t="shared" si="89"/>
        <v/>
      </c>
      <c r="X471" s="93">
        <f>SUM('6:12'!X471)</f>
        <v>0</v>
      </c>
      <c r="Y471" s="93">
        <f>SUM('6:12'!Y471)</f>
        <v>0</v>
      </c>
      <c r="Z471" s="93">
        <f>SUM('6:12'!Z471)</f>
        <v>0</v>
      </c>
      <c r="AA471" s="93">
        <f>SUM('6:12'!AA471)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SUM('6:12'!G472)</f>
        <v>0</v>
      </c>
      <c r="H472" s="315">
        <f t="shared" si="94"/>
        <v>0</v>
      </c>
      <c r="I472" s="93">
        <f>SUM('6:12'!I472)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SUM('6:12'!O472)</f>
        <v>0</v>
      </c>
      <c r="P472" s="93">
        <f>SUM('6:12'!P472)</f>
        <v>0</v>
      </c>
      <c r="Q472" s="93">
        <f>SUM('6:12'!Q472)</f>
        <v>0</v>
      </c>
      <c r="R472" s="93">
        <f>SUM('6:12'!R472)</f>
        <v>0</v>
      </c>
      <c r="S472" s="93">
        <f>SUM('6:12'!S472)</f>
        <v>0</v>
      </c>
      <c r="T472" s="93">
        <f>SUM('6:12'!T472)</f>
        <v>0</v>
      </c>
      <c r="U472" s="93">
        <f>SUM('6:12'!U472)</f>
        <v>0</v>
      </c>
      <c r="V472" s="196">
        <f t="shared" si="93"/>
        <v>0</v>
      </c>
      <c r="W472" s="33" t="str">
        <f t="shared" si="89"/>
        <v/>
      </c>
      <c r="X472" s="93">
        <f>SUM('6:12'!X472)</f>
        <v>0</v>
      </c>
      <c r="Y472" s="93">
        <f>SUM('6:12'!Y472)</f>
        <v>0</v>
      </c>
      <c r="Z472" s="93">
        <f>SUM('6:12'!Z472)</f>
        <v>0</v>
      </c>
      <c r="AA472" s="93">
        <f>SUM('6:12'!AA472)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SUM('6:12'!G473)</f>
        <v>0</v>
      </c>
      <c r="H473" s="315">
        <f t="shared" si="94"/>
        <v>0</v>
      </c>
      <c r="I473" s="93">
        <f>SUM('6:12'!I473)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SUM('6:12'!O473)</f>
        <v>0</v>
      </c>
      <c r="P473" s="93">
        <f>SUM('6:12'!P473)</f>
        <v>0</v>
      </c>
      <c r="Q473" s="93">
        <f>SUM('6:12'!Q473)</f>
        <v>0</v>
      </c>
      <c r="R473" s="93">
        <f>SUM('6:12'!R473)</f>
        <v>0</v>
      </c>
      <c r="S473" s="93">
        <f>SUM('6:12'!S473)</f>
        <v>0</v>
      </c>
      <c r="T473" s="93">
        <f>SUM('6:12'!T473)</f>
        <v>0</v>
      </c>
      <c r="U473" s="93">
        <f>SUM('6:12'!U473)</f>
        <v>0</v>
      </c>
      <c r="V473" s="196">
        <f t="shared" si="93"/>
        <v>0</v>
      </c>
      <c r="W473" s="33" t="str">
        <f t="shared" si="89"/>
        <v/>
      </c>
      <c r="X473" s="93">
        <f>SUM('6:12'!X473)</f>
        <v>0</v>
      </c>
      <c r="Y473" s="93">
        <f>SUM('6:12'!Y473)</f>
        <v>0</v>
      </c>
      <c r="Z473" s="93">
        <f>SUM('6:12'!Z473)</f>
        <v>0</v>
      </c>
      <c r="AA473" s="93">
        <f>SUM('6:12'!AA473)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SUM('6:12'!G474)</f>
        <v>0</v>
      </c>
      <c r="H474" s="315">
        <f t="shared" si="94"/>
        <v>0</v>
      </c>
      <c r="I474" s="93">
        <f>SUM('6:12'!I474)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SUM('6:12'!O474)</f>
        <v>0</v>
      </c>
      <c r="P474" s="93">
        <f>SUM('6:12'!P474)</f>
        <v>0</v>
      </c>
      <c r="Q474" s="93">
        <f>SUM('6:12'!Q474)</f>
        <v>0</v>
      </c>
      <c r="R474" s="93">
        <f>SUM('6:12'!R474)</f>
        <v>0</v>
      </c>
      <c r="S474" s="93">
        <f>SUM('6:12'!S474)</f>
        <v>0</v>
      </c>
      <c r="T474" s="93">
        <f>SUM('6:12'!T474)</f>
        <v>0</v>
      </c>
      <c r="U474" s="93">
        <f>SUM('6:12'!U474)</f>
        <v>0</v>
      </c>
      <c r="V474" s="196">
        <f t="shared" si="93"/>
        <v>0</v>
      </c>
      <c r="W474" s="33" t="str">
        <f t="shared" si="89"/>
        <v/>
      </c>
      <c r="X474" s="93">
        <f>SUM('6:12'!X474)</f>
        <v>0</v>
      </c>
      <c r="Y474" s="93">
        <f>SUM('6:12'!Y474)</f>
        <v>0</v>
      </c>
      <c r="Z474" s="93">
        <f>SUM('6:12'!Z474)</f>
        <v>0</v>
      </c>
      <c r="AA474" s="93">
        <f>SUM('6:12'!AA474)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SUM('6:12'!G475)</f>
        <v>0</v>
      </c>
      <c r="H475" s="315">
        <f t="shared" si="94"/>
        <v>0</v>
      </c>
      <c r="I475" s="93">
        <f>SUM('6:12'!I475)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SUM('6:12'!O475)</f>
        <v>0</v>
      </c>
      <c r="P475" s="93">
        <f>SUM('6:12'!P475)</f>
        <v>0</v>
      </c>
      <c r="Q475" s="93">
        <f>SUM('6:12'!Q475)</f>
        <v>0</v>
      </c>
      <c r="R475" s="93">
        <f>SUM('6:12'!R475)</f>
        <v>0</v>
      </c>
      <c r="S475" s="93">
        <f>SUM('6:12'!S475)</f>
        <v>0</v>
      </c>
      <c r="T475" s="93">
        <f>SUM('6:12'!T475)</f>
        <v>0</v>
      </c>
      <c r="U475" s="93">
        <f>SUM('6:12'!U475)</f>
        <v>0</v>
      </c>
      <c r="V475" s="196">
        <f t="shared" si="93"/>
        <v>0</v>
      </c>
      <c r="W475" s="33" t="str">
        <f t="shared" si="89"/>
        <v/>
      </c>
      <c r="X475" s="93">
        <f>SUM('6:12'!X475)</f>
        <v>0</v>
      </c>
      <c r="Y475" s="93">
        <f>SUM('6:12'!Y475)</f>
        <v>0</v>
      </c>
      <c r="Z475" s="93">
        <f>SUM('6:12'!Z475)</f>
        <v>0</v>
      </c>
      <c r="AA475" s="93">
        <f>SUM('6:12'!AA475)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SUM('6:12'!G476)</f>
        <v>0</v>
      </c>
      <c r="H476" s="315">
        <f t="shared" si="94"/>
        <v>0</v>
      </c>
      <c r="I476" s="93">
        <f>SUM('6:12'!I476)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SUM('6:12'!O476)</f>
        <v>0</v>
      </c>
      <c r="P476" s="93">
        <f>SUM('6:12'!P476)</f>
        <v>0</v>
      </c>
      <c r="Q476" s="93">
        <f>SUM('6:12'!Q476)</f>
        <v>0</v>
      </c>
      <c r="R476" s="93">
        <f>SUM('6:12'!R476)</f>
        <v>0</v>
      </c>
      <c r="S476" s="93">
        <f>SUM('6:12'!S476)</f>
        <v>0</v>
      </c>
      <c r="T476" s="93">
        <f>SUM('6:12'!T476)</f>
        <v>0</v>
      </c>
      <c r="U476" s="93">
        <f>SUM('6:12'!U476)</f>
        <v>0</v>
      </c>
      <c r="V476" s="196">
        <f t="shared" si="93"/>
        <v>0</v>
      </c>
      <c r="W476" s="33" t="str">
        <f t="shared" si="89"/>
        <v/>
      </c>
      <c r="X476" s="93">
        <f>SUM('6:12'!X476)</f>
        <v>0</v>
      </c>
      <c r="Y476" s="93">
        <f>SUM('6:12'!Y476)</f>
        <v>0</v>
      </c>
      <c r="Z476" s="93">
        <f>SUM('6:12'!Z476)</f>
        <v>0</v>
      </c>
      <c r="AA476" s="93">
        <f>SUM('6:12'!AA476)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SUM('6:12'!G477)</f>
        <v>0</v>
      </c>
      <c r="H477" s="315">
        <f t="shared" si="94"/>
        <v>0</v>
      </c>
      <c r="I477" s="93">
        <f>SUM('6:12'!I477)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SUM('6:12'!O477)</f>
        <v>0</v>
      </c>
      <c r="P477" s="93">
        <f>SUM('6:12'!P477)</f>
        <v>0</v>
      </c>
      <c r="Q477" s="93">
        <f>SUM('6:12'!Q477)</f>
        <v>0</v>
      </c>
      <c r="R477" s="93">
        <f>SUM('6:12'!R477)</f>
        <v>0</v>
      </c>
      <c r="S477" s="93">
        <f>SUM('6:12'!S477)</f>
        <v>0</v>
      </c>
      <c r="T477" s="93">
        <f>SUM('6:12'!T477)</f>
        <v>0</v>
      </c>
      <c r="U477" s="93">
        <f>SUM('6:12'!U477)</f>
        <v>0</v>
      </c>
      <c r="V477" s="196">
        <f t="shared" si="93"/>
        <v>0</v>
      </c>
      <c r="W477" s="33" t="str">
        <f t="shared" si="89"/>
        <v/>
      </c>
      <c r="X477" s="93">
        <f>SUM('6:12'!X477)</f>
        <v>0</v>
      </c>
      <c r="Y477" s="93">
        <f>SUM('6:12'!Y477)</f>
        <v>0</v>
      </c>
      <c r="Z477" s="93">
        <f>SUM('6:12'!Z477)</f>
        <v>0</v>
      </c>
      <c r="AA477" s="93">
        <f>SUM('6:12'!AA477)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SUM('6:12'!G478)</f>
        <v>0</v>
      </c>
      <c r="H478" s="315">
        <f t="shared" si="94"/>
        <v>0</v>
      </c>
      <c r="I478" s="93">
        <f>SUM('6:12'!I478)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SUM('6:12'!O478)</f>
        <v>0</v>
      </c>
      <c r="P478" s="93">
        <f>SUM('6:12'!P478)</f>
        <v>0</v>
      </c>
      <c r="Q478" s="93">
        <f>SUM('6:12'!Q478)</f>
        <v>0</v>
      </c>
      <c r="R478" s="93">
        <f>SUM('6:12'!R478)</f>
        <v>0</v>
      </c>
      <c r="S478" s="93">
        <f>SUM('6:12'!S478)</f>
        <v>0</v>
      </c>
      <c r="T478" s="93">
        <f>SUM('6:12'!T478)</f>
        <v>0</v>
      </c>
      <c r="U478" s="93">
        <f>SUM('6:12'!U478)</f>
        <v>0</v>
      </c>
      <c r="V478" s="196">
        <f t="shared" si="93"/>
        <v>0</v>
      </c>
      <c r="W478" s="33" t="str">
        <f t="shared" si="89"/>
        <v/>
      </c>
      <c r="X478" s="93">
        <f>SUM('6:12'!X478)</f>
        <v>0</v>
      </c>
      <c r="Y478" s="93">
        <f>SUM('6:12'!Y478)</f>
        <v>0</v>
      </c>
      <c r="Z478" s="93">
        <f>SUM('6:12'!Z478)</f>
        <v>0</v>
      </c>
      <c r="AA478" s="93">
        <f>SUM('6:12'!AA478)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80" t="s">
        <v>99</v>
      </c>
      <c r="B479" s="781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SUM('6:12'!G480)</f>
        <v>0</v>
      </c>
      <c r="H480" s="315">
        <f t="shared" ref="H480:H489" si="96">D480*G480</f>
        <v>0</v>
      </c>
      <c r="I480" s="93">
        <f>SUM('6:12'!I480)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SUM('6:12'!O480)</f>
        <v>0</v>
      </c>
      <c r="P480" s="93">
        <f>SUM('6:12'!P480)</f>
        <v>0</v>
      </c>
      <c r="Q480" s="93">
        <f>SUM('6:12'!Q480)</f>
        <v>0</v>
      </c>
      <c r="R480" s="93">
        <f>SUM('6:12'!R480)</f>
        <v>0</v>
      </c>
      <c r="S480" s="93">
        <f>SUM('6:12'!S480)</f>
        <v>0</v>
      </c>
      <c r="T480" s="93">
        <f>SUM('6:12'!T480)</f>
        <v>0</v>
      </c>
      <c r="U480" s="93">
        <f>SUM('6:12'!U480)</f>
        <v>0</v>
      </c>
      <c r="V480" s="196">
        <f>SUM(X480:AA480)</f>
        <v>0</v>
      </c>
      <c r="W480" s="33" t="str">
        <f t="shared" si="89"/>
        <v/>
      </c>
      <c r="X480" s="93">
        <f>SUM('6:12'!X480)</f>
        <v>0</v>
      </c>
      <c r="Y480" s="93">
        <f>SUM('6:12'!Y480)</f>
        <v>0</v>
      </c>
      <c r="Z480" s="93">
        <f>SUM('6:12'!Z480)</f>
        <v>0</v>
      </c>
      <c r="AA480" s="93">
        <f>SUM('6:12'!AA480)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SUM('6:12'!G481)</f>
        <v>0</v>
      </c>
      <c r="H481" s="315">
        <f t="shared" si="96"/>
        <v>0</v>
      </c>
      <c r="I481" s="93">
        <f>SUM('6:12'!I481)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SUM('6:12'!O481)</f>
        <v>0</v>
      </c>
      <c r="P481" s="93">
        <f>SUM('6:12'!P481)</f>
        <v>0</v>
      </c>
      <c r="Q481" s="93">
        <f>SUM('6:12'!Q481)</f>
        <v>0</v>
      </c>
      <c r="R481" s="93">
        <f>SUM('6:12'!R481)</f>
        <v>0</v>
      </c>
      <c r="S481" s="93">
        <f>SUM('6:12'!S481)</f>
        <v>0</v>
      </c>
      <c r="T481" s="93">
        <f>SUM('6:12'!T481)</f>
        <v>0</v>
      </c>
      <c r="U481" s="93">
        <f>SUM('6:12'!U481)</f>
        <v>0</v>
      </c>
      <c r="V481" s="196">
        <f>SUM(X481:AA481)</f>
        <v>0</v>
      </c>
      <c r="W481" s="33" t="str">
        <f t="shared" si="89"/>
        <v/>
      </c>
      <c r="X481" s="93">
        <f>SUM('6:12'!X481)</f>
        <v>0</v>
      </c>
      <c r="Y481" s="93">
        <f>SUM('6:12'!Y481)</f>
        <v>0</v>
      </c>
      <c r="Z481" s="93">
        <f>SUM('6:12'!Z481)</f>
        <v>0</v>
      </c>
      <c r="AA481" s="93">
        <f>SUM('6:12'!AA481)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SUM('6:12'!G482)</f>
        <v>0</v>
      </c>
      <c r="H482" s="315">
        <f t="shared" si="96"/>
        <v>0</v>
      </c>
      <c r="I482" s="93">
        <f>SUM('6:12'!I482)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SUM('6:12'!O482)</f>
        <v>0</v>
      </c>
      <c r="P482" s="93">
        <f>SUM('6:12'!P482)</f>
        <v>0</v>
      </c>
      <c r="Q482" s="93">
        <f>SUM('6:12'!Q482)</f>
        <v>0</v>
      </c>
      <c r="R482" s="93">
        <f>SUM('6:12'!R482)</f>
        <v>0</v>
      </c>
      <c r="S482" s="93">
        <f>SUM('6:12'!S482)</f>
        <v>0</v>
      </c>
      <c r="T482" s="93">
        <f>SUM('6:12'!T482)</f>
        <v>0</v>
      </c>
      <c r="U482" s="93">
        <f>SUM('6:12'!U482)</f>
        <v>0</v>
      </c>
      <c r="V482" s="196">
        <f>SUM(X482:AA482)</f>
        <v>0</v>
      </c>
      <c r="W482" s="33" t="str">
        <f t="shared" si="89"/>
        <v/>
      </c>
      <c r="X482" s="93">
        <f>SUM('6:12'!X482)</f>
        <v>0</v>
      </c>
      <c r="Y482" s="93">
        <f>SUM('6:12'!Y482)</f>
        <v>0</v>
      </c>
      <c r="Z482" s="93">
        <f>SUM('6:12'!Z482)</f>
        <v>0</v>
      </c>
      <c r="AA482" s="93">
        <f>SUM('6:12'!AA482)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SUM('6:12'!G483)</f>
        <v>0</v>
      </c>
      <c r="H483" s="315">
        <f t="shared" si="96"/>
        <v>0</v>
      </c>
      <c r="I483" s="93">
        <f>SUM('6:12'!I483)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SUM('6:12'!O483)</f>
        <v>0</v>
      </c>
      <c r="P483" s="93">
        <f>SUM('6:12'!P483)</f>
        <v>0</v>
      </c>
      <c r="Q483" s="93">
        <f>SUM('6:12'!Q483)</f>
        <v>0</v>
      </c>
      <c r="R483" s="93">
        <f>SUM('6:12'!R483)</f>
        <v>0</v>
      </c>
      <c r="S483" s="93">
        <f>SUM('6:12'!S483)</f>
        <v>0</v>
      </c>
      <c r="T483" s="93">
        <f>SUM('6:12'!T483)</f>
        <v>0</v>
      </c>
      <c r="U483" s="93">
        <f>SUM('6:12'!U483)</f>
        <v>0</v>
      </c>
      <c r="V483" s="196">
        <f>SUM(X483:AA483)</f>
        <v>0</v>
      </c>
      <c r="W483" s="33" t="str">
        <f t="shared" si="89"/>
        <v/>
      </c>
      <c r="X483" s="93">
        <f>SUM('6:12'!X483)</f>
        <v>0</v>
      </c>
      <c r="Y483" s="93">
        <f>SUM('6:12'!Y483)</f>
        <v>0</v>
      </c>
      <c r="Z483" s="93">
        <f>SUM('6:12'!Z483)</f>
        <v>0</v>
      </c>
      <c r="AA483" s="93">
        <f>SUM('6:12'!AA483)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SUM('6:12'!G484)</f>
        <v>0</v>
      </c>
      <c r="H484" s="315">
        <f t="shared" si="96"/>
        <v>0</v>
      </c>
      <c r="I484" s="93">
        <f>SUM('6:12'!I484)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SUM('6:12'!O484)</f>
        <v>0</v>
      </c>
      <c r="P484" s="93">
        <f>SUM('6:12'!P484)</f>
        <v>0</v>
      </c>
      <c r="Q484" s="93">
        <f>SUM('6:12'!Q484)</f>
        <v>0</v>
      </c>
      <c r="R484" s="93">
        <f>SUM('6:12'!R484)</f>
        <v>0</v>
      </c>
      <c r="S484" s="93">
        <f>SUM('6:12'!S484)</f>
        <v>0</v>
      </c>
      <c r="T484" s="93">
        <f>SUM('6:12'!T484)</f>
        <v>0</v>
      </c>
      <c r="U484" s="93">
        <f>SUM('6:12'!U484)</f>
        <v>0</v>
      </c>
      <c r="V484" s="196">
        <f>SUM(X484:AA484)</f>
        <v>0</v>
      </c>
      <c r="W484" s="33" t="str">
        <f t="shared" si="89"/>
        <v/>
      </c>
      <c r="X484" s="93">
        <f>SUM('6:12'!X484)</f>
        <v>0</v>
      </c>
      <c r="Y484" s="93">
        <f>SUM('6:12'!Y484)</f>
        <v>0</v>
      </c>
      <c r="Z484" s="93">
        <f>SUM('6:12'!Z484)</f>
        <v>0</v>
      </c>
      <c r="AA484" s="93">
        <f>SUM('6:12'!AA484)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SUM('6:12'!G485)</f>
        <v>0</v>
      </c>
      <c r="H485" s="315">
        <f t="shared" si="96"/>
        <v>0</v>
      </c>
      <c r="I485" s="93">
        <f>SUM('6:12'!I485)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SUM('6:12'!G489)</f>
        <v>0</v>
      </c>
      <c r="H489" s="315">
        <f t="shared" si="96"/>
        <v>0</v>
      </c>
      <c r="I489" s="93">
        <f>SUM('6:12'!I489)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SUM('6:12'!O489)</f>
        <v>0</v>
      </c>
      <c r="P489" s="93">
        <f>SUM('6:12'!P489)</f>
        <v>0</v>
      </c>
      <c r="Q489" s="93">
        <f>SUM('6:12'!Q489)</f>
        <v>0</v>
      </c>
      <c r="R489" s="93">
        <f>SUM('6:12'!R489)</f>
        <v>0</v>
      </c>
      <c r="S489" s="93">
        <f>SUM('6:12'!S489)</f>
        <v>0</v>
      </c>
      <c r="T489" s="93">
        <f>SUM('6:12'!T489)</f>
        <v>0</v>
      </c>
      <c r="U489" s="93">
        <f>SUM('6:12'!U489)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SUM('6:12'!X489)</f>
        <v>0</v>
      </c>
      <c r="Y489" s="93">
        <f>SUM('6:12'!Y489)</f>
        <v>0</v>
      </c>
      <c r="Z489" s="93">
        <f>SUM('6:12'!Z489)</f>
        <v>0</v>
      </c>
      <c r="AA489" s="93">
        <f>SUM('6:12'!AA489)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80" t="s">
        <v>102</v>
      </c>
      <c r="B490" s="781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SUM('6:12'!G491)</f>
        <v>184</v>
      </c>
      <c r="H491" s="315">
        <f>D491*G491</f>
        <v>671.6</v>
      </c>
      <c r="I491" s="93">
        <f>SUM('6:12'!I491)</f>
        <v>78</v>
      </c>
      <c r="J491" s="31">
        <f t="array" ref="J491">IF(ISERROR(G491/I491),"",G491/I491)</f>
        <v>2.358974358974359</v>
      </c>
      <c r="K491" s="315">
        <f t="array" ref="K491">IF(ISERROR(G491/L491),"",G491/L491)</f>
        <v>36.799999999999997</v>
      </c>
      <c r="L491" s="87">
        <v>5</v>
      </c>
      <c r="M491" s="36">
        <f>IF(ISERROR(I491-K491),"",I491-K491)</f>
        <v>41.2</v>
      </c>
      <c r="N491" s="31">
        <f>SUM(O491:U491)</f>
        <v>0</v>
      </c>
      <c r="O491" s="93">
        <f>SUM('6:12'!O491)</f>
        <v>0</v>
      </c>
      <c r="P491" s="93">
        <f>SUM('6:12'!P491)</f>
        <v>0</v>
      </c>
      <c r="Q491" s="93">
        <f>SUM('6:12'!Q491)</f>
        <v>0</v>
      </c>
      <c r="R491" s="93">
        <f>SUM('6:12'!R491)</f>
        <v>0</v>
      </c>
      <c r="S491" s="93">
        <f>SUM('6:12'!S491)</f>
        <v>0</v>
      </c>
      <c r="T491" s="93">
        <f>SUM('6:12'!T491)</f>
        <v>0</v>
      </c>
      <c r="U491" s="93">
        <f>SUM('6:12'!U491)</f>
        <v>0</v>
      </c>
      <c r="V491" s="196">
        <f>SUM(X491:AA491)</f>
        <v>0</v>
      </c>
      <c r="W491" s="33">
        <f t="shared" si="97"/>
        <v>0</v>
      </c>
      <c r="X491" s="93">
        <f>SUM('6:12'!X491)</f>
        <v>0</v>
      </c>
      <c r="Y491" s="93">
        <f>SUM('6:12'!Y491)</f>
        <v>0</v>
      </c>
      <c r="Z491" s="93">
        <f>SUM('6:12'!Z491)</f>
        <v>0</v>
      </c>
      <c r="AA491" s="93">
        <f>SUM('6:12'!AA491)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SUM('6:12'!G492)</f>
        <v>289</v>
      </c>
      <c r="H492" s="315">
        <f t="shared" ref="H492:H505" si="98">D492*G492</f>
        <v>1901.6200000000001</v>
      </c>
      <c r="I492" s="93">
        <f>SUM('6:12'!I492)</f>
        <v>48</v>
      </c>
      <c r="J492" s="31">
        <f t="array" ref="J492">IF(ISERROR(G492/I492),"",G492/I492)</f>
        <v>6.020833333333333</v>
      </c>
      <c r="K492" s="35">
        <f t="array" ref="K492">IF(ISERROR(G492/L492),"",G492/L492)</f>
        <v>57.8</v>
      </c>
      <c r="L492" s="87">
        <v>5</v>
      </c>
      <c r="M492" s="36">
        <f>IF(ISERROR(I492-K492),"",I492-K492)</f>
        <v>-9.7999999999999972</v>
      </c>
      <c r="N492" s="31">
        <f>SUM(O492:U492)</f>
        <v>0</v>
      </c>
      <c r="O492" s="93">
        <f>SUM('6:12'!O492)</f>
        <v>0</v>
      </c>
      <c r="P492" s="93">
        <f>SUM('6:12'!P492)</f>
        <v>0</v>
      </c>
      <c r="Q492" s="93">
        <f>SUM('6:12'!Q492)</f>
        <v>0</v>
      </c>
      <c r="R492" s="93">
        <f>SUM('6:12'!R492)</f>
        <v>0</v>
      </c>
      <c r="S492" s="93">
        <f>SUM('6:12'!S492)</f>
        <v>0</v>
      </c>
      <c r="T492" s="93">
        <f>SUM('6:12'!T492)</f>
        <v>0</v>
      </c>
      <c r="U492" s="93">
        <f>SUM('6:12'!U492)</f>
        <v>0</v>
      </c>
      <c r="V492" s="196">
        <f>SUM(X492:AA492)</f>
        <v>0</v>
      </c>
      <c r="W492" s="33">
        <f t="shared" si="97"/>
        <v>0</v>
      </c>
      <c r="X492" s="93">
        <f>SUM('6:12'!X492)</f>
        <v>0</v>
      </c>
      <c r="Y492" s="93">
        <f>SUM('6:12'!Y492)</f>
        <v>0</v>
      </c>
      <c r="Z492" s="93">
        <f>SUM('6:12'!Z492)</f>
        <v>0</v>
      </c>
      <c r="AA492" s="93">
        <f>SUM('6:12'!AA492)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SUM('6:12'!G493)</f>
        <v>106</v>
      </c>
      <c r="H493" s="315">
        <f t="shared" si="98"/>
        <v>826.8</v>
      </c>
      <c r="I493" s="93">
        <f>SUM('6:12'!I493)</f>
        <v>23.5</v>
      </c>
      <c r="J493" s="31">
        <f t="array" ref="J493">IF(ISERROR(G493/I493),"",G493/I493)</f>
        <v>4.5106382978723403</v>
      </c>
      <c r="K493" s="35">
        <f t="array" ref="K493">IF(ISERROR(G493/L493),"",G493/L493)</f>
        <v>23.043478260869566</v>
      </c>
      <c r="L493" s="87">
        <v>4.5999999999999996</v>
      </c>
      <c r="M493" s="36">
        <f>IF(ISERROR(I493-K493),"",I493-K493)</f>
        <v>0.4565217391304337</v>
      </c>
      <c r="N493" s="31">
        <f>SUM(O493:U493)</f>
        <v>0</v>
      </c>
      <c r="O493" s="93">
        <f>SUM('6:12'!O493)</f>
        <v>0</v>
      </c>
      <c r="P493" s="93">
        <f>SUM('6:12'!P493)</f>
        <v>0</v>
      </c>
      <c r="Q493" s="93">
        <f>SUM('6:12'!Q493)</f>
        <v>0</v>
      </c>
      <c r="R493" s="93">
        <f>SUM('6:12'!R493)</f>
        <v>0</v>
      </c>
      <c r="S493" s="93">
        <f>SUM('6:12'!S493)</f>
        <v>0</v>
      </c>
      <c r="T493" s="93">
        <f>SUM('6:12'!T493)</f>
        <v>0</v>
      </c>
      <c r="U493" s="93">
        <f>SUM('6:12'!U493)</f>
        <v>0</v>
      </c>
      <c r="V493" s="196">
        <f>SUM(X493:AA493)</f>
        <v>0</v>
      </c>
      <c r="W493" s="33">
        <f t="shared" si="97"/>
        <v>0</v>
      </c>
      <c r="X493" s="93">
        <f>SUM('6:12'!X493)</f>
        <v>0</v>
      </c>
      <c r="Y493" s="93">
        <f>SUM('6:12'!Y493)</f>
        <v>0</v>
      </c>
      <c r="Z493" s="93">
        <f>SUM('6:12'!Z493)</f>
        <v>0</v>
      </c>
      <c r="AA493" s="93">
        <f>SUM('6:12'!AA493)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SUM('6:12'!G494)</f>
        <v>185</v>
      </c>
      <c r="H494" s="315">
        <f t="shared" si="98"/>
        <v>814.00000000000011</v>
      </c>
      <c r="I494" s="93">
        <f>SUM('6:12'!I494)</f>
        <v>33</v>
      </c>
      <c r="J494" s="31">
        <f t="array" ref="J494">IF(ISERROR(G494/I494),"",G494/I494)</f>
        <v>5.6060606060606064</v>
      </c>
      <c r="K494" s="35">
        <f t="array" ref="K494">IF(ISERROR(G494/L494),"",G494/L494)</f>
        <v>31.896551724137932</v>
      </c>
      <c r="L494" s="87">
        <v>5.8</v>
      </c>
      <c r="M494" s="36">
        <f>IF(ISERROR(I494-K494),"",I494-K494)</f>
        <v>1.1034482758620676</v>
      </c>
      <c r="N494" s="31">
        <f>SUM(O494:U494)</f>
        <v>0</v>
      </c>
      <c r="O494" s="93">
        <f>SUM('6:12'!O494)</f>
        <v>0</v>
      </c>
      <c r="P494" s="93">
        <f>SUM('6:12'!P494)</f>
        <v>0</v>
      </c>
      <c r="Q494" s="93">
        <f>SUM('6:12'!Q494)</f>
        <v>0</v>
      </c>
      <c r="R494" s="93">
        <f>SUM('6:12'!R494)</f>
        <v>0</v>
      </c>
      <c r="S494" s="93">
        <f>SUM('6:12'!S494)</f>
        <v>0</v>
      </c>
      <c r="T494" s="93">
        <f>SUM('6:12'!T494)</f>
        <v>0</v>
      </c>
      <c r="U494" s="93">
        <f>SUM('6:12'!U494)</f>
        <v>0</v>
      </c>
      <c r="V494" s="196">
        <f>SUM(X494:AA494)</f>
        <v>0</v>
      </c>
      <c r="W494" s="33">
        <f t="shared" si="97"/>
        <v>0</v>
      </c>
      <c r="X494" s="93">
        <f>SUM('6:12'!X494)</f>
        <v>0</v>
      </c>
      <c r="Y494" s="93">
        <f>SUM('6:12'!Y494)</f>
        <v>0</v>
      </c>
      <c r="Z494" s="93">
        <f>SUM('6:12'!Z494)</f>
        <v>0</v>
      </c>
      <c r="AA494" s="93">
        <f>SUM('6:12'!AA494)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SUM('6:12'!G495)</f>
        <v>0</v>
      </c>
      <c r="H495" s="315">
        <f t="shared" si="98"/>
        <v>0</v>
      </c>
      <c r="I495" s="93">
        <f>SUM('6:12'!I495)</f>
        <v>0</v>
      </c>
      <c r="J495" s="31"/>
      <c r="K495" s="35"/>
      <c r="L495" s="87"/>
      <c r="M495" s="36"/>
      <c r="N495" s="31"/>
      <c r="O495" s="93">
        <f>SUM('6:12'!O495)</f>
        <v>0</v>
      </c>
      <c r="P495" s="93">
        <f>SUM('6:12'!P495)</f>
        <v>0</v>
      </c>
      <c r="Q495" s="93">
        <f>SUM('6:12'!Q495)</f>
        <v>0</v>
      </c>
      <c r="R495" s="93">
        <f>SUM('6:12'!R495)</f>
        <v>0</v>
      </c>
      <c r="S495" s="93">
        <f>SUM('6:12'!S495)</f>
        <v>0</v>
      </c>
      <c r="T495" s="93">
        <f>SUM('6:12'!T495)</f>
        <v>0</v>
      </c>
      <c r="U495" s="93">
        <f>SUM('6:12'!U495)</f>
        <v>0</v>
      </c>
      <c r="V495" s="196"/>
      <c r="W495" s="33"/>
      <c r="X495" s="93">
        <f>SUM('6:12'!X495)</f>
        <v>0</v>
      </c>
      <c r="Y495" s="93">
        <f>SUM('6:12'!Y495)</f>
        <v>0</v>
      </c>
      <c r="Z495" s="93">
        <f>SUM('6:12'!Z495)</f>
        <v>0</v>
      </c>
      <c r="AA495" s="93">
        <f>SUM('6:12'!AA495)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SUM('6:12'!G496)</f>
        <v>0</v>
      </c>
      <c r="H496" s="315">
        <f t="shared" si="98"/>
        <v>0</v>
      </c>
      <c r="I496" s="93">
        <f>SUM('6:12'!I496)</f>
        <v>0</v>
      </c>
      <c r="J496" s="31"/>
      <c r="K496" s="35"/>
      <c r="L496" s="87">
        <v>6</v>
      </c>
      <c r="M496" s="36"/>
      <c r="N496" s="31"/>
      <c r="O496" s="93">
        <f>SUM('6:12'!O496)</f>
        <v>0</v>
      </c>
      <c r="P496" s="93">
        <f>SUM('6:12'!P496)</f>
        <v>0</v>
      </c>
      <c r="Q496" s="93">
        <f>SUM('6:12'!Q496)</f>
        <v>0</v>
      </c>
      <c r="R496" s="93">
        <f>SUM('6:12'!R496)</f>
        <v>0</v>
      </c>
      <c r="S496" s="93">
        <f>SUM('6:12'!S496)</f>
        <v>0</v>
      </c>
      <c r="T496" s="93">
        <f>SUM('6:12'!T496)</f>
        <v>0</v>
      </c>
      <c r="U496" s="93">
        <f>SUM('6:12'!U496)</f>
        <v>0</v>
      </c>
      <c r="V496" s="196"/>
      <c r="W496" s="33"/>
      <c r="X496" s="93">
        <f>SUM('6:12'!X496)</f>
        <v>0</v>
      </c>
      <c r="Y496" s="93">
        <f>SUM('6:12'!Y496)</f>
        <v>0</v>
      </c>
      <c r="Z496" s="93">
        <f>SUM('6:12'!Z496)</f>
        <v>0</v>
      </c>
      <c r="AA496" s="93">
        <f>SUM('6:12'!AA496)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SUM('6:12'!G497)</f>
        <v>0</v>
      </c>
      <c r="H497" s="315">
        <f t="shared" si="98"/>
        <v>0</v>
      </c>
      <c r="I497" s="93">
        <f>SUM('6:12'!I497)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SUM('6:12'!O497)</f>
        <v>0</v>
      </c>
      <c r="P497" s="93">
        <f>SUM('6:12'!P497)</f>
        <v>0</v>
      </c>
      <c r="Q497" s="93">
        <f>SUM('6:12'!Q497)</f>
        <v>0</v>
      </c>
      <c r="R497" s="93">
        <f>SUM('6:12'!R497)</f>
        <v>0</v>
      </c>
      <c r="S497" s="93">
        <f>SUM('6:12'!S497)</f>
        <v>0</v>
      </c>
      <c r="T497" s="93">
        <f>SUM('6:12'!T497)</f>
        <v>0</v>
      </c>
      <c r="U497" s="93">
        <f>SUM('6:12'!U497)</f>
        <v>0</v>
      </c>
      <c r="V497" s="196">
        <f>SUM(X497:AA497)</f>
        <v>0</v>
      </c>
      <c r="W497" s="33" t="str">
        <f>IF(ISERROR(V497/G497),"",V497/G497)</f>
        <v/>
      </c>
      <c r="X497" s="93">
        <f>SUM('6:12'!X497)</f>
        <v>0</v>
      </c>
      <c r="Y497" s="93">
        <f>SUM('6:12'!Y497)</f>
        <v>0</v>
      </c>
      <c r="Z497" s="93">
        <f>SUM('6:12'!Z497)</f>
        <v>0</v>
      </c>
      <c r="AA497" s="93">
        <f>SUM('6:12'!AA497)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SUM('6:12'!G498)</f>
        <v>0</v>
      </c>
      <c r="H498" s="315">
        <f t="shared" si="98"/>
        <v>0</v>
      </c>
      <c r="I498" s="93">
        <f>SUM('6:12'!I498)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SUM('6:12'!O498)</f>
        <v>0</v>
      </c>
      <c r="P498" s="93">
        <f>SUM('6:12'!P498)</f>
        <v>0</v>
      </c>
      <c r="Q498" s="93">
        <f>SUM('6:12'!Q498)</f>
        <v>0</v>
      </c>
      <c r="R498" s="93">
        <f>SUM('6:12'!R498)</f>
        <v>0</v>
      </c>
      <c r="S498" s="93">
        <f>SUM('6:12'!S498)</f>
        <v>0</v>
      </c>
      <c r="T498" s="93">
        <f>SUM('6:12'!T498)</f>
        <v>0</v>
      </c>
      <c r="U498" s="93">
        <f>SUM('6:12'!U498)</f>
        <v>0</v>
      </c>
      <c r="V498" s="196">
        <f>SUM(X498:AA498)</f>
        <v>0</v>
      </c>
      <c r="W498" s="33" t="str">
        <f>IF(ISERROR(V498/G498),"",V498/G498)</f>
        <v/>
      </c>
      <c r="X498" s="93">
        <f>SUM('6:12'!X498)</f>
        <v>0</v>
      </c>
      <c r="Y498" s="93">
        <f>SUM('6:12'!Y498)</f>
        <v>0</v>
      </c>
      <c r="Z498" s="93">
        <f>SUM('6:12'!Z498)</f>
        <v>0</v>
      </c>
      <c r="AA498" s="93">
        <f>SUM('6:12'!AA498)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SUM('6:12'!G499)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SUM('6:12'!G500)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SUM('6:12'!G501)</f>
        <v>0</v>
      </c>
      <c r="H501" s="315">
        <f t="shared" si="98"/>
        <v>0</v>
      </c>
      <c r="I501" s="93">
        <f>SUM('6:12'!I501)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SUM('6:12'!O501)</f>
        <v>0</v>
      </c>
      <c r="P501" s="93">
        <f>SUM('6:12'!P501)</f>
        <v>0</v>
      </c>
      <c r="Q501" s="93">
        <f>SUM('6:12'!Q501)</f>
        <v>0</v>
      </c>
      <c r="R501" s="93">
        <f>SUM('6:12'!R501)</f>
        <v>0</v>
      </c>
      <c r="S501" s="93">
        <f>SUM('6:12'!S501)</f>
        <v>0</v>
      </c>
      <c r="T501" s="93">
        <f>SUM('6:12'!T501)</f>
        <v>0</v>
      </c>
      <c r="U501" s="93">
        <f>SUM('6:12'!U501)</f>
        <v>0</v>
      </c>
      <c r="V501" s="196">
        <f>SUM(X501:AA501)</f>
        <v>0</v>
      </c>
      <c r="W501" s="33" t="str">
        <f>IF(ISERROR(V501/G501),"",V501/G501)</f>
        <v/>
      </c>
      <c r="X501" s="93">
        <f>SUM('6:12'!X501)</f>
        <v>0</v>
      </c>
      <c r="Y501" s="93">
        <f>SUM('6:12'!Y501)</f>
        <v>0</v>
      </c>
      <c r="Z501" s="93">
        <f>SUM('6:12'!Z501)</f>
        <v>0</v>
      </c>
      <c r="AA501" s="93">
        <f>SUM('6:12'!AA501)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SUM('6:12'!G502)</f>
        <v>0</v>
      </c>
      <c r="H502" s="315">
        <f t="shared" si="98"/>
        <v>0</v>
      </c>
      <c r="I502" s="93">
        <f>SUM('6:12'!I502)</f>
        <v>0</v>
      </c>
      <c r="J502" s="31"/>
      <c r="K502" s="35"/>
      <c r="L502" s="87"/>
      <c r="M502" s="36"/>
      <c r="N502" s="31"/>
      <c r="O502" s="93">
        <f>SUM('6:12'!O502)</f>
        <v>0</v>
      </c>
      <c r="P502" s="93">
        <f>SUM('6:12'!P502)</f>
        <v>0</v>
      </c>
      <c r="Q502" s="93">
        <f>SUM('6:12'!Q502)</f>
        <v>0</v>
      </c>
      <c r="R502" s="93">
        <f>SUM('6:12'!R502)</f>
        <v>0</v>
      </c>
      <c r="S502" s="93">
        <f>SUM('6:12'!S502)</f>
        <v>0</v>
      </c>
      <c r="T502" s="93">
        <f>SUM('6:12'!T502)</f>
        <v>0</v>
      </c>
      <c r="U502" s="93">
        <f>SUM('6:12'!U502)</f>
        <v>0</v>
      </c>
      <c r="V502" s="196"/>
      <c r="W502" s="33"/>
      <c r="X502" s="93">
        <f>SUM('6:12'!X502)</f>
        <v>0</v>
      </c>
      <c r="Y502" s="93">
        <f>SUM('6:12'!Y502)</f>
        <v>0</v>
      </c>
      <c r="Z502" s="93">
        <f>SUM('6:12'!Z502)</f>
        <v>0</v>
      </c>
      <c r="AA502" s="93">
        <f>SUM('6:12'!AA502)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SUM('6:12'!G503)</f>
        <v>0</v>
      </c>
      <c r="H503" s="315">
        <f t="shared" si="98"/>
        <v>0</v>
      </c>
      <c r="I503" s="93">
        <f>SUM('6:12'!I503)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SUM('6:12'!G504)</f>
        <v>0</v>
      </c>
      <c r="H504" s="315">
        <f t="shared" si="98"/>
        <v>0</v>
      </c>
      <c r="I504" s="93">
        <f>SUM('6:12'!I504)</f>
        <v>0</v>
      </c>
      <c r="J504" s="31"/>
      <c r="K504" s="35"/>
      <c r="L504" s="87"/>
      <c r="M504" s="36"/>
      <c r="N504" s="31"/>
      <c r="O504" s="93">
        <f>SUM('6:12'!O504)</f>
        <v>0</v>
      </c>
      <c r="P504" s="93">
        <f>SUM('6:12'!P504)</f>
        <v>0</v>
      </c>
      <c r="Q504" s="93">
        <f>SUM('6:12'!Q504)</f>
        <v>0</v>
      </c>
      <c r="R504" s="93">
        <f>SUM('6:12'!R504)</f>
        <v>0</v>
      </c>
      <c r="S504" s="93">
        <f>SUM('6:12'!S504)</f>
        <v>0</v>
      </c>
      <c r="T504" s="93">
        <f>SUM('6:12'!T504)</f>
        <v>0</v>
      </c>
      <c r="U504" s="93">
        <f>SUM('6:12'!U504)</f>
        <v>0</v>
      </c>
      <c r="V504" s="196"/>
      <c r="W504" s="33"/>
      <c r="X504" s="93">
        <f>SUM('6:12'!X504)</f>
        <v>0</v>
      </c>
      <c r="Y504" s="93">
        <f>SUM('6:12'!Y504)</f>
        <v>0</v>
      </c>
      <c r="Z504" s="93">
        <f>SUM('6:12'!Z504)</f>
        <v>0</v>
      </c>
      <c r="AA504" s="93">
        <f>SUM('6:12'!AA504)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SUM('6:12'!G505)</f>
        <v>0</v>
      </c>
      <c r="H505" s="315">
        <f t="shared" si="98"/>
        <v>0</v>
      </c>
      <c r="I505" s="93">
        <f>SUM('6:12'!I505)</f>
        <v>0</v>
      </c>
      <c r="J505" s="31"/>
      <c r="K505" s="35"/>
      <c r="L505" s="87"/>
      <c r="M505" s="36"/>
      <c r="N505" s="31"/>
      <c r="O505" s="93">
        <f>SUM('6:12'!O505)</f>
        <v>0</v>
      </c>
      <c r="P505" s="93">
        <f>SUM('6:12'!P505)</f>
        <v>0</v>
      </c>
      <c r="Q505" s="93">
        <f>SUM('6:12'!Q505)</f>
        <v>0</v>
      </c>
      <c r="R505" s="93">
        <f>SUM('6:12'!R505)</f>
        <v>0</v>
      </c>
      <c r="S505" s="93">
        <f>SUM('6:12'!S505)</f>
        <v>0</v>
      </c>
      <c r="T505" s="93">
        <f>SUM('6:12'!T505)</f>
        <v>0</v>
      </c>
      <c r="U505" s="93">
        <f>SUM('6:12'!U505)</f>
        <v>0</v>
      </c>
      <c r="V505" s="196"/>
      <c r="W505" s="33"/>
      <c r="X505" s="93">
        <f>SUM('6:12'!X505)</f>
        <v>0</v>
      </c>
      <c r="Y505" s="93">
        <f>SUM('6:12'!Y505)</f>
        <v>0</v>
      </c>
      <c r="Z505" s="93">
        <f>SUM('6:12'!Z505)</f>
        <v>0</v>
      </c>
      <c r="AA505" s="93">
        <f>SUM('6:12'!AA505)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80" t="s">
        <v>106</v>
      </c>
      <c r="B506" s="781"/>
      <c r="C506" s="310" t="s">
        <v>71</v>
      </c>
      <c r="D506" s="20"/>
      <c r="E506" s="20"/>
      <c r="F506" s="32"/>
      <c r="G506" s="94">
        <f>SUM(G491:G505)</f>
        <v>764</v>
      </c>
      <c r="H506" s="30">
        <f>SUM(H491:H505)</f>
        <v>4214.0200000000004</v>
      </c>
      <c r="I506" s="30">
        <f>SUM(I491:I505)</f>
        <v>182.5</v>
      </c>
      <c r="J506" s="31">
        <f t="array" ref="J506">IF(ISERROR(G506/I506),"",G506/I506)</f>
        <v>4.1863013698630134</v>
      </c>
      <c r="K506" s="30">
        <f>SUM(K491:K501)</f>
        <v>149.54002998500749</v>
      </c>
      <c r="L506" s="98"/>
      <c r="M506" s="89">
        <f t="shared" ref="M506:V506" si="99">SUM(M491:M501)</f>
        <v>32.959970014992507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82" t="s">
        <v>108</v>
      </c>
      <c r="B507" s="783"/>
      <c r="C507" s="783"/>
      <c r="D507" s="783"/>
      <c r="E507" s="783"/>
      <c r="F507" s="784"/>
      <c r="G507" s="183">
        <f>SUM(G370,G428,G463,G479,G490,G506)</f>
        <v>6815</v>
      </c>
      <c r="H507" s="183">
        <f>SUM(H370,H428,H463,H479,H490,H506)</f>
        <v>33347.410000000003</v>
      </c>
      <c r="I507" s="183">
        <f>SUM(I370,I428,I463,I479,I490,I506)</f>
        <v>677.5</v>
      </c>
      <c r="J507" s="52">
        <f t="array" ref="J507">IF(ISERROR(G507/I507),"",G507/I507)</f>
        <v>10.059040590405903</v>
      </c>
      <c r="K507" s="183">
        <f>SUM(K370,K428,K463,K479,K490,K506)</f>
        <v>740.80457055196734</v>
      </c>
      <c r="L507" s="52">
        <f>IF(ISERROR(G507/K507),"",G507/K507)</f>
        <v>9.1994572805108366</v>
      </c>
      <c r="M507" s="183">
        <f t="shared" ref="M507:V507" si="100">SUM(M370,M428,M463,M479,M490,M506)</f>
        <v>-63.304570551967387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785"/>
      <c r="AM507" s="785"/>
      <c r="AN507" s="785"/>
      <c r="AO507" s="785"/>
      <c r="AP507" s="785"/>
      <c r="AQ507" s="785"/>
      <c r="AR507" s="785"/>
      <c r="AS507" s="785"/>
      <c r="AT507" s="785"/>
      <c r="AU507" s="785"/>
      <c r="AV507" s="785"/>
      <c r="AW507" s="785"/>
      <c r="AX507" s="785"/>
      <c r="AY507" s="785"/>
      <c r="AZ507" s="785"/>
      <c r="BA507" s="785"/>
    </row>
    <row r="508" spans="1:53" ht="15.75" customHeight="1">
      <c r="A508" s="675" t="s">
        <v>497</v>
      </c>
      <c r="B508" s="313" t="s">
        <v>110</v>
      </c>
      <c r="C508" s="763" t="s">
        <v>111</v>
      </c>
      <c r="D508" s="763"/>
      <c r="E508" s="773" t="s">
        <v>112</v>
      </c>
      <c r="F508" s="773"/>
      <c r="G508" s="743" t="s">
        <v>113</v>
      </c>
      <c r="H508" s="743"/>
      <c r="I508" s="773" t="s">
        <v>114</v>
      </c>
      <c r="J508" s="773"/>
      <c r="K508" s="773" t="s">
        <v>36</v>
      </c>
      <c r="L508" s="773"/>
      <c r="M508" s="773" t="s">
        <v>115</v>
      </c>
      <c r="N508" s="773"/>
      <c r="O508" s="773" t="s">
        <v>116</v>
      </c>
      <c r="P508" s="743" t="s">
        <v>117</v>
      </c>
      <c r="Q508" s="743"/>
      <c r="R508" s="743" t="s">
        <v>36</v>
      </c>
      <c r="S508" s="743"/>
      <c r="T508" s="743" t="s">
        <v>118</v>
      </c>
      <c r="U508" s="743"/>
      <c r="V508" s="743" t="s">
        <v>119</v>
      </c>
      <c r="W508" s="743"/>
      <c r="X508" s="743" t="s">
        <v>36</v>
      </c>
      <c r="Y508" s="743"/>
      <c r="Z508" s="743" t="s">
        <v>118</v>
      </c>
      <c r="AA508" s="743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76"/>
      <c r="B509" s="313" t="s">
        <v>120</v>
      </c>
      <c r="C509" s="778">
        <f>SUM('6:12'!C509)</f>
        <v>0</v>
      </c>
      <c r="D509" s="779"/>
      <c r="E509" s="777">
        <f>D509*11</f>
        <v>0</v>
      </c>
      <c r="F509" s="777"/>
      <c r="G509" s="643">
        <v>0</v>
      </c>
      <c r="H509" s="644"/>
      <c r="I509" s="773">
        <f>G509*11</f>
        <v>0</v>
      </c>
      <c r="J509" s="773"/>
      <c r="K509" s="773">
        <f>E509-I509</f>
        <v>0</v>
      </c>
      <c r="L509" s="773"/>
      <c r="M509" s="775" t="str">
        <f>IF(ISERROR(K509/E509),"",K509/E509)</f>
        <v/>
      </c>
      <c r="N509" s="775"/>
      <c r="O509" s="773"/>
      <c r="P509" s="743" t="s">
        <v>70</v>
      </c>
      <c r="Q509" s="743"/>
      <c r="R509" s="766">
        <f>SUM(O370:U370)</f>
        <v>0</v>
      </c>
      <c r="S509" s="766"/>
      <c r="T509" s="774" t="str">
        <f t="array" ref="T509">IF(ISERROR(R509/R516),"",R509/R516)</f>
        <v/>
      </c>
      <c r="U509" s="774"/>
      <c r="V509" s="743" t="s">
        <v>41</v>
      </c>
      <c r="W509" s="743"/>
      <c r="X509" s="766">
        <f>SUM(O370,O428,O463,O479,O490,O506)</f>
        <v>0</v>
      </c>
      <c r="Y509" s="766"/>
      <c r="Z509" s="774" t="str">
        <f t="array" ref="Z509">IF(ISERROR(X509/X516),"",X509/X516)</f>
        <v/>
      </c>
      <c r="AA509" s="774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76"/>
      <c r="B510" s="313" t="s">
        <v>121</v>
      </c>
      <c r="C510" s="778">
        <f>SUM('6:12'!C510)</f>
        <v>0</v>
      </c>
      <c r="D510" s="779"/>
      <c r="E510" s="777">
        <f>D510*11</f>
        <v>0</v>
      </c>
      <c r="F510" s="777"/>
      <c r="G510" s="643">
        <v>0</v>
      </c>
      <c r="H510" s="644"/>
      <c r="I510" s="773">
        <f>G510*11</f>
        <v>0</v>
      </c>
      <c r="J510" s="773"/>
      <c r="K510" s="773">
        <f>E510-I510</f>
        <v>0</v>
      </c>
      <c r="L510" s="773"/>
      <c r="M510" s="775" t="str">
        <f>IF(ISERROR(K510/E510),"",K510/E510)</f>
        <v/>
      </c>
      <c r="N510" s="775"/>
      <c r="O510" s="773"/>
      <c r="P510" s="743" t="s">
        <v>86</v>
      </c>
      <c r="Q510" s="743"/>
      <c r="R510" s="766">
        <f>SUM(O428:U428)</f>
        <v>0</v>
      </c>
      <c r="S510" s="766"/>
      <c r="T510" s="774" t="str">
        <f>IF(ISERROR(R510/R516),"",R510/R516)</f>
        <v/>
      </c>
      <c r="U510" s="774"/>
      <c r="V510" s="743" t="s">
        <v>42</v>
      </c>
      <c r="W510" s="743"/>
      <c r="X510" s="766">
        <f>SUM(O371,O429,O464,O480,O491,O507)</f>
        <v>0</v>
      </c>
      <c r="Y510" s="766"/>
      <c r="Z510" s="774" t="str">
        <f>IF(ISERROR(X510/X516),"",X510/X516)</f>
        <v/>
      </c>
      <c r="AA510" s="774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76"/>
      <c r="B511" s="313" t="s">
        <v>122</v>
      </c>
      <c r="C511" s="778">
        <f>SUM('6:12'!C511)</f>
        <v>0</v>
      </c>
      <c r="D511" s="779"/>
      <c r="E511" s="777">
        <f>D511*11</f>
        <v>0</v>
      </c>
      <c r="F511" s="777"/>
      <c r="G511" s="643">
        <v>0</v>
      </c>
      <c r="H511" s="644"/>
      <c r="I511" s="773">
        <f>G511*11</f>
        <v>0</v>
      </c>
      <c r="J511" s="773"/>
      <c r="K511" s="773">
        <f>E511-I511</f>
        <v>0</v>
      </c>
      <c r="L511" s="773"/>
      <c r="M511" s="775" t="str">
        <f>IF(ISERROR(K511/E511),"",K511/E511)</f>
        <v/>
      </c>
      <c r="N511" s="775"/>
      <c r="O511" s="773"/>
      <c r="P511" s="743" t="s">
        <v>92</v>
      </c>
      <c r="Q511" s="743"/>
      <c r="R511" s="766">
        <f>SUM(O463:U463)</f>
        <v>0</v>
      </c>
      <c r="S511" s="766"/>
      <c r="T511" s="774" t="str">
        <f>IF(ISERROR(R511/R516),"",R511/R516)</f>
        <v/>
      </c>
      <c r="U511" s="774"/>
      <c r="V511" s="743" t="s">
        <v>43</v>
      </c>
      <c r="W511" s="743"/>
      <c r="X511" s="766">
        <f>SUM(O373,O430,O465,O481,O492,O508)</f>
        <v>0</v>
      </c>
      <c r="Y511" s="766"/>
      <c r="Z511" s="774" t="str">
        <f>IF(ISERROR(X511/X516),"",X511/X516)</f>
        <v/>
      </c>
      <c r="AA511" s="774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76"/>
      <c r="B512" s="313" t="s">
        <v>47</v>
      </c>
      <c r="C512" s="658">
        <v>1</v>
      </c>
      <c r="D512" s="659"/>
      <c r="E512" s="777">
        <f>D512*11</f>
        <v>0</v>
      </c>
      <c r="F512" s="777"/>
      <c r="G512" s="643">
        <v>1</v>
      </c>
      <c r="H512" s="644"/>
      <c r="I512" s="773">
        <f>G512*11</f>
        <v>11</v>
      </c>
      <c r="J512" s="773"/>
      <c r="K512" s="773">
        <f>E512-I512</f>
        <v>-11</v>
      </c>
      <c r="L512" s="773"/>
      <c r="M512" s="775" t="str">
        <f>IF(ISERROR(K512/E512),"",K512/E512)</f>
        <v/>
      </c>
      <c r="N512" s="775"/>
      <c r="O512" s="773"/>
      <c r="P512" s="743" t="s">
        <v>99</v>
      </c>
      <c r="Q512" s="743"/>
      <c r="R512" s="766">
        <f>SUM(O479:U479)</f>
        <v>0</v>
      </c>
      <c r="S512" s="766"/>
      <c r="T512" s="774" t="str">
        <f>IF(ISERROR(R512/R516),"",R512/R516)</f>
        <v/>
      </c>
      <c r="U512" s="774"/>
      <c r="V512" s="743" t="s">
        <v>44</v>
      </c>
      <c r="W512" s="743"/>
      <c r="X512" s="766">
        <f>SUM(O374,O431,O466,O482,O493,O509)</f>
        <v>0</v>
      </c>
      <c r="Y512" s="766"/>
      <c r="Z512" s="774" t="str">
        <f>IF(ISERROR(X512/X516),"",X512/X516)</f>
        <v/>
      </c>
      <c r="AA512" s="774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77"/>
      <c r="B513" s="313" t="s">
        <v>123</v>
      </c>
      <c r="C513" s="776">
        <f>SUM(C509:D512)</f>
        <v>1</v>
      </c>
      <c r="D513" s="773"/>
      <c r="E513" s="773">
        <f>SUM(F509:F512)</f>
        <v>0</v>
      </c>
      <c r="F513" s="773"/>
      <c r="G513" s="776">
        <f>SUM(G509:H512)</f>
        <v>1</v>
      </c>
      <c r="H513" s="773"/>
      <c r="I513" s="773">
        <f>SUM(I509:J512)</f>
        <v>11</v>
      </c>
      <c r="J513" s="773"/>
      <c r="K513" s="773">
        <f>SUM(K509:L512)</f>
        <v>-11</v>
      </c>
      <c r="L513" s="773"/>
      <c r="M513" s="775" t="str">
        <f>IF(ISERROR(K513/E513),"",K513/E513)</f>
        <v/>
      </c>
      <c r="N513" s="775"/>
      <c r="O513" s="773"/>
      <c r="P513" s="743" t="s">
        <v>102</v>
      </c>
      <c r="Q513" s="743"/>
      <c r="R513" s="766">
        <f>SUM(O490:U490)</f>
        <v>0</v>
      </c>
      <c r="S513" s="766"/>
      <c r="T513" s="774" t="str">
        <f>IF(ISERROR(R513/R516),"",R513/R516)</f>
        <v/>
      </c>
      <c r="U513" s="774"/>
      <c r="V513" s="743" t="s">
        <v>45</v>
      </c>
      <c r="W513" s="743"/>
      <c r="X513" s="766">
        <f>SUM(O375,O432,O467,O483,O494,O510)</f>
        <v>0</v>
      </c>
      <c r="Y513" s="766"/>
      <c r="Z513" s="774" t="str">
        <f>IF(ISERROR(X513/X516),"",X513/X516)</f>
        <v/>
      </c>
      <c r="AA513" s="774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6815</v>
      </c>
      <c r="C514" s="766" t="s">
        <v>155</v>
      </c>
      <c r="D514" s="766"/>
      <c r="E514" s="743">
        <f>H507</f>
        <v>33347.410000000003</v>
      </c>
      <c r="F514" s="743"/>
      <c r="G514" s="743" t="s">
        <v>34</v>
      </c>
      <c r="H514" s="743"/>
      <c r="I514" s="772">
        <f>L507</f>
        <v>9.1994572805108366</v>
      </c>
      <c r="J514" s="772"/>
      <c r="K514" s="773" t="s">
        <v>32</v>
      </c>
      <c r="L514" s="773"/>
      <c r="M514" s="772">
        <f>J507</f>
        <v>10.059040590405903</v>
      </c>
      <c r="N514" s="772"/>
      <c r="O514" s="773"/>
      <c r="P514" s="743" t="s">
        <v>106</v>
      </c>
      <c r="Q514" s="743"/>
      <c r="R514" s="766">
        <f>SUM(O506:U506)</f>
        <v>0</v>
      </c>
      <c r="S514" s="766"/>
      <c r="T514" s="774" t="str">
        <f>IF(ISERROR(R514/R516),"",R514/R516)</f>
        <v/>
      </c>
      <c r="U514" s="774"/>
      <c r="V514" s="743" t="s">
        <v>46</v>
      </c>
      <c r="W514" s="743"/>
      <c r="X514" s="766">
        <f>SUM(O376,O433,O468,O484,O495,O511)</f>
        <v>0</v>
      </c>
      <c r="Y514" s="766"/>
      <c r="Z514" s="774" t="str">
        <f>IF(ISERROR(X514/X516),"",X514/X516)</f>
        <v/>
      </c>
      <c r="AA514" s="774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678.5</v>
      </c>
      <c r="C515" s="743" t="s">
        <v>114</v>
      </c>
      <c r="D515" s="743"/>
      <c r="E515" s="763">
        <f>K507+I513</f>
        <v>751.80457055196734</v>
      </c>
      <c r="F515" s="763"/>
      <c r="G515" s="743" t="s">
        <v>150</v>
      </c>
      <c r="H515" s="743"/>
      <c r="I515" s="772">
        <f>B515-E515</f>
        <v>-73.304570551967345</v>
      </c>
      <c r="J515" s="772"/>
      <c r="K515" s="773" t="s">
        <v>151</v>
      </c>
      <c r="L515" s="773"/>
      <c r="M515" s="775">
        <f>IF(ISERROR(I515/B515),"",I515/B515)</f>
        <v>-0.10803916072508084</v>
      </c>
      <c r="N515" s="775"/>
      <c r="O515" s="773"/>
      <c r="P515" s="743" t="s">
        <v>107</v>
      </c>
      <c r="Q515" s="743"/>
      <c r="R515" s="766"/>
      <c r="S515" s="766"/>
      <c r="T515" s="774" t="str">
        <f>IF(ISERROR(R515/R516),"",R515/R516)</f>
        <v/>
      </c>
      <c r="U515" s="774"/>
      <c r="V515" s="743" t="s">
        <v>47</v>
      </c>
      <c r="W515" s="743"/>
      <c r="X515" s="766">
        <f>SUM(O377,O434,O469,O489,O496,O512)</f>
        <v>0</v>
      </c>
      <c r="Y515" s="766"/>
      <c r="Z515" s="774" t="str">
        <f>IF(ISERROR(X515/X516),"",X515/X516)</f>
        <v/>
      </c>
      <c r="AA515" s="774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743" t="s">
        <v>149</v>
      </c>
      <c r="D516" s="743"/>
      <c r="E516" s="774">
        <f>IF(ISERROR(B516/B515),"",B516/B515)</f>
        <v>0</v>
      </c>
      <c r="F516" s="774"/>
      <c r="G516" s="743" t="s">
        <v>158</v>
      </c>
      <c r="H516" s="743"/>
      <c r="I516" s="773">
        <f>V507</f>
        <v>0</v>
      </c>
      <c r="J516" s="773"/>
      <c r="K516" s="773" t="s">
        <v>156</v>
      </c>
      <c r="L516" s="773"/>
      <c r="M516" s="775">
        <f t="array" ref="M516">IF(ISERROR(I516/B514),"",I516/B514)</f>
        <v>0</v>
      </c>
      <c r="N516" s="775"/>
      <c r="O516" s="773"/>
      <c r="P516" s="743" t="s">
        <v>123</v>
      </c>
      <c r="Q516" s="743"/>
      <c r="R516" s="766">
        <f>SUM(R509:S515)</f>
        <v>0</v>
      </c>
      <c r="S516" s="766"/>
      <c r="T516" s="774">
        <f>SUM(T509:U515)</f>
        <v>0</v>
      </c>
      <c r="U516" s="774"/>
      <c r="V516" s="743" t="s">
        <v>123</v>
      </c>
      <c r="W516" s="743"/>
      <c r="X516" s="766">
        <f>SUM(X509:Y515)</f>
        <v>0</v>
      </c>
      <c r="Y516" s="766"/>
      <c r="Z516" s="774">
        <f>SUM(Z509:AA515)</f>
        <v>0</v>
      </c>
      <c r="AA516" s="774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767" t="str">
        <f>IF(ISERROR(#REF!/#REF!),"",#REF!/#REF!)</f>
        <v/>
      </c>
      <c r="H517" s="767"/>
      <c r="I517" s="767"/>
      <c r="J517" s="8"/>
      <c r="K517" s="47"/>
      <c r="L517" s="12"/>
      <c r="M517" s="12"/>
      <c r="N517" s="767" t="str">
        <f>IF(ISERROR(G517/#REF!),"",G517/#REF!)</f>
        <v/>
      </c>
      <c r="O517" s="767"/>
      <c r="P517" s="767"/>
      <c r="Q517" s="767"/>
      <c r="R517" s="767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66" t="s">
        <v>157</v>
      </c>
      <c r="B519" s="766"/>
      <c r="C519" s="763">
        <f>SUM(B171,B342,B514)</f>
        <v>39160</v>
      </c>
      <c r="D519" s="763"/>
      <c r="E519" s="766" t="s">
        <v>124</v>
      </c>
      <c r="F519" s="766"/>
      <c r="G519" s="763">
        <f>SUM(E171,E342,E514)</f>
        <v>205031.1</v>
      </c>
      <c r="H519" s="763"/>
      <c r="I519" s="743" t="s">
        <v>34</v>
      </c>
      <c r="J519" s="766"/>
      <c r="K519" s="768">
        <f>IF(ISERROR(C519/G520),"",C519/G520)</f>
        <v>13.328469518925184</v>
      </c>
      <c r="L519" s="769"/>
      <c r="M519" s="743" t="s">
        <v>32</v>
      </c>
      <c r="N519" s="743"/>
      <c r="O519" s="770">
        <f t="array" ref="O519">IF(ISERROR(C519/C520),"",C519/C520)</f>
        <v>17.607834497147042</v>
      </c>
      <c r="P519" s="771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43" t="s">
        <v>125</v>
      </c>
      <c r="B520" s="743"/>
      <c r="C520" s="763">
        <f>SUM(B172,B343,B515)</f>
        <v>2224.0100000000002</v>
      </c>
      <c r="D520" s="763"/>
      <c r="E520" s="743" t="s">
        <v>114</v>
      </c>
      <c r="F520" s="743"/>
      <c r="G520" s="763">
        <f>SUM(E172,E343,E515)</f>
        <v>2938.071767684688</v>
      </c>
      <c r="H520" s="763"/>
      <c r="I520" s="750" t="s">
        <v>150</v>
      </c>
      <c r="J520" s="751"/>
      <c r="K520" s="754">
        <f>C520-G520</f>
        <v>-714.06176768468777</v>
      </c>
      <c r="L520" s="753"/>
      <c r="M520" s="754" t="s">
        <v>151</v>
      </c>
      <c r="N520" s="753"/>
      <c r="O520" s="764">
        <f>IF(ISERROR(K520/C520),"",K520/C520)</f>
        <v>-0.32106949504934229</v>
      </c>
      <c r="P520" s="765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50" t="s">
        <v>148</v>
      </c>
      <c r="B521" s="751"/>
      <c r="C521" s="763">
        <f>SUM(B173,B344,B516)</f>
        <v>0</v>
      </c>
      <c r="D521" s="763"/>
      <c r="E521" s="750" t="s">
        <v>149</v>
      </c>
      <c r="F521" s="751"/>
      <c r="G521" s="764">
        <f>IF(ISERROR(C521/C520),"",C521/C520)</f>
        <v>0</v>
      </c>
      <c r="H521" s="765"/>
      <c r="I521" s="743" t="s">
        <v>126</v>
      </c>
      <c r="J521" s="766"/>
      <c r="K521" s="763">
        <f>SUM(I173,I344,I516)</f>
        <v>0</v>
      </c>
      <c r="L521" s="763"/>
      <c r="M521" s="766" t="s">
        <v>127</v>
      </c>
      <c r="N521" s="766"/>
      <c r="O521" s="764">
        <f t="array" ref="O521">IF(ISERROR(K521/C519),"",K521/C519)</f>
        <v>0</v>
      </c>
      <c r="P521" s="765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50" t="s">
        <v>130</v>
      </c>
      <c r="B523" s="751"/>
      <c r="C523" s="750" t="s">
        <v>131</v>
      </c>
      <c r="D523" s="751"/>
      <c r="E523" s="750" t="s">
        <v>118</v>
      </c>
      <c r="F523" s="751"/>
      <c r="G523" s="757" t="s">
        <v>116</v>
      </c>
      <c r="H523" s="758"/>
      <c r="I523" s="750" t="s">
        <v>117</v>
      </c>
      <c r="J523" s="753"/>
      <c r="K523" s="750" t="s">
        <v>14</v>
      </c>
      <c r="L523" s="751"/>
      <c r="M523" s="750" t="s">
        <v>118</v>
      </c>
      <c r="N523" s="751"/>
      <c r="O523" s="743" t="s">
        <v>119</v>
      </c>
      <c r="P523" s="743"/>
      <c r="Q523" s="750" t="s">
        <v>14</v>
      </c>
      <c r="R523" s="751"/>
      <c r="S523" s="750" t="s">
        <v>118</v>
      </c>
      <c r="T523" s="751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55" t="s">
        <v>70</v>
      </c>
      <c r="B524" s="751"/>
      <c r="C524" s="752">
        <f>SUM(G28,G199,G370)</f>
        <v>5600</v>
      </c>
      <c r="D524" s="751"/>
      <c r="E524" s="746">
        <f>IF(ISERROR(C524/C530),"",C524/C530)</f>
        <v>0.14300306435137897</v>
      </c>
      <c r="F524" s="747"/>
      <c r="G524" s="759"/>
      <c r="H524" s="760"/>
      <c r="I524" s="748" t="s">
        <v>15</v>
      </c>
      <c r="J524" s="756"/>
      <c r="K524" s="754">
        <f t="shared" ref="K524:K529" si="101">SUM(R166,U337,U509)</f>
        <v>0</v>
      </c>
      <c r="L524" s="753"/>
      <c r="M524" s="746" t="str">
        <f t="array" ref="M524">IF(ISERROR(K524/K530),"",K524/K530)</f>
        <v/>
      </c>
      <c r="N524" s="747"/>
      <c r="O524" s="743" t="s">
        <v>41</v>
      </c>
      <c r="P524" s="743"/>
      <c r="Q524" s="744">
        <f t="shared" ref="Q524:Q529" si="102">SUM(X166,AA337,AA509)</f>
        <v>0</v>
      </c>
      <c r="R524" s="745"/>
      <c r="S524" s="746" t="str">
        <f t="array" ref="S524">IF(ISERROR(Q524/Q530),"",Q524/Q530)</f>
        <v/>
      </c>
      <c r="T524" s="747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55" t="s">
        <v>86</v>
      </c>
      <c r="B525" s="751"/>
      <c r="C525" s="750">
        <f>SUM(G86,G257,G428)</f>
        <v>16011</v>
      </c>
      <c r="D525" s="751"/>
      <c r="E525" s="746">
        <f>IF(ISERROR(C525/C530),"",C525/C530)</f>
        <v>0.40886108273748722</v>
      </c>
      <c r="F525" s="747"/>
      <c r="G525" s="759"/>
      <c r="H525" s="760"/>
      <c r="I525" s="748" t="s">
        <v>16</v>
      </c>
      <c r="J525" s="756"/>
      <c r="K525" s="754">
        <f t="shared" si="101"/>
        <v>0</v>
      </c>
      <c r="L525" s="753"/>
      <c r="M525" s="746" t="str">
        <f>IF(ISERROR(K525/K530),"",K525/K530)</f>
        <v/>
      </c>
      <c r="N525" s="747"/>
      <c r="O525" s="743" t="s">
        <v>42</v>
      </c>
      <c r="P525" s="743"/>
      <c r="Q525" s="750">
        <f t="shared" si="102"/>
        <v>0</v>
      </c>
      <c r="R525" s="751"/>
      <c r="S525" s="746" t="str">
        <f>IF(ISERROR(Q525/Q530),"",Q525/Q530)</f>
        <v/>
      </c>
      <c r="T525" s="747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55" t="s">
        <v>92</v>
      </c>
      <c r="B526" s="751"/>
      <c r="C526" s="750">
        <f>SUM(G121,G292,G463)</f>
        <v>9698</v>
      </c>
      <c r="D526" s="751"/>
      <c r="E526" s="746">
        <f>IF(ISERROR(C526/C530),"",C526/C530)</f>
        <v>0.24765066394279878</v>
      </c>
      <c r="F526" s="747"/>
      <c r="G526" s="759"/>
      <c r="H526" s="760"/>
      <c r="I526" s="748" t="s">
        <v>17</v>
      </c>
      <c r="J526" s="756"/>
      <c r="K526" s="754">
        <f t="shared" si="101"/>
        <v>0</v>
      </c>
      <c r="L526" s="753"/>
      <c r="M526" s="746" t="str">
        <f>IF(ISERROR(K526/K530),"",K526/K530)</f>
        <v/>
      </c>
      <c r="N526" s="747"/>
      <c r="O526" s="743" t="s">
        <v>43</v>
      </c>
      <c r="P526" s="743"/>
      <c r="Q526" s="750">
        <f t="shared" si="102"/>
        <v>0</v>
      </c>
      <c r="R526" s="751"/>
      <c r="S526" s="746" t="str">
        <f>IF(ISERROR(Q526/Q530),"",Q526/Q530)</f>
        <v/>
      </c>
      <c r="T526" s="747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55" t="s">
        <v>99</v>
      </c>
      <c r="B527" s="751"/>
      <c r="C527" s="750">
        <f>SUM(G137,G308,G479)</f>
        <v>5295</v>
      </c>
      <c r="D527" s="751"/>
      <c r="E527" s="746">
        <f>IF(ISERROR(C527/C530),"",C527/C530)</f>
        <v>0.13521450459652706</v>
      </c>
      <c r="F527" s="747"/>
      <c r="G527" s="759"/>
      <c r="H527" s="760"/>
      <c r="I527" s="748" t="s">
        <v>18</v>
      </c>
      <c r="J527" s="756"/>
      <c r="K527" s="754">
        <f t="shared" si="101"/>
        <v>0</v>
      </c>
      <c r="L527" s="753"/>
      <c r="M527" s="746" t="str">
        <f>IF(ISERROR(K527/K530),"",K527/K530)</f>
        <v/>
      </c>
      <c r="N527" s="747"/>
      <c r="O527" s="743" t="s">
        <v>21</v>
      </c>
      <c r="P527" s="743"/>
      <c r="Q527" s="750">
        <f t="shared" si="102"/>
        <v>0</v>
      </c>
      <c r="R527" s="751"/>
      <c r="S527" s="746" t="str">
        <f>IF(ISERROR(Q527/Q530),"",Q527/Q530)</f>
        <v/>
      </c>
      <c r="T527" s="747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55" t="s">
        <v>102</v>
      </c>
      <c r="B528" s="751"/>
      <c r="C528" s="750">
        <f>SUM(G148,G319,G490)</f>
        <v>7</v>
      </c>
      <c r="D528" s="751"/>
      <c r="E528" s="746">
        <f>IF(ISERROR(C528/C530),"",C528/C530)</f>
        <v>1.7875383043922371E-4</v>
      </c>
      <c r="F528" s="747"/>
      <c r="G528" s="759"/>
      <c r="H528" s="760"/>
      <c r="I528" s="748" t="s">
        <v>19</v>
      </c>
      <c r="J528" s="756"/>
      <c r="K528" s="754">
        <f t="shared" si="101"/>
        <v>0</v>
      </c>
      <c r="L528" s="753"/>
      <c r="M528" s="746" t="str">
        <f>IF(ISERROR(K528/K530),"",K528/K530)</f>
        <v/>
      </c>
      <c r="N528" s="747"/>
      <c r="O528" s="743" t="s">
        <v>45</v>
      </c>
      <c r="P528" s="743"/>
      <c r="Q528" s="750">
        <f t="shared" si="102"/>
        <v>0</v>
      </c>
      <c r="R528" s="751"/>
      <c r="S528" s="746" t="str">
        <f>IF(ISERROR(Q528/Q530),"",Q528/Q530)</f>
        <v/>
      </c>
      <c r="T528" s="747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55" t="s">
        <v>106</v>
      </c>
      <c r="B529" s="751"/>
      <c r="C529" s="750">
        <f>SUM(G163,G334,G506)</f>
        <v>2549</v>
      </c>
      <c r="D529" s="751"/>
      <c r="E529" s="746">
        <f>IF(ISERROR(C529/C530),"",C529/C530)</f>
        <v>6.5091930541368748E-2</v>
      </c>
      <c r="F529" s="747"/>
      <c r="G529" s="759"/>
      <c r="H529" s="760"/>
      <c r="I529" s="748" t="s">
        <v>20</v>
      </c>
      <c r="J529" s="756"/>
      <c r="K529" s="754">
        <f t="shared" si="101"/>
        <v>0</v>
      </c>
      <c r="L529" s="753"/>
      <c r="M529" s="746" t="str">
        <f>IF(ISERROR(K529/K530),"",K529/K530)</f>
        <v/>
      </c>
      <c r="N529" s="747"/>
      <c r="O529" s="743" t="s">
        <v>46</v>
      </c>
      <c r="P529" s="743"/>
      <c r="Q529" s="750">
        <f t="shared" si="102"/>
        <v>0</v>
      </c>
      <c r="R529" s="751"/>
      <c r="S529" s="746" t="str">
        <f>IF(ISERROR(Q529/Q530),"",Q529/Q530)</f>
        <v/>
      </c>
      <c r="T529" s="747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50" t="s">
        <v>123</v>
      </c>
      <c r="B530" s="751"/>
      <c r="C530" s="752">
        <f>SUM(C524:C529)</f>
        <v>39160</v>
      </c>
      <c r="D530" s="751"/>
      <c r="E530" s="746">
        <f>SUM(E524:F529)</f>
        <v>1</v>
      </c>
      <c r="F530" s="751"/>
      <c r="G530" s="761"/>
      <c r="H530" s="762"/>
      <c r="I530" s="750" t="s">
        <v>123</v>
      </c>
      <c r="J530" s="753"/>
      <c r="K530" s="754">
        <f>SUM(R173,U344,U516)</f>
        <v>0</v>
      </c>
      <c r="L530" s="753"/>
      <c r="M530" s="746">
        <f>SUM(M524:N529)</f>
        <v>0</v>
      </c>
      <c r="N530" s="747"/>
      <c r="O530" s="743" t="s">
        <v>123</v>
      </c>
      <c r="P530" s="743"/>
      <c r="Q530" s="744">
        <f>SUM(X173,AA344,AA516)</f>
        <v>0</v>
      </c>
      <c r="R530" s="745"/>
      <c r="S530" s="746">
        <f>SUM(S524:T529)</f>
        <v>0</v>
      </c>
      <c r="T530" s="747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48" t="s">
        <v>132</v>
      </c>
      <c r="B532" s="749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39" t="s">
        <v>143</v>
      </c>
      <c r="B533" s="740"/>
      <c r="C533" s="93">
        <f>SUM('6:12'!C533)</f>
        <v>147</v>
      </c>
      <c r="D533" s="93">
        <f>SUM('6:12'!D533)</f>
        <v>137</v>
      </c>
      <c r="E533" s="93">
        <f>SUM('6:12'!E533)</f>
        <v>10</v>
      </c>
      <c r="F533" s="93">
        <f>SUM('6:12'!F533)</f>
        <v>0</v>
      </c>
      <c r="G533" s="93">
        <f>SUM('6:12'!G533)</f>
        <v>0</v>
      </c>
      <c r="H533" s="93">
        <f>SUM('6:12'!H533)</f>
        <v>0</v>
      </c>
      <c r="I533" s="93">
        <f>SUM('6:12'!I533)</f>
        <v>0</v>
      </c>
      <c r="J533" s="93">
        <f>+C533-H533-I533</f>
        <v>147</v>
      </c>
      <c r="K533" s="93">
        <f>SUM('6:12'!K533)</f>
        <v>0</v>
      </c>
      <c r="L533" s="93">
        <f>SUM('6:12'!L533)</f>
        <v>0</v>
      </c>
      <c r="M533" s="93">
        <f>SUM('6:12'!M533)</f>
        <v>0</v>
      </c>
      <c r="N533" s="93">
        <f>SUM('6:12'!N533)</f>
        <v>0</v>
      </c>
      <c r="O533" s="93">
        <f>SUM('6:12'!O533)</f>
        <v>0</v>
      </c>
      <c r="P533" s="93">
        <f>SUM('6:12'!P533)</f>
        <v>0</v>
      </c>
      <c r="Q533" s="93">
        <f>J533-K533-L533</f>
        <v>147</v>
      </c>
      <c r="R533" s="93">
        <f>Q533*11-M533-N533</f>
        <v>1617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39" t="s">
        <v>144</v>
      </c>
      <c r="B534" s="740"/>
      <c r="C534" s="93">
        <f>SUM('6:12'!C534)</f>
        <v>141</v>
      </c>
      <c r="D534" s="93">
        <f>SUM('6:12'!D534)</f>
        <v>139</v>
      </c>
      <c r="E534" s="93">
        <f>SUM('6:12'!E534)</f>
        <v>2</v>
      </c>
      <c r="F534" s="93">
        <f>SUM('6:12'!F534)</f>
        <v>0</v>
      </c>
      <c r="G534" s="93">
        <f>SUM('6:12'!G534)</f>
        <v>0</v>
      </c>
      <c r="H534" s="93">
        <f>SUM('6:12'!H534)</f>
        <v>0</v>
      </c>
      <c r="I534" s="93">
        <f>SUM('6:12'!I534)</f>
        <v>0</v>
      </c>
      <c r="J534" s="93">
        <f>C534-G534-H534-I534</f>
        <v>141</v>
      </c>
      <c r="K534" s="93">
        <f>SUM('6:12'!K534)</f>
        <v>0</v>
      </c>
      <c r="L534" s="93">
        <f>SUM('6:12'!L534)</f>
        <v>0</v>
      </c>
      <c r="M534" s="93">
        <f>SUM('6:12'!M534)</f>
        <v>0</v>
      </c>
      <c r="N534" s="93">
        <f>SUM('6:12'!N534)</f>
        <v>0</v>
      </c>
      <c r="O534" s="93">
        <f>SUM('6:12'!O534)</f>
        <v>0</v>
      </c>
      <c r="P534" s="93">
        <f>SUM('6:12'!P534)</f>
        <v>0</v>
      </c>
      <c r="Q534" s="93">
        <f>J534-K534-L534</f>
        <v>141</v>
      </c>
      <c r="R534" s="93">
        <f>Q534*11-M534-N534</f>
        <v>1551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39" t="s">
        <v>145</v>
      </c>
      <c r="B535" s="740"/>
      <c r="C535" s="93">
        <f>SUM('6:12'!C535)</f>
        <v>39</v>
      </c>
      <c r="D535" s="93">
        <f>SUM('6:12'!D535)</f>
        <v>39</v>
      </c>
      <c r="E535" s="93">
        <f>SUM('6:12'!E535)</f>
        <v>0</v>
      </c>
      <c r="F535" s="93">
        <f>SUM('6:12'!F535)</f>
        <v>0</v>
      </c>
      <c r="G535" s="93">
        <f>SUM('6:12'!G535)</f>
        <v>0</v>
      </c>
      <c r="H535" s="93">
        <f>SUM('6:12'!H535)</f>
        <v>0</v>
      </c>
      <c r="I535" s="93">
        <f>SUM('6:12'!I535)</f>
        <v>0</v>
      </c>
      <c r="J535" s="93">
        <f>C535-G535-H535-I535</f>
        <v>39</v>
      </c>
      <c r="K535" s="93">
        <f>SUM('6:12'!K535)</f>
        <v>3</v>
      </c>
      <c r="L535" s="93">
        <f>SUM('6:12'!L535)</f>
        <v>0</v>
      </c>
      <c r="M535" s="93">
        <f>SUM('6:12'!M535)</f>
        <v>0</v>
      </c>
      <c r="N535" s="93">
        <f>SUM('6:12'!N535)</f>
        <v>0</v>
      </c>
      <c r="O535" s="93">
        <f>SUM('6:12'!O535)</f>
        <v>0</v>
      </c>
      <c r="P535" s="93">
        <f>SUM('6:12'!P535)</f>
        <v>0</v>
      </c>
      <c r="Q535" s="93">
        <f>J535-K535-L535</f>
        <v>36</v>
      </c>
      <c r="R535" s="93">
        <f>Q535*11-M535-N535</f>
        <v>396</v>
      </c>
      <c r="S535" s="184">
        <f t="array" ref="S535">IF(ISERROR(Q535/J535),"",Q535/J535)</f>
        <v>0.92307692307692313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41" t="s">
        <v>11</v>
      </c>
      <c r="B536" s="742"/>
      <c r="C536" s="37">
        <f>SUM(C533:C535)</f>
        <v>327</v>
      </c>
      <c r="D536" s="37">
        <f>SUM(D533:D535)</f>
        <v>315</v>
      </c>
      <c r="E536" s="37">
        <f t="shared" ref="E536:N536" si="103">SUM(E533:E535)</f>
        <v>12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327</v>
      </c>
      <c r="K536" s="88">
        <f t="shared" si="103"/>
        <v>3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324</v>
      </c>
      <c r="R536" s="37">
        <f>SUM(R533:R535)</f>
        <v>3564</v>
      </c>
      <c r="S536" s="38">
        <f t="array" ref="S536">IF(ISERROR(Q536/J536),"",Q536/J536)</f>
        <v>0.99082568807339455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5600</v>
      </c>
      <c r="K544" s="101">
        <f>+H28+H199+H370</f>
        <v>28321.439999999999</v>
      </c>
      <c r="L544" s="101">
        <f>+I28+I199+I370</f>
        <v>313</v>
      </c>
      <c r="M544" s="50">
        <f>+J544/L544</f>
        <v>17.891373801916934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16011</v>
      </c>
      <c r="K545" s="101">
        <f>+H428+H257+H86</f>
        <v>75908.319999999992</v>
      </c>
      <c r="L545" s="101">
        <f>+I428+I257+I86</f>
        <v>315.01</v>
      </c>
      <c r="M545" s="50">
        <f>+J545/L545</f>
        <v>50.826957874353198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9698</v>
      </c>
      <c r="K546" s="101">
        <f>+H463+H292+H121</f>
        <v>45523.87000000001</v>
      </c>
      <c r="L546" s="101">
        <f>+I463+I292+I121</f>
        <v>881</v>
      </c>
      <c r="M546" s="50">
        <f>+J546/L546</f>
        <v>11.00794551645857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5295</v>
      </c>
      <c r="K547" s="101">
        <f>+H479+H308+H137</f>
        <v>26729.609999999997</v>
      </c>
      <c r="L547" s="101">
        <f>+I479+I308+I137</f>
        <v>223</v>
      </c>
      <c r="M547" s="50">
        <f>+J547/L547</f>
        <v>23.744394618834082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2549</v>
      </c>
      <c r="K548" s="101">
        <f>+H506+H334+H163</f>
        <v>20110.97</v>
      </c>
      <c r="L548" s="101">
        <f>+I506+I334+I163</f>
        <v>448.5</v>
      </c>
      <c r="M548" s="50">
        <f>+J548/L548</f>
        <v>5.6833890746934221</v>
      </c>
    </row>
    <row r="549" spans="1:13">
      <c r="A549" s="285"/>
      <c r="B549" s="221"/>
      <c r="C549" s="221"/>
      <c r="D549" s="223"/>
      <c r="E549" s="221"/>
      <c r="J549" s="101">
        <f>SUM(J544:J548)</f>
        <v>39153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1784</v>
      </c>
      <c r="K552" s="101">
        <f>+H28</f>
        <v>9058.9599999999991</v>
      </c>
      <c r="L552" s="101">
        <f>+I28</f>
        <v>107</v>
      </c>
      <c r="M552" s="102">
        <f>+J552/L552</f>
        <v>16.672897196261683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11654</v>
      </c>
      <c r="K553" s="101">
        <f>H86</f>
        <v>53959.05999999999</v>
      </c>
      <c r="L553" s="101">
        <f>I86</f>
        <v>236.5</v>
      </c>
      <c r="M553" s="102">
        <f>+J553/L553</f>
        <v>49.276955602537001</v>
      </c>
    </row>
    <row r="554" spans="1:13">
      <c r="E554" s="218"/>
      <c r="H554" s="100" t="s">
        <v>165</v>
      </c>
      <c r="J554" s="46">
        <f>+G121</f>
        <v>2007</v>
      </c>
      <c r="K554" s="101">
        <f>+H121</f>
        <v>10049.64</v>
      </c>
      <c r="L554" s="101">
        <f>+I121</f>
        <v>210</v>
      </c>
      <c r="M554" s="102">
        <f>+J554/L554</f>
        <v>9.5571428571428569</v>
      </c>
    </row>
    <row r="555" spans="1:13">
      <c r="H555" s="100" t="s">
        <v>166</v>
      </c>
      <c r="J555" s="46">
        <f>+G137</f>
        <v>2595</v>
      </c>
      <c r="K555" s="101">
        <f>+H137</f>
        <v>13109.22</v>
      </c>
      <c r="L555" s="101">
        <f>+I137</f>
        <v>108.5</v>
      </c>
      <c r="M555" s="102">
        <f>+J555/L555</f>
        <v>23.917050691244238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18275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3816</v>
      </c>
      <c r="K559" s="101">
        <f>+H199</f>
        <v>19262.48</v>
      </c>
      <c r="L559" s="101">
        <f>+I199</f>
        <v>206</v>
      </c>
      <c r="M559" s="102">
        <f>+J559/L559</f>
        <v>18.524271844660195</v>
      </c>
    </row>
    <row r="560" spans="1:13">
      <c r="H560" s="100" t="s">
        <v>164</v>
      </c>
      <c r="J560" s="46">
        <f>+G257</f>
        <v>4357</v>
      </c>
      <c r="K560" s="101">
        <f>+H257</f>
        <v>21949.260000000006</v>
      </c>
      <c r="L560" s="101">
        <f>+I257</f>
        <v>78.510000000000005</v>
      </c>
      <c r="M560" s="102">
        <f>+J560/L560</f>
        <v>55.496115144567568</v>
      </c>
    </row>
    <row r="561" spans="7:13">
      <c r="H561" s="100" t="s">
        <v>165</v>
      </c>
      <c r="J561" s="46">
        <f>+G292</f>
        <v>1640</v>
      </c>
      <c r="K561" s="101">
        <f>+H292</f>
        <v>6340.84</v>
      </c>
      <c r="L561" s="101">
        <f>+I292</f>
        <v>176</v>
      </c>
      <c r="M561" s="102">
        <f>+J561/L561</f>
        <v>9.3181818181818183</v>
      </c>
    </row>
    <row r="562" spans="7:13">
      <c r="H562" s="100" t="s">
        <v>166</v>
      </c>
      <c r="J562" s="46">
        <f>+G308</f>
        <v>2700</v>
      </c>
      <c r="K562" s="101">
        <f>+H308</f>
        <v>13620.389999999998</v>
      </c>
      <c r="L562" s="101">
        <f>+I308</f>
        <v>114.5</v>
      </c>
      <c r="M562" s="102">
        <f>+J562/L562</f>
        <v>23.580786026200872</v>
      </c>
    </row>
    <row r="563" spans="7:13">
      <c r="H563" s="100" t="s">
        <v>167</v>
      </c>
      <c r="J563" s="46">
        <f>+G334</f>
        <v>1550</v>
      </c>
      <c r="K563" s="101">
        <f>+H334</f>
        <v>14508</v>
      </c>
      <c r="L563" s="101">
        <f>+I334</f>
        <v>221</v>
      </c>
      <c r="M563" s="102">
        <f>+J563/L563</f>
        <v>7.0135746606334841</v>
      </c>
    </row>
    <row r="564" spans="7:13">
      <c r="G564" t="s">
        <v>170</v>
      </c>
      <c r="J564" s="46">
        <f>+B342</f>
        <v>14070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6051</v>
      </c>
      <c r="K567" s="101">
        <f>+H463</f>
        <v>29133.390000000007</v>
      </c>
      <c r="L567" s="101">
        <f>+I463</f>
        <v>495</v>
      </c>
      <c r="M567" s="102">
        <f>+J567/L567</f>
        <v>12.224242424242425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764</v>
      </c>
      <c r="K569" s="101">
        <f>+H506</f>
        <v>4214.0200000000004</v>
      </c>
      <c r="L569" s="101">
        <f>+I506</f>
        <v>182.5</v>
      </c>
      <c r="M569" s="102">
        <f>+J569/L569</f>
        <v>4.1863013698630134</v>
      </c>
    </row>
    <row r="570" spans="7:13">
      <c r="J570" s="46">
        <f>+B514</f>
        <v>6815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91" zoomScaleNormal="100" workbookViewId="0">
      <selection activeCell="G503" sqref="G50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14" t="s">
        <v>23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86" t="s">
        <v>496</v>
      </c>
      <c r="B4" s="794" t="s">
        <v>25</v>
      </c>
      <c r="C4" s="794" t="s">
        <v>26</v>
      </c>
      <c r="D4" s="794" t="s">
        <v>27</v>
      </c>
      <c r="E4" s="806" t="s">
        <v>28</v>
      </c>
      <c r="F4" s="809" t="s">
        <v>29</v>
      </c>
      <c r="G4" s="773" t="s">
        <v>30</v>
      </c>
      <c r="H4" s="773"/>
      <c r="I4" s="794" t="s">
        <v>31</v>
      </c>
      <c r="J4" s="797" t="s">
        <v>32</v>
      </c>
      <c r="K4" s="800" t="s">
        <v>33</v>
      </c>
      <c r="L4" s="794" t="s">
        <v>34</v>
      </c>
      <c r="M4" s="803" t="s">
        <v>35</v>
      </c>
      <c r="N4" s="791" t="s">
        <v>36</v>
      </c>
      <c r="O4" s="773" t="s">
        <v>37</v>
      </c>
      <c r="P4" s="773"/>
      <c r="Q4" s="773"/>
      <c r="R4" s="773"/>
      <c r="S4" s="773"/>
      <c r="T4" s="773"/>
      <c r="U4" s="773"/>
      <c r="V4" s="792" t="s">
        <v>38</v>
      </c>
      <c r="W4" s="791" t="s">
        <v>39</v>
      </c>
      <c r="X4" s="773" t="s">
        <v>40</v>
      </c>
      <c r="Y4" s="773"/>
      <c r="Z4" s="773"/>
      <c r="AA4" s="77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7"/>
      <c r="B5" s="795"/>
      <c r="C5" s="795"/>
      <c r="D5" s="795"/>
      <c r="E5" s="807"/>
      <c r="F5" s="810"/>
      <c r="G5" s="773"/>
      <c r="H5" s="773"/>
      <c r="I5" s="795"/>
      <c r="J5" s="798"/>
      <c r="K5" s="801"/>
      <c r="L5" s="795"/>
      <c r="M5" s="804"/>
      <c r="N5" s="791"/>
      <c r="O5" s="773" t="s">
        <v>41</v>
      </c>
      <c r="P5" s="773" t="s">
        <v>42</v>
      </c>
      <c r="Q5" s="773" t="s">
        <v>43</v>
      </c>
      <c r="R5" s="790" t="s">
        <v>44</v>
      </c>
      <c r="S5" s="743" t="s">
        <v>45</v>
      </c>
      <c r="T5" s="773" t="s">
        <v>46</v>
      </c>
      <c r="U5" s="773" t="s">
        <v>47</v>
      </c>
      <c r="V5" s="792"/>
      <c r="W5" s="791"/>
      <c r="X5" s="773" t="s">
        <v>13</v>
      </c>
      <c r="Y5" s="773" t="s">
        <v>48</v>
      </c>
      <c r="Z5" s="773" t="s">
        <v>49</v>
      </c>
      <c r="AA5" s="77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88"/>
      <c r="B6" s="796"/>
      <c r="C6" s="796"/>
      <c r="D6" s="796"/>
      <c r="E6" s="808"/>
      <c r="F6" s="811"/>
      <c r="G6" s="289" t="s">
        <v>50</v>
      </c>
      <c r="H6" s="289" t="s">
        <v>51</v>
      </c>
      <c r="I6" s="796"/>
      <c r="J6" s="799"/>
      <c r="K6" s="802"/>
      <c r="L6" s="796"/>
      <c r="M6" s="804"/>
      <c r="N6" s="791"/>
      <c r="O6" s="773"/>
      <c r="P6" s="773"/>
      <c r="Q6" s="773"/>
      <c r="R6" s="790"/>
      <c r="S6" s="743"/>
      <c r="T6" s="773"/>
      <c r="U6" s="773"/>
      <c r="V6" s="792"/>
      <c r="W6" s="791"/>
      <c r="X6" s="773"/>
      <c r="Y6" s="773"/>
      <c r="Z6" s="773"/>
      <c r="AA6" s="77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SUM('28:12'!G7)</f>
        <v>503</v>
      </c>
      <c r="H7" s="95">
        <f t="shared" ref="H7:H24" si="0">D7*G7</f>
        <v>2530.09</v>
      </c>
      <c r="I7" s="93">
        <f>SUM('28:12'!I7)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SUM('28:12'!N7)</f>
        <v>0</v>
      </c>
      <c r="O7" s="93">
        <f>SUM('28:12'!O7)</f>
        <v>0</v>
      </c>
      <c r="P7" s="93">
        <f>SUM('28:12'!P7)</f>
        <v>0</v>
      </c>
      <c r="Q7" s="93">
        <f>SUM('28:12'!Q7)</f>
        <v>0</v>
      </c>
      <c r="R7" s="93">
        <f>SUM('28:12'!R7)</f>
        <v>0</v>
      </c>
      <c r="S7" s="93">
        <f>SUM('28:12'!S7)</f>
        <v>0</v>
      </c>
      <c r="T7" s="93">
        <f>SUM('28:12'!T7)</f>
        <v>0</v>
      </c>
      <c r="U7" s="93">
        <f>SUM('28:12'!U7)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SUM('28:12'!X7)</f>
        <v>0</v>
      </c>
      <c r="Y7" s="93">
        <f>SUM('28:12'!Y7)</f>
        <v>0</v>
      </c>
      <c r="Z7" s="93">
        <f>SUM('28:12'!Z7)</f>
        <v>0</v>
      </c>
      <c r="AA7" s="93">
        <f>SUM('28:12'!AA7)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SUM('28:12'!G8)</f>
        <v>0</v>
      </c>
      <c r="H8" s="95">
        <f t="shared" si="0"/>
        <v>0</v>
      </c>
      <c r="I8" s="93">
        <f>SUM('28:12'!I8)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SUM('28:12'!N8)</f>
        <v>0</v>
      </c>
      <c r="O8" s="93">
        <f>SUM('28:12'!O8)</f>
        <v>0</v>
      </c>
      <c r="P8" s="93">
        <f>SUM('28:12'!P8)</f>
        <v>0</v>
      </c>
      <c r="Q8" s="93">
        <f>SUM('28:12'!Q8)</f>
        <v>0</v>
      </c>
      <c r="R8" s="93">
        <f>SUM('28:12'!R8)</f>
        <v>0</v>
      </c>
      <c r="S8" s="93">
        <f>SUM('28:12'!S8)</f>
        <v>0</v>
      </c>
      <c r="T8" s="93">
        <f>SUM('28:12'!T8)</f>
        <v>0</v>
      </c>
      <c r="U8" s="93">
        <f>SUM('28:12'!U8)</f>
        <v>0</v>
      </c>
      <c r="V8" s="195">
        <f t="shared" si="2"/>
        <v>0</v>
      </c>
      <c r="W8" s="33" t="str">
        <f t="shared" si="3"/>
        <v/>
      </c>
      <c r="X8" s="93">
        <f>SUM('28:12'!X8)</f>
        <v>0</v>
      </c>
      <c r="Y8" s="93">
        <f>SUM('28:12'!Y8)</f>
        <v>0</v>
      </c>
      <c r="Z8" s="93">
        <f>SUM('28:12'!Z8)</f>
        <v>0</v>
      </c>
      <c r="AA8" s="93">
        <f>SUM('28:12'!AA8)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SUM('28:12'!G9)</f>
        <v>0</v>
      </c>
      <c r="H9" s="95">
        <f t="shared" si="0"/>
        <v>0</v>
      </c>
      <c r="I9" s="93">
        <f>SUM('28:12'!I9)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SUM('28:12'!N9)</f>
        <v>0</v>
      </c>
      <c r="O9" s="93">
        <f>SUM('28:12'!O9)</f>
        <v>0</v>
      </c>
      <c r="P9" s="93">
        <f>SUM('28:12'!P9)</f>
        <v>0</v>
      </c>
      <c r="Q9" s="93">
        <f>SUM('28:12'!Q9)</f>
        <v>0</v>
      </c>
      <c r="R9" s="93">
        <f>SUM('28:12'!R9)</f>
        <v>0</v>
      </c>
      <c r="S9" s="93">
        <f>SUM('28:12'!S9)</f>
        <v>0</v>
      </c>
      <c r="T9" s="93">
        <f>SUM('28:12'!T9)</f>
        <v>0</v>
      </c>
      <c r="U9" s="93">
        <f>SUM('28:12'!U9)</f>
        <v>0</v>
      </c>
      <c r="V9" s="195">
        <f t="shared" si="2"/>
        <v>0</v>
      </c>
      <c r="W9" s="33" t="str">
        <f t="shared" si="3"/>
        <v/>
      </c>
      <c r="X9" s="93">
        <f>SUM('28:12'!X9)</f>
        <v>0</v>
      </c>
      <c r="Y9" s="93">
        <f>SUM('28:12'!Y9)</f>
        <v>0</v>
      </c>
      <c r="Z9" s="93">
        <f>SUM('28:12'!Z9)</f>
        <v>0</v>
      </c>
      <c r="AA9" s="93">
        <f>SUM('28:12'!AA9)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SUM('28:12'!G10)</f>
        <v>288</v>
      </c>
      <c r="H10" s="95">
        <f t="shared" si="0"/>
        <v>1448.64</v>
      </c>
      <c r="I10" s="93">
        <f>SUM('28:12'!I10)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SUM('28:12'!N10)</f>
        <v>0</v>
      </c>
      <c r="O10" s="93">
        <f>SUM('28:12'!O10)</f>
        <v>0</v>
      </c>
      <c r="P10" s="93">
        <f>SUM('28:12'!P10)</f>
        <v>0</v>
      </c>
      <c r="Q10" s="93">
        <f>SUM('28:12'!Q10)</f>
        <v>0</v>
      </c>
      <c r="R10" s="93">
        <f>SUM('28:12'!R10)</f>
        <v>0</v>
      </c>
      <c r="S10" s="93">
        <f>SUM('28:12'!S10)</f>
        <v>0</v>
      </c>
      <c r="T10" s="93">
        <f>SUM('28:12'!T10)</f>
        <v>0</v>
      </c>
      <c r="U10" s="93">
        <f>SUM('28:12'!U10)</f>
        <v>0</v>
      </c>
      <c r="V10" s="195">
        <f t="shared" si="2"/>
        <v>0</v>
      </c>
      <c r="W10" s="33">
        <f t="shared" si="3"/>
        <v>0</v>
      </c>
      <c r="X10" s="93">
        <f>SUM('28:12'!X10)</f>
        <v>0</v>
      </c>
      <c r="Y10" s="93">
        <f>SUM('28:12'!Y10)</f>
        <v>0</v>
      </c>
      <c r="Z10" s="93">
        <f>SUM('28:12'!Z10)</f>
        <v>0</v>
      </c>
      <c r="AA10" s="93">
        <f>SUM('28:12'!AA10)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SUM('28:12'!G11)</f>
        <v>1101</v>
      </c>
      <c r="H11" s="95">
        <f t="shared" si="0"/>
        <v>5538.0300000000007</v>
      </c>
      <c r="I11" s="93">
        <f>SUM('28:12'!I11)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SUM('28:12'!N11)</f>
        <v>0</v>
      </c>
      <c r="O11" s="93">
        <f>SUM('28:12'!O11)</f>
        <v>0</v>
      </c>
      <c r="P11" s="93">
        <f>SUM('28:12'!P11)</f>
        <v>0</v>
      </c>
      <c r="Q11" s="93">
        <f>SUM('28:12'!Q11)</f>
        <v>0</v>
      </c>
      <c r="R11" s="93">
        <f>SUM('28:12'!R11)</f>
        <v>0</v>
      </c>
      <c r="S11" s="93">
        <f>SUM('28:12'!S11)</f>
        <v>0</v>
      </c>
      <c r="T11" s="93">
        <f>SUM('28:12'!T11)</f>
        <v>0</v>
      </c>
      <c r="U11" s="93">
        <f>SUM('28:12'!U11)</f>
        <v>0</v>
      </c>
      <c r="V11" s="195">
        <f t="shared" si="2"/>
        <v>0</v>
      </c>
      <c r="W11" s="33">
        <f t="shared" si="3"/>
        <v>0</v>
      </c>
      <c r="X11" s="93">
        <f>SUM('28:12'!X11)</f>
        <v>0</v>
      </c>
      <c r="Y11" s="93">
        <f>SUM('28:12'!Y11)</f>
        <v>0</v>
      </c>
      <c r="Z11" s="93">
        <f>SUM('28:12'!Z11)</f>
        <v>0</v>
      </c>
      <c r="AA11" s="93">
        <f>SUM('28:12'!AA11)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SUM('28:12'!G12)</f>
        <v>0</v>
      </c>
      <c r="H12" s="95">
        <f t="shared" si="0"/>
        <v>0</v>
      </c>
      <c r="I12" s="93">
        <f>SUM('28:12'!I12)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SUM('28:12'!N12)</f>
        <v>0</v>
      </c>
      <c r="O12" s="93">
        <f>SUM('28:12'!O12)</f>
        <v>0</v>
      </c>
      <c r="P12" s="93">
        <f>SUM('28:12'!P12)</f>
        <v>0</v>
      </c>
      <c r="Q12" s="93">
        <f>SUM('28:12'!Q12)</f>
        <v>0</v>
      </c>
      <c r="R12" s="93">
        <f>SUM('28:12'!R12)</f>
        <v>0</v>
      </c>
      <c r="S12" s="93">
        <f>SUM('28:12'!S12)</f>
        <v>0</v>
      </c>
      <c r="T12" s="93">
        <f>SUM('28:12'!T12)</f>
        <v>0</v>
      </c>
      <c r="U12" s="93">
        <f>SUM('28:12'!U12)</f>
        <v>0</v>
      </c>
      <c r="V12" s="195">
        <f t="shared" si="2"/>
        <v>0</v>
      </c>
      <c r="W12" s="33" t="str">
        <f t="shared" si="3"/>
        <v/>
      </c>
      <c r="X12" s="93">
        <f>SUM('28:12'!X12)</f>
        <v>0</v>
      </c>
      <c r="Y12" s="93">
        <f>SUM('28:12'!Y12)</f>
        <v>0</v>
      </c>
      <c r="Z12" s="93">
        <f>SUM('28:12'!Z12)</f>
        <v>0</v>
      </c>
      <c r="AA12" s="93">
        <f>SUM('28:12'!AA12)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SUM('28:12'!G13)</f>
        <v>0</v>
      </c>
      <c r="H13" s="95">
        <f t="shared" si="0"/>
        <v>0</v>
      </c>
      <c r="I13" s="93">
        <f>SUM('28:12'!I13)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SUM('28:12'!N13)</f>
        <v>0</v>
      </c>
      <c r="O13" s="93">
        <f>SUM('28:12'!O13)</f>
        <v>0</v>
      </c>
      <c r="P13" s="93">
        <f>SUM('28:12'!P13)</f>
        <v>0</v>
      </c>
      <c r="Q13" s="93">
        <f>SUM('28:12'!Q13)</f>
        <v>0</v>
      </c>
      <c r="R13" s="93">
        <f>SUM('28:12'!R13)</f>
        <v>0</v>
      </c>
      <c r="S13" s="93">
        <f>SUM('28:12'!S13)</f>
        <v>0</v>
      </c>
      <c r="T13" s="93">
        <f>SUM('28:12'!T13)</f>
        <v>0</v>
      </c>
      <c r="U13" s="93">
        <f>SUM('28:12'!U13)</f>
        <v>0</v>
      </c>
      <c r="V13" s="195">
        <f t="shared" si="2"/>
        <v>0</v>
      </c>
      <c r="W13" s="33" t="str">
        <f t="shared" si="3"/>
        <v/>
      </c>
      <c r="X13" s="93">
        <f>SUM('28:12'!X13)</f>
        <v>0</v>
      </c>
      <c r="Y13" s="93">
        <f>SUM('28:12'!Y13)</f>
        <v>0</v>
      </c>
      <c r="Z13" s="93">
        <f>SUM('28:12'!Z13)</f>
        <v>0</v>
      </c>
      <c r="AA13" s="93">
        <f>SUM('28:12'!AA13)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SUM('28:12'!G14)</f>
        <v>0</v>
      </c>
      <c r="H14" s="95">
        <f t="shared" si="0"/>
        <v>0</v>
      </c>
      <c r="I14" s="93">
        <f>SUM('28:12'!I14)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SUM('28:12'!N14)</f>
        <v>0</v>
      </c>
      <c r="O14" s="93">
        <f>SUM('28:12'!O14)</f>
        <v>0</v>
      </c>
      <c r="P14" s="93">
        <f>SUM('28:12'!P14)</f>
        <v>0</v>
      </c>
      <c r="Q14" s="93">
        <f>SUM('28:12'!Q14)</f>
        <v>0</v>
      </c>
      <c r="R14" s="93">
        <f>SUM('28:12'!R14)</f>
        <v>0</v>
      </c>
      <c r="S14" s="93">
        <f>SUM('28:12'!S14)</f>
        <v>0</v>
      </c>
      <c r="T14" s="93">
        <f>SUM('28:12'!T14)</f>
        <v>0</v>
      </c>
      <c r="U14" s="93">
        <f>SUM('28:12'!U14)</f>
        <v>0</v>
      </c>
      <c r="V14" s="195">
        <f t="shared" si="2"/>
        <v>0</v>
      </c>
      <c r="W14" s="33" t="str">
        <f t="shared" si="3"/>
        <v/>
      </c>
      <c r="X14" s="93">
        <f>SUM('28:12'!X14)</f>
        <v>0</v>
      </c>
      <c r="Y14" s="93">
        <f>SUM('28:12'!Y14)</f>
        <v>0</v>
      </c>
      <c r="Z14" s="93">
        <f>SUM('28:12'!Z14)</f>
        <v>0</v>
      </c>
      <c r="AA14" s="93">
        <f>SUM('28:12'!AA14)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SUM('28:12'!G15)</f>
        <v>338</v>
      </c>
      <c r="H15" s="95">
        <f t="shared" si="0"/>
        <v>1703.52</v>
      </c>
      <c r="I15" s="93">
        <f>SUM('28:12'!I15)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SUM('28:12'!N15)</f>
        <v>0</v>
      </c>
      <c r="O15" s="93">
        <f>SUM('28:12'!O15)</f>
        <v>0</v>
      </c>
      <c r="P15" s="93">
        <f>SUM('28:12'!P15)</f>
        <v>0</v>
      </c>
      <c r="Q15" s="93">
        <f>SUM('28:12'!Q15)</f>
        <v>0</v>
      </c>
      <c r="R15" s="93">
        <f>SUM('28:12'!R15)</f>
        <v>0</v>
      </c>
      <c r="S15" s="93">
        <f>SUM('28:12'!S15)</f>
        <v>0</v>
      </c>
      <c r="T15" s="93">
        <f>SUM('28:12'!T15)</f>
        <v>0</v>
      </c>
      <c r="U15" s="93">
        <f>SUM('28:12'!U15)</f>
        <v>0</v>
      </c>
      <c r="V15" s="195">
        <f t="shared" si="2"/>
        <v>0</v>
      </c>
      <c r="W15" s="33">
        <f t="shared" si="3"/>
        <v>0</v>
      </c>
      <c r="X15" s="93">
        <f>SUM('28:12'!X15)</f>
        <v>0</v>
      </c>
      <c r="Y15" s="93">
        <f>SUM('28:12'!Y15)</f>
        <v>0</v>
      </c>
      <c r="Z15" s="93">
        <f>SUM('28:12'!Z15)</f>
        <v>0</v>
      </c>
      <c r="AA15" s="93">
        <f>SUM('28:12'!AA15)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SUM('28:12'!G16)</f>
        <v>741</v>
      </c>
      <c r="H16" s="95">
        <f t="shared" si="0"/>
        <v>3734.64</v>
      </c>
      <c r="I16" s="93">
        <f>SUM('28:12'!I16)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SUM('28:12'!N16)</f>
        <v>0</v>
      </c>
      <c r="O16" s="93">
        <f>SUM('28:12'!O16)</f>
        <v>0</v>
      </c>
      <c r="P16" s="93">
        <f>SUM('28:12'!P16)</f>
        <v>0</v>
      </c>
      <c r="Q16" s="93">
        <f>SUM('28:12'!Q16)</f>
        <v>0</v>
      </c>
      <c r="R16" s="93">
        <f>SUM('28:12'!R16)</f>
        <v>0</v>
      </c>
      <c r="S16" s="93">
        <f>SUM('28:12'!S16)</f>
        <v>0</v>
      </c>
      <c r="T16" s="93">
        <f>SUM('28:12'!T16)</f>
        <v>0</v>
      </c>
      <c r="U16" s="93">
        <f>SUM('28:12'!U16)</f>
        <v>0</v>
      </c>
      <c r="V16" s="195">
        <f t="shared" si="2"/>
        <v>0</v>
      </c>
      <c r="W16" s="33">
        <f t="shared" si="3"/>
        <v>0</v>
      </c>
      <c r="X16" s="93">
        <f>SUM('28:12'!X16)</f>
        <v>0</v>
      </c>
      <c r="Y16" s="93">
        <f>SUM('28:12'!Y16)</f>
        <v>0</v>
      </c>
      <c r="Z16" s="93">
        <f>SUM('28:12'!Z16)</f>
        <v>0</v>
      </c>
      <c r="AA16" s="93">
        <f>SUM('28:12'!AA16)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SUM('28:12'!G17)</f>
        <v>0</v>
      </c>
      <c r="H17" s="95">
        <f t="shared" si="0"/>
        <v>0</v>
      </c>
      <c r="I17" s="93">
        <f>SUM('28:12'!I17)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SUM('28:12'!N17)</f>
        <v>0</v>
      </c>
      <c r="O17" s="93">
        <f>SUM('28:12'!O17)</f>
        <v>0</v>
      </c>
      <c r="P17" s="93">
        <f>SUM('28:12'!P17)</f>
        <v>0</v>
      </c>
      <c r="Q17" s="93">
        <f>SUM('28:12'!Q17)</f>
        <v>0</v>
      </c>
      <c r="R17" s="93">
        <f>SUM('28:12'!R17)</f>
        <v>0</v>
      </c>
      <c r="S17" s="93">
        <f>SUM('28:12'!S17)</f>
        <v>0</v>
      </c>
      <c r="T17" s="93">
        <f>SUM('28:12'!T17)</f>
        <v>0</v>
      </c>
      <c r="U17" s="93">
        <f>SUM('28:12'!U17)</f>
        <v>0</v>
      </c>
      <c r="V17" s="195">
        <f t="shared" si="2"/>
        <v>0</v>
      </c>
      <c r="W17" s="33" t="str">
        <f>IF(ISERROR(V17/G17),"",V17/G17)</f>
        <v/>
      </c>
      <c r="X17" s="93">
        <f>SUM('28:12'!X17)</f>
        <v>0</v>
      </c>
      <c r="Y17" s="93">
        <f>SUM('28:12'!Y17)</f>
        <v>0</v>
      </c>
      <c r="Z17" s="93">
        <f>SUM('28:12'!Z17)</f>
        <v>0</v>
      </c>
      <c r="AA17" s="93">
        <f>SUM('28:12'!AA17)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SUM('28:12'!G18)</f>
        <v>0</v>
      </c>
      <c r="H18" s="95">
        <f t="shared" si="0"/>
        <v>0</v>
      </c>
      <c r="I18" s="93">
        <f>SUM('28:12'!I18)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SUM('28:12'!N18)</f>
        <v>0</v>
      </c>
      <c r="O18" s="93">
        <f>SUM('28:12'!O18)</f>
        <v>0</v>
      </c>
      <c r="P18" s="93">
        <f>SUM('28:12'!P18)</f>
        <v>0</v>
      </c>
      <c r="Q18" s="93">
        <f>SUM('28:12'!Q18)</f>
        <v>0</v>
      </c>
      <c r="R18" s="93">
        <f>SUM('28:12'!R18)</f>
        <v>0</v>
      </c>
      <c r="S18" s="93">
        <f>SUM('28:12'!S18)</f>
        <v>0</v>
      </c>
      <c r="T18" s="93">
        <f>SUM('28:12'!T18)</f>
        <v>0</v>
      </c>
      <c r="U18" s="93">
        <f>SUM('28:12'!U18)</f>
        <v>0</v>
      </c>
      <c r="V18" s="195">
        <f t="shared" si="2"/>
        <v>0</v>
      </c>
      <c r="W18" s="33" t="str">
        <f>IF(ISERROR(V18/G18),"",V18/G18)</f>
        <v/>
      </c>
      <c r="X18" s="93">
        <f>SUM('28:12'!X18)</f>
        <v>0</v>
      </c>
      <c r="Y18" s="93">
        <f>SUM('28:12'!Y18)</f>
        <v>0</v>
      </c>
      <c r="Z18" s="93">
        <f>SUM('28:12'!Z18)</f>
        <v>0</v>
      </c>
      <c r="AA18" s="93">
        <f>SUM('28:12'!AA18)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SUM('28:12'!G19)</f>
        <v>720</v>
      </c>
      <c r="H19" s="95">
        <f t="shared" si="0"/>
        <v>3643.2</v>
      </c>
      <c r="I19" s="93">
        <f>SUM('28:12'!I19)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SUM('28:12'!N19)</f>
        <v>0</v>
      </c>
      <c r="O19" s="93">
        <f>SUM('28:12'!O19)</f>
        <v>0</v>
      </c>
      <c r="P19" s="93">
        <f>SUM('28:12'!P19)</f>
        <v>0</v>
      </c>
      <c r="Q19" s="93">
        <f>SUM('28:12'!Q19)</f>
        <v>0</v>
      </c>
      <c r="R19" s="93">
        <f>SUM('28:12'!R19)</f>
        <v>0</v>
      </c>
      <c r="S19" s="93">
        <f>SUM('28:12'!S19)</f>
        <v>0</v>
      </c>
      <c r="T19" s="93">
        <f>SUM('28:12'!T19)</f>
        <v>0</v>
      </c>
      <c r="U19" s="93">
        <f>SUM('28:12'!U19)</f>
        <v>0</v>
      </c>
      <c r="V19" s="195">
        <f t="shared" si="2"/>
        <v>0</v>
      </c>
      <c r="W19" s="33">
        <f>IF(ISERROR(V19/G19),"",V19/G19)</f>
        <v>0</v>
      </c>
      <c r="X19" s="93">
        <f>SUM('28:12'!X19)</f>
        <v>0</v>
      </c>
      <c r="Y19" s="93">
        <f>SUM('28:12'!Y19)</f>
        <v>0</v>
      </c>
      <c r="Z19" s="93">
        <f>SUM('28:12'!Z19)</f>
        <v>0</v>
      </c>
      <c r="AA19" s="93">
        <f>SUM('28:12'!AA19)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SUM('28:12'!G20)</f>
        <v>1064</v>
      </c>
      <c r="H20" s="95">
        <f t="shared" si="0"/>
        <v>5415.76</v>
      </c>
      <c r="I20" s="93">
        <f>SUM('28:12'!I20)</f>
        <v>40</v>
      </c>
      <c r="J20" s="31">
        <f t="array" ref="J20">IF(ISERROR(G20/I20),"",G20/I20)</f>
        <v>26.6</v>
      </c>
      <c r="K20" s="35">
        <f t="array" ref="K20">IF(ISERROR(G20/L20),"",G20/L20)</f>
        <v>46.260869565217391</v>
      </c>
      <c r="L20" s="87">
        <v>23</v>
      </c>
      <c r="M20" s="36">
        <f t="shared" si="4"/>
        <v>-6.2608695652173907</v>
      </c>
      <c r="N20" s="93">
        <f>SUM('28:12'!N20)</f>
        <v>0</v>
      </c>
      <c r="O20" s="93">
        <f>SUM('28:12'!O20)</f>
        <v>0</v>
      </c>
      <c r="P20" s="93">
        <f>SUM('28:12'!P20)</f>
        <v>0</v>
      </c>
      <c r="Q20" s="93">
        <f>SUM('28:12'!Q20)</f>
        <v>0</v>
      </c>
      <c r="R20" s="93">
        <f>SUM('28:12'!R20)</f>
        <v>0</v>
      </c>
      <c r="S20" s="93">
        <f>SUM('28:12'!S20)</f>
        <v>0</v>
      </c>
      <c r="T20" s="93">
        <f>SUM('28:12'!T20)</f>
        <v>0</v>
      </c>
      <c r="U20" s="93">
        <f>SUM('28:12'!U20)</f>
        <v>0</v>
      </c>
      <c r="V20" s="195">
        <f t="shared" si="2"/>
        <v>0</v>
      </c>
      <c r="W20" s="33">
        <f>IF(ISERROR(V20/G20),"",V20/G20)</f>
        <v>0</v>
      </c>
      <c r="X20" s="93">
        <f>SUM('28:12'!X20)</f>
        <v>0</v>
      </c>
      <c r="Y20" s="93">
        <f>SUM('28:12'!Y20)</f>
        <v>0</v>
      </c>
      <c r="Z20" s="93">
        <f>SUM('28:12'!Z20)</f>
        <v>0</v>
      </c>
      <c r="AA20" s="93">
        <f>SUM('28:12'!AA20)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SUM('28:12'!G21)</f>
        <v>0</v>
      </c>
      <c r="H21" s="95">
        <f t="shared" si="0"/>
        <v>0</v>
      </c>
      <c r="I21" s="93">
        <f>SUM('28:12'!I21)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SUM('28:12'!N21)</f>
        <v>0</v>
      </c>
      <c r="O21" s="93">
        <f>SUM('28:12'!O21)</f>
        <v>0</v>
      </c>
      <c r="P21" s="93">
        <f>SUM('28:12'!P21)</f>
        <v>0</v>
      </c>
      <c r="Q21" s="93">
        <f>SUM('28:12'!Q21)</f>
        <v>0</v>
      </c>
      <c r="R21" s="93">
        <f>SUM('28:12'!R21)</f>
        <v>0</v>
      </c>
      <c r="S21" s="93">
        <f>SUM('28:12'!S21)</f>
        <v>0</v>
      </c>
      <c r="T21" s="93">
        <f>SUM('28:12'!T21)</f>
        <v>0</v>
      </c>
      <c r="U21" s="93">
        <f>SUM('28:12'!U21)</f>
        <v>0</v>
      </c>
      <c r="V21" s="195">
        <f t="shared" si="2"/>
        <v>0</v>
      </c>
      <c r="W21" s="33" t="str">
        <f>IF(ISERROR(V21/G21),"",V21/G21)</f>
        <v/>
      </c>
      <c r="X21" s="93">
        <f>SUM('28:12'!X21)</f>
        <v>0</v>
      </c>
      <c r="Y21" s="93">
        <f>SUM('28:12'!Y21)</f>
        <v>0</v>
      </c>
      <c r="Z21" s="93">
        <f>SUM('28:12'!Z21)</f>
        <v>0</v>
      </c>
      <c r="AA21" s="93">
        <f>SUM('28:12'!AA21)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SUM('28:12'!G22)</f>
        <v>0</v>
      </c>
      <c r="H22" s="95">
        <f t="shared" si="0"/>
        <v>0</v>
      </c>
      <c r="I22" s="93">
        <f>SUM('28:12'!I22)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SUM('28:12'!N22)</f>
        <v>0</v>
      </c>
      <c r="O22" s="93">
        <f>SUM('28:12'!O22)</f>
        <v>0</v>
      </c>
      <c r="P22" s="93">
        <f>SUM('28:12'!P22)</f>
        <v>0</v>
      </c>
      <c r="Q22" s="93">
        <f>SUM('28:12'!Q22)</f>
        <v>0</v>
      </c>
      <c r="R22" s="93">
        <f>SUM('28:12'!R22)</f>
        <v>0</v>
      </c>
      <c r="S22" s="93">
        <f>SUM('28:12'!S22)</f>
        <v>0</v>
      </c>
      <c r="T22" s="93">
        <f>SUM('28:12'!T22)</f>
        <v>0</v>
      </c>
      <c r="U22" s="93">
        <f>SUM('28:12'!U22)</f>
        <v>0</v>
      </c>
      <c r="V22" s="195">
        <f t="shared" si="2"/>
        <v>0</v>
      </c>
      <c r="W22" s="33"/>
      <c r="X22" s="93">
        <f>SUM('28:12'!X22)</f>
        <v>0</v>
      </c>
      <c r="Y22" s="93">
        <f>SUM('28:12'!Y22)</f>
        <v>0</v>
      </c>
      <c r="Z22" s="93">
        <f>SUM('28:12'!Z22)</f>
        <v>0</v>
      </c>
      <c r="AA22" s="93">
        <f>SUM('28:12'!AA22)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SUM('28:12'!G23)</f>
        <v>0</v>
      </c>
      <c r="H23" s="95">
        <f t="shared" si="0"/>
        <v>0</v>
      </c>
      <c r="I23" s="93">
        <f>SUM('28:12'!I23)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SUM('28:12'!N23)</f>
        <v>0</v>
      </c>
      <c r="O23" s="93">
        <f>SUM('28:12'!O23)</f>
        <v>0</v>
      </c>
      <c r="P23" s="93">
        <f>SUM('28:12'!P23)</f>
        <v>0</v>
      </c>
      <c r="Q23" s="93">
        <f>SUM('28:12'!Q23)</f>
        <v>0</v>
      </c>
      <c r="R23" s="93">
        <f>SUM('28:12'!R23)</f>
        <v>0</v>
      </c>
      <c r="S23" s="93">
        <f>SUM('28:12'!S23)</f>
        <v>0</v>
      </c>
      <c r="T23" s="93">
        <f>SUM('28:12'!T23)</f>
        <v>0</v>
      </c>
      <c r="U23" s="93">
        <f>SUM('28:12'!U23)</f>
        <v>0</v>
      </c>
      <c r="V23" s="195">
        <f t="shared" si="2"/>
        <v>0</v>
      </c>
      <c r="W23" s="33"/>
      <c r="X23" s="93">
        <f>SUM('28:12'!X23)</f>
        <v>0</v>
      </c>
      <c r="Y23" s="93">
        <f>SUM('28:12'!Y23)</f>
        <v>0</v>
      </c>
      <c r="Z23" s="93">
        <f>SUM('28:12'!Z23)</f>
        <v>0</v>
      </c>
      <c r="AA23" s="93">
        <f>SUM('28:12'!AA23)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SUM('28:12'!G24)</f>
        <v>0</v>
      </c>
      <c r="H24" s="95">
        <f t="shared" si="0"/>
        <v>0</v>
      </c>
      <c r="I24" s="93">
        <f>SUM('28:12'!I24)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SUM('28:12'!N24)</f>
        <v>0</v>
      </c>
      <c r="O24" s="93">
        <f>SUM('28:12'!O24)</f>
        <v>0</v>
      </c>
      <c r="P24" s="93">
        <f>SUM('28:12'!P24)</f>
        <v>0</v>
      </c>
      <c r="Q24" s="93">
        <f>SUM('28:12'!Q24)</f>
        <v>0</v>
      </c>
      <c r="R24" s="93">
        <f>SUM('28:12'!R24)</f>
        <v>0</v>
      </c>
      <c r="S24" s="93">
        <f>SUM('28:12'!S24)</f>
        <v>0</v>
      </c>
      <c r="T24" s="93">
        <f>SUM('28:12'!T24)</f>
        <v>0</v>
      </c>
      <c r="U24" s="93">
        <f>SUM('28:12'!U24)</f>
        <v>0</v>
      </c>
      <c r="V24" s="195">
        <f t="shared" si="2"/>
        <v>0</v>
      </c>
      <c r="W24" s="33"/>
      <c r="X24" s="93">
        <f>SUM('28:12'!X24)</f>
        <v>0</v>
      </c>
      <c r="Y24" s="93">
        <f>SUM('28:12'!Y24)</f>
        <v>0</v>
      </c>
      <c r="Z24" s="93">
        <f>SUM('28:12'!Z24)</f>
        <v>0</v>
      </c>
      <c r="AA24" s="93">
        <f>SUM('28:12'!AA24)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SUM('28:12'!G25)</f>
        <v>0</v>
      </c>
      <c r="H25" s="95">
        <f>D25*G25</f>
        <v>0</v>
      </c>
      <c r="I25" s="93">
        <f>SUM('28:12'!I25)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SUM('28:12'!N25)</f>
        <v>0</v>
      </c>
      <c r="O25" s="93">
        <f>SUM('28:12'!O25)</f>
        <v>0</v>
      </c>
      <c r="P25" s="93">
        <f>SUM('28:12'!P25)</f>
        <v>0</v>
      </c>
      <c r="Q25" s="93">
        <f>SUM('28:12'!Q25)</f>
        <v>0</v>
      </c>
      <c r="R25" s="93">
        <f>SUM('28:12'!R25)</f>
        <v>0</v>
      </c>
      <c r="S25" s="93">
        <f>SUM('28:12'!S25)</f>
        <v>0</v>
      </c>
      <c r="T25" s="93">
        <f>SUM('28:12'!T25)</f>
        <v>0</v>
      </c>
      <c r="U25" s="93">
        <f>SUM('28:12'!U25)</f>
        <v>0</v>
      </c>
      <c r="V25" s="195">
        <f t="shared" si="2"/>
        <v>0</v>
      </c>
      <c r="W25" s="33"/>
      <c r="X25" s="93">
        <f>SUM('28:12'!X25)</f>
        <v>0</v>
      </c>
      <c r="Y25" s="93">
        <f>SUM('28:12'!Y25)</f>
        <v>0</v>
      </c>
      <c r="Z25" s="93">
        <f>SUM('28:12'!Z25)</f>
        <v>0</v>
      </c>
      <c r="AA25" s="93">
        <f>SUM('28:12'!AA25)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SUM('28:12'!G26)</f>
        <v>0</v>
      </c>
      <c r="H26" s="95">
        <f>D26*G26</f>
        <v>0</v>
      </c>
      <c r="I26" s="93">
        <f>SUM('28:12'!I26)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SUM('28:12'!N26)</f>
        <v>0</v>
      </c>
      <c r="O26" s="93">
        <f>SUM('28:12'!O26)</f>
        <v>0</v>
      </c>
      <c r="P26" s="93">
        <f>SUM('28:12'!P26)</f>
        <v>0</v>
      </c>
      <c r="Q26" s="93">
        <f>SUM('28:12'!Q26)</f>
        <v>0</v>
      </c>
      <c r="R26" s="93">
        <f>SUM('28:12'!R26)</f>
        <v>0</v>
      </c>
      <c r="S26" s="93">
        <f>SUM('28:12'!S26)</f>
        <v>0</v>
      </c>
      <c r="T26" s="93">
        <f>SUM('28:12'!T26)</f>
        <v>0</v>
      </c>
      <c r="U26" s="93">
        <f>SUM('28:12'!U26)</f>
        <v>0</v>
      </c>
      <c r="V26" s="195">
        <f t="shared" si="2"/>
        <v>0</v>
      </c>
      <c r="W26" s="33" t="str">
        <f>IF(ISERROR(V26/G26),"",V26/G26)</f>
        <v/>
      </c>
      <c r="X26" s="93">
        <f>SUM('28:12'!X26)</f>
        <v>0</v>
      </c>
      <c r="Y26" s="93">
        <f>SUM('28:12'!Y26)</f>
        <v>0</v>
      </c>
      <c r="Z26" s="93">
        <f>SUM('28:12'!Z26)</f>
        <v>0</v>
      </c>
      <c r="AA26" s="93">
        <f>SUM('28:12'!AA26)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SUM('28:12'!G27)</f>
        <v>0</v>
      </c>
      <c r="H27" s="95">
        <f>D27*G27</f>
        <v>0</v>
      </c>
      <c r="I27" s="93">
        <f>SUM('28:12'!I27)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SUM('28:12'!N27)</f>
        <v>0</v>
      </c>
      <c r="O27" s="93">
        <f>SUM('28:12'!O27)</f>
        <v>0</v>
      </c>
      <c r="P27" s="93">
        <f>SUM('28:12'!P27)</f>
        <v>0</v>
      </c>
      <c r="Q27" s="93">
        <f>SUM('28:12'!Q27)</f>
        <v>0</v>
      </c>
      <c r="R27" s="93">
        <f>SUM('28:12'!R27)</f>
        <v>0</v>
      </c>
      <c r="S27" s="93">
        <f>SUM('28:12'!S27)</f>
        <v>0</v>
      </c>
      <c r="T27" s="93">
        <f>SUM('28:12'!T27)</f>
        <v>0</v>
      </c>
      <c r="U27" s="93">
        <f>SUM('28:12'!U27)</f>
        <v>0</v>
      </c>
      <c r="V27" s="195">
        <f t="shared" si="2"/>
        <v>0</v>
      </c>
      <c r="W27" s="33" t="str">
        <f>IF(ISERROR(V27/G27),"",V27/G27)</f>
        <v/>
      </c>
      <c r="X27" s="93">
        <f>SUM('28:12'!X27)</f>
        <v>0</v>
      </c>
      <c r="Y27" s="93">
        <f>SUM('28:12'!Y27)</f>
        <v>0</v>
      </c>
      <c r="Z27" s="93">
        <f>SUM('28:12'!Z27)</f>
        <v>0</v>
      </c>
      <c r="AA27" s="93">
        <f>SUM('28:12'!AA27)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86" t="s">
        <v>70</v>
      </c>
      <c r="B28" s="787"/>
      <c r="C28" s="31" t="s">
        <v>71</v>
      </c>
      <c r="D28" s="30"/>
      <c r="E28" s="30"/>
      <c r="F28" s="30"/>
      <c r="G28" s="94">
        <f>SUM(G7:G27)</f>
        <v>4755</v>
      </c>
      <c r="H28" s="30">
        <f>SUM(H7:H27)</f>
        <v>24013.880000000005</v>
      </c>
      <c r="I28" s="30">
        <f>SUM(I7:I27)</f>
        <v>251.5</v>
      </c>
      <c r="J28" s="31">
        <f t="array" ref="J28">IF(ISERROR(G28/I28),"",G28/I28)</f>
        <v>18.906560636182903</v>
      </c>
      <c r="K28" s="30">
        <f>SUM(K7:K27)</f>
        <v>249.27158937945887</v>
      </c>
      <c r="L28" s="98"/>
      <c r="M28" s="89">
        <f t="shared" ref="M28:AA28" si="5">SUM(M7:M27)</f>
        <v>2.2284106205411334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SUM('28:12'!G29)</f>
        <v>1427</v>
      </c>
      <c r="H29" s="293">
        <f t="shared" ref="H29:H85" si="6">D29*G29</f>
        <v>7177.81</v>
      </c>
      <c r="I29" s="93">
        <f>SUM('28:12'!I29)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SUM('28:12'!N29)</f>
        <v>0</v>
      </c>
      <c r="O29" s="93">
        <f>SUM('28:12'!O29)</f>
        <v>0</v>
      </c>
      <c r="P29" s="93">
        <f>SUM('28:12'!P29)</f>
        <v>0</v>
      </c>
      <c r="Q29" s="93">
        <f>SUM('28:12'!Q29)</f>
        <v>0</v>
      </c>
      <c r="R29" s="93">
        <f>SUM('28:12'!R29)</f>
        <v>0</v>
      </c>
      <c r="S29" s="93">
        <f>SUM('28:12'!S29)</f>
        <v>0</v>
      </c>
      <c r="T29" s="93">
        <f>SUM('28:12'!T29)</f>
        <v>0</v>
      </c>
      <c r="U29" s="93">
        <f>SUM('28:12'!U29)</f>
        <v>0</v>
      </c>
      <c r="V29" s="196">
        <f>SUM(X29:AA29)</f>
        <v>0</v>
      </c>
      <c r="W29" s="33">
        <f>IF(ISERROR(V29/G29),"",V29/G29)</f>
        <v>0</v>
      </c>
      <c r="X29" s="93">
        <f>SUM('28:12'!X29)</f>
        <v>0</v>
      </c>
      <c r="Y29" s="93">
        <f>SUM('28:12'!Y29)</f>
        <v>0</v>
      </c>
      <c r="Z29" s="93">
        <f>SUM('28:12'!Z29)</f>
        <v>0</v>
      </c>
      <c r="AA29" s="93">
        <f>SUM('28:12'!AA29)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SUM('28:12'!G30)</f>
        <v>180</v>
      </c>
      <c r="H30" s="293">
        <f t="shared" si="6"/>
        <v>905.40000000000009</v>
      </c>
      <c r="I30" s="93">
        <f>SUM('28:12'!I30)</f>
        <v>3</v>
      </c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SUM('28:12'!G31)</f>
        <v>1073</v>
      </c>
      <c r="H31" s="293">
        <f t="shared" si="6"/>
        <v>5397.1900000000005</v>
      </c>
      <c r="I31" s="93">
        <f>SUM('28:12'!I31)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SUM('28:12'!N31)</f>
        <v>0</v>
      </c>
      <c r="O31" s="93">
        <f>SUM('28:12'!O31)</f>
        <v>0</v>
      </c>
      <c r="P31" s="93">
        <f>SUM('28:12'!P31)</f>
        <v>0</v>
      </c>
      <c r="Q31" s="93">
        <f>SUM('28:12'!Q31)</f>
        <v>0</v>
      </c>
      <c r="R31" s="93">
        <f>SUM('28:12'!R31)</f>
        <v>0</v>
      </c>
      <c r="S31" s="93">
        <f>SUM('28:12'!S31)</f>
        <v>0</v>
      </c>
      <c r="T31" s="93">
        <f>SUM('28:12'!T31)</f>
        <v>0</v>
      </c>
      <c r="U31" s="93">
        <f>SUM('28:12'!U31)</f>
        <v>0</v>
      </c>
      <c r="V31" s="196">
        <f>SUM(X31:AA31)</f>
        <v>0</v>
      </c>
      <c r="W31" s="33">
        <f>IF(ISERROR(V31/G31),"",V31/G31)</f>
        <v>0</v>
      </c>
      <c r="X31" s="93">
        <f>SUM('28:12'!X31)</f>
        <v>0</v>
      </c>
      <c r="Y31" s="93">
        <f>SUM('28:12'!Y31)</f>
        <v>0</v>
      </c>
      <c r="Z31" s="93">
        <f>SUM('28:12'!Z31)</f>
        <v>0</v>
      </c>
      <c r="AA31" s="93">
        <f>SUM('28:12'!AA31)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SUM('28:12'!G32)</f>
        <v>193</v>
      </c>
      <c r="H32" s="293">
        <f t="shared" si="6"/>
        <v>970.79000000000008</v>
      </c>
      <c r="I32" s="93">
        <f>SUM('28:12'!I32)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SUM('28:12'!N32)</f>
        <v>0</v>
      </c>
      <c r="O32" s="93">
        <f>SUM('28:12'!O32)</f>
        <v>0</v>
      </c>
      <c r="P32" s="93">
        <f>SUM('28:12'!P32)</f>
        <v>0</v>
      </c>
      <c r="Q32" s="93">
        <f>SUM('28:12'!Q32)</f>
        <v>0</v>
      </c>
      <c r="R32" s="93">
        <f>SUM('28:12'!R32)</f>
        <v>0</v>
      </c>
      <c r="S32" s="93">
        <f>SUM('28:12'!S32)</f>
        <v>0</v>
      </c>
      <c r="T32" s="93">
        <f>SUM('28:12'!T32)</f>
        <v>0</v>
      </c>
      <c r="U32" s="93">
        <f>SUM('28:12'!U32)</f>
        <v>0</v>
      </c>
      <c r="V32" s="196">
        <f>SUM(X32:AA32)</f>
        <v>0</v>
      </c>
      <c r="W32" s="33">
        <f>IF(ISERROR(V32/G32),"",V32/G32)</f>
        <v>0</v>
      </c>
      <c r="X32" s="93">
        <f>SUM('28:12'!X32)</f>
        <v>0</v>
      </c>
      <c r="Y32" s="93">
        <f>SUM('28:12'!Y32)</f>
        <v>0</v>
      </c>
      <c r="Z32" s="93">
        <f>SUM('28:12'!Z32)</f>
        <v>0</v>
      </c>
      <c r="AA32" s="93">
        <f>SUM('28:12'!AA32)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SUM('28:12'!G33)</f>
        <v>2110</v>
      </c>
      <c r="H33" s="293">
        <f t="shared" si="6"/>
        <v>10613.300000000001</v>
      </c>
      <c r="I33" s="93">
        <f>SUM('28:12'!I33)</f>
        <v>39.5</v>
      </c>
      <c r="J33" s="31">
        <f t="array" ref="J33">IF(ISERROR(G33/I33),"",G33/I33)</f>
        <v>53.417721518987342</v>
      </c>
      <c r="K33" s="35">
        <f t="array" ref="K33">IF(ISERROR(G33/L33),"",G33/L33)</f>
        <v>40.57692307692308</v>
      </c>
      <c r="L33" s="87">
        <v>52</v>
      </c>
      <c r="M33" s="36">
        <f>IF(ISERROR(I33-K33),"",I33-K33)</f>
        <v>-1.0769230769230802</v>
      </c>
      <c r="N33" s="93">
        <f>SUM('28:12'!N33)</f>
        <v>0</v>
      </c>
      <c r="O33" s="93">
        <f>SUM('28:12'!O33)</f>
        <v>0</v>
      </c>
      <c r="P33" s="93">
        <f>SUM('28:12'!P33)</f>
        <v>0</v>
      </c>
      <c r="Q33" s="93">
        <f>SUM('28:12'!Q33)</f>
        <v>0</v>
      </c>
      <c r="R33" s="93">
        <f>SUM('28:12'!R33)</f>
        <v>0</v>
      </c>
      <c r="S33" s="93">
        <f>SUM('28:12'!S33)</f>
        <v>0</v>
      </c>
      <c r="T33" s="93">
        <f>SUM('28:12'!T33)</f>
        <v>0</v>
      </c>
      <c r="U33" s="93">
        <f>SUM('28:12'!U33)</f>
        <v>0</v>
      </c>
      <c r="V33" s="196">
        <f>SUM(X33:AA33)</f>
        <v>0</v>
      </c>
      <c r="W33" s="33">
        <f>IF(ISERROR(V33/G33),"",V33/G33)</f>
        <v>0</v>
      </c>
      <c r="X33" s="93">
        <f>SUM('28:12'!X33)</f>
        <v>0</v>
      </c>
      <c r="Y33" s="93">
        <f>SUM('28:12'!Y33)</f>
        <v>0</v>
      </c>
      <c r="Z33" s="93">
        <f>SUM('28:12'!Z33)</f>
        <v>0</v>
      </c>
      <c r="AA33" s="93">
        <f>SUM('28:12'!AA33)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SUM('28:12'!G34)</f>
        <v>0</v>
      </c>
      <c r="H34" s="293">
        <f t="shared" si="6"/>
        <v>0</v>
      </c>
      <c r="I34" s="93">
        <f>SUM('28:12'!I34)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SUM('28:12'!G35)</f>
        <v>0</v>
      </c>
      <c r="H35" s="293">
        <f t="shared" si="6"/>
        <v>0</v>
      </c>
      <c r="I35" s="93">
        <f>SUM('28:12'!I35)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SUM('28:12'!G36)</f>
        <v>967</v>
      </c>
      <c r="H36" s="293">
        <f t="shared" si="6"/>
        <v>0</v>
      </c>
      <c r="I36" s="93">
        <f>SUM('28:12'!I36)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SUM('28:12'!G37)</f>
        <v>1839</v>
      </c>
      <c r="H37" s="293">
        <f t="shared" si="6"/>
        <v>9342.1200000000008</v>
      </c>
      <c r="I37" s="93">
        <f>SUM('28:12'!I37)</f>
        <v>64</v>
      </c>
      <c r="J37" s="31">
        <f t="array" ref="J37">IF(ISERROR(G37/I37),"",G37/I37)</f>
        <v>28.734375</v>
      </c>
      <c r="K37" s="35">
        <f t="array" ref="K37">IF(ISERROR(G37/L37),"",G37/L37)</f>
        <v>87.571428571428569</v>
      </c>
      <c r="L37" s="87">
        <v>21</v>
      </c>
      <c r="M37" s="36">
        <f t="shared" ref="M37:M66" si="7">IF(ISERROR(I37-K37),"",I37-K37)</f>
        <v>-23.571428571428569</v>
      </c>
      <c r="N37" s="93">
        <f>SUM('28:12'!N37)</f>
        <v>0</v>
      </c>
      <c r="O37" s="93">
        <f>SUM('28:12'!O37)</f>
        <v>0</v>
      </c>
      <c r="P37" s="93">
        <f>SUM('28:12'!P37)</f>
        <v>0</v>
      </c>
      <c r="Q37" s="93">
        <f>SUM('28:12'!Q37)</f>
        <v>0</v>
      </c>
      <c r="R37" s="93">
        <f>SUM('28:12'!R37)</f>
        <v>0</v>
      </c>
      <c r="S37" s="93">
        <f>SUM('28:12'!S37)</f>
        <v>0</v>
      </c>
      <c r="T37" s="93">
        <f>SUM('28:12'!T37)</f>
        <v>0</v>
      </c>
      <c r="U37" s="93">
        <f>SUM('28:12'!U37)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SUM('28:12'!X37)</f>
        <v>0</v>
      </c>
      <c r="Y37" s="93">
        <f>SUM('28:12'!Y37)</f>
        <v>0</v>
      </c>
      <c r="Z37" s="93">
        <f>SUM('28:12'!Z37)</f>
        <v>0</v>
      </c>
      <c r="AA37" s="93">
        <f>SUM('28:12'!AA37)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SUM('28:12'!G38)</f>
        <v>1143</v>
      </c>
      <c r="H38" s="293">
        <f t="shared" si="6"/>
        <v>5806.4400000000005</v>
      </c>
      <c r="I38" s="93">
        <f>SUM('28:12'!I38)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7"/>
        <v>-15.928571428571431</v>
      </c>
      <c r="N38" s="93">
        <f>SUM('28:12'!N38)</f>
        <v>0</v>
      </c>
      <c r="O38" s="93">
        <f>SUM('28:12'!O38)</f>
        <v>0</v>
      </c>
      <c r="P38" s="93">
        <f>SUM('28:12'!P38)</f>
        <v>0</v>
      </c>
      <c r="Q38" s="93">
        <f>SUM('28:12'!Q38)</f>
        <v>0</v>
      </c>
      <c r="R38" s="93">
        <f>SUM('28:12'!R38)</f>
        <v>0</v>
      </c>
      <c r="S38" s="93">
        <f>SUM('28:12'!S38)</f>
        <v>0</v>
      </c>
      <c r="T38" s="93">
        <f>SUM('28:12'!T38)</f>
        <v>0</v>
      </c>
      <c r="U38" s="93">
        <f>SUM('28:12'!U38)</f>
        <v>0</v>
      </c>
      <c r="V38" s="196">
        <f t="shared" si="8"/>
        <v>0</v>
      </c>
      <c r="W38" s="33">
        <f t="shared" si="9"/>
        <v>0</v>
      </c>
      <c r="X38" s="93">
        <f>SUM('28:12'!X38)</f>
        <v>0</v>
      </c>
      <c r="Y38" s="93">
        <f>SUM('28:12'!Y38)</f>
        <v>0</v>
      </c>
      <c r="Z38" s="93">
        <f>SUM('28:12'!Z38)</f>
        <v>0</v>
      </c>
      <c r="AA38" s="93">
        <f>SUM('28:12'!AA38)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SUM('28:12'!G39)</f>
        <v>0</v>
      </c>
      <c r="H39" s="293">
        <f t="shared" si="6"/>
        <v>0</v>
      </c>
      <c r="I39" s="93">
        <f>SUM('28:12'!I39)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SUM('28:12'!N39)</f>
        <v>0</v>
      </c>
      <c r="O39" s="93">
        <f>SUM('28:12'!O39)</f>
        <v>0</v>
      </c>
      <c r="P39" s="93">
        <f>SUM('28:12'!P39)</f>
        <v>0</v>
      </c>
      <c r="Q39" s="93">
        <f>SUM('28:12'!Q39)</f>
        <v>0</v>
      </c>
      <c r="R39" s="93">
        <f>SUM('28:12'!R39)</f>
        <v>0</v>
      </c>
      <c r="S39" s="93">
        <f>SUM('28:12'!S39)</f>
        <v>0</v>
      </c>
      <c r="T39" s="93">
        <f>SUM('28:12'!T39)</f>
        <v>0</v>
      </c>
      <c r="U39" s="93">
        <f>SUM('28:12'!U39)</f>
        <v>0</v>
      </c>
      <c r="V39" s="196">
        <f t="shared" si="8"/>
        <v>0</v>
      </c>
      <c r="W39" s="33" t="str">
        <f t="shared" si="9"/>
        <v/>
      </c>
      <c r="X39" s="93">
        <f>SUM('28:12'!X39)</f>
        <v>0</v>
      </c>
      <c r="Y39" s="93">
        <f>SUM('28:12'!Y39)</f>
        <v>0</v>
      </c>
      <c r="Z39" s="93">
        <f>SUM('28:12'!Z39)</f>
        <v>0</v>
      </c>
      <c r="AA39" s="93">
        <f>SUM('28:12'!AA39)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SUM('28:12'!G40)</f>
        <v>665</v>
      </c>
      <c r="H40" s="293">
        <f t="shared" si="6"/>
        <v>3378.2000000000003</v>
      </c>
      <c r="I40" s="93">
        <f>SUM('28:12'!I40)</f>
        <v>26.5</v>
      </c>
      <c r="J40" s="31">
        <f t="array" ref="J40">IF(ISERROR(G40/I40),"",G40/I40)</f>
        <v>25.09433962264151</v>
      </c>
      <c r="K40" s="35">
        <f t="array" ref="K40">IF(ISERROR(G40/L40),"",G40/L40)</f>
        <v>31.666666666666668</v>
      </c>
      <c r="L40" s="87">
        <v>21</v>
      </c>
      <c r="M40" s="36">
        <f t="shared" si="7"/>
        <v>-5.1666666666666679</v>
      </c>
      <c r="N40" s="93">
        <f>SUM('28:12'!N40)</f>
        <v>0</v>
      </c>
      <c r="O40" s="93">
        <f>SUM('28:12'!O40)</f>
        <v>0</v>
      </c>
      <c r="P40" s="93">
        <f>SUM('28:12'!P40)</f>
        <v>0</v>
      </c>
      <c r="Q40" s="93">
        <f>SUM('28:12'!Q40)</f>
        <v>0</v>
      </c>
      <c r="R40" s="93">
        <f>SUM('28:12'!R40)</f>
        <v>0</v>
      </c>
      <c r="S40" s="93">
        <f>SUM('28:12'!S40)</f>
        <v>0</v>
      </c>
      <c r="T40" s="93">
        <f>SUM('28:12'!T40)</f>
        <v>0</v>
      </c>
      <c r="U40" s="93">
        <f>SUM('28:12'!U40)</f>
        <v>0</v>
      </c>
      <c r="V40" s="196">
        <f t="shared" si="8"/>
        <v>0</v>
      </c>
      <c r="W40" s="33">
        <f t="shared" si="9"/>
        <v>0</v>
      </c>
      <c r="X40" s="93">
        <f>SUM('28:12'!X40)</f>
        <v>0</v>
      </c>
      <c r="Y40" s="93">
        <f>SUM('28:12'!Y40)</f>
        <v>0</v>
      </c>
      <c r="Z40" s="93">
        <f>SUM('28:12'!Z40)</f>
        <v>0</v>
      </c>
      <c r="AA40" s="93">
        <f>SUM('28:12'!AA40)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SUM('28:12'!G41)</f>
        <v>1383</v>
      </c>
      <c r="H41" s="293">
        <f t="shared" si="6"/>
        <v>7025.64</v>
      </c>
      <c r="I41" s="93">
        <f>SUM('28:12'!I41)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7"/>
        <v>-34.857142857142861</v>
      </c>
      <c r="N41" s="93">
        <f>SUM('28:12'!N41)</f>
        <v>0</v>
      </c>
      <c r="O41" s="93">
        <f>SUM('28:12'!O41)</f>
        <v>0</v>
      </c>
      <c r="P41" s="93">
        <f>SUM('28:12'!P41)</f>
        <v>0</v>
      </c>
      <c r="Q41" s="93">
        <f>SUM('28:12'!Q41)</f>
        <v>0</v>
      </c>
      <c r="R41" s="93">
        <f>SUM('28:12'!R41)</f>
        <v>0</v>
      </c>
      <c r="S41" s="93">
        <f>SUM('28:12'!S41)</f>
        <v>0</v>
      </c>
      <c r="T41" s="93">
        <f>SUM('28:12'!T41)</f>
        <v>0</v>
      </c>
      <c r="U41" s="93">
        <f>SUM('28:12'!U41)</f>
        <v>0</v>
      </c>
      <c r="V41" s="196">
        <f t="shared" si="8"/>
        <v>0</v>
      </c>
      <c r="W41" s="33">
        <f t="shared" si="9"/>
        <v>0</v>
      </c>
      <c r="X41" s="93">
        <f>SUM('28:12'!X41)</f>
        <v>0</v>
      </c>
      <c r="Y41" s="93">
        <f>SUM('28:12'!Y41)</f>
        <v>0</v>
      </c>
      <c r="Z41" s="93">
        <f>SUM('28:12'!Z41)</f>
        <v>0</v>
      </c>
      <c r="AA41" s="93">
        <f>SUM('28:12'!AA41)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SUM('28:12'!G42)</f>
        <v>1332</v>
      </c>
      <c r="H42" s="293">
        <f t="shared" si="6"/>
        <v>6766.56</v>
      </c>
      <c r="I42" s="93">
        <f>SUM('28:12'!I42)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7"/>
        <v>-8.4285714285714306</v>
      </c>
      <c r="N42" s="93">
        <f>SUM('28:12'!N42)</f>
        <v>0</v>
      </c>
      <c r="O42" s="93">
        <f>SUM('28:12'!O42)</f>
        <v>0</v>
      </c>
      <c r="P42" s="93">
        <f>SUM('28:12'!P42)</f>
        <v>0</v>
      </c>
      <c r="Q42" s="93">
        <f>SUM('28:12'!Q42)</f>
        <v>0</v>
      </c>
      <c r="R42" s="93">
        <f>SUM('28:12'!R42)</f>
        <v>0</v>
      </c>
      <c r="S42" s="93">
        <f>SUM('28:12'!S42)</f>
        <v>0</v>
      </c>
      <c r="T42" s="93">
        <f>SUM('28:12'!T42)</f>
        <v>0</v>
      </c>
      <c r="U42" s="93">
        <f>SUM('28:12'!U42)</f>
        <v>0</v>
      </c>
      <c r="V42" s="196">
        <f t="shared" si="8"/>
        <v>0</v>
      </c>
      <c r="W42" s="33">
        <f t="shared" si="9"/>
        <v>0</v>
      </c>
      <c r="X42" s="93">
        <f>SUM('28:12'!X42)</f>
        <v>0</v>
      </c>
      <c r="Y42" s="93">
        <f>SUM('28:12'!Y42)</f>
        <v>0</v>
      </c>
      <c r="Z42" s="93">
        <f>SUM('28:12'!Z42)</f>
        <v>0</v>
      </c>
      <c r="AA42" s="93">
        <f>SUM('28:12'!AA42)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SUM('28:12'!G43)</f>
        <v>0</v>
      </c>
      <c r="H43" s="293">
        <f t="shared" si="6"/>
        <v>0</v>
      </c>
      <c r="I43" s="93">
        <f>SUM('28:12'!I43)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SUM('28:12'!N43)</f>
        <v>0</v>
      </c>
      <c r="O43" s="93">
        <f>SUM('28:12'!O43)</f>
        <v>0</v>
      </c>
      <c r="P43" s="93">
        <f>SUM('28:12'!P43)</f>
        <v>0</v>
      </c>
      <c r="Q43" s="93">
        <f>SUM('28:12'!Q43)</f>
        <v>0</v>
      </c>
      <c r="R43" s="93">
        <f>SUM('28:12'!R43)</f>
        <v>0</v>
      </c>
      <c r="S43" s="93">
        <f>SUM('28:12'!S43)</f>
        <v>0</v>
      </c>
      <c r="T43" s="93">
        <f>SUM('28:12'!T43)</f>
        <v>0</v>
      </c>
      <c r="U43" s="93">
        <f>SUM('28:12'!U43)</f>
        <v>0</v>
      </c>
      <c r="V43" s="196">
        <f t="shared" si="8"/>
        <v>0</v>
      </c>
      <c r="W43" s="33" t="str">
        <f t="shared" si="9"/>
        <v/>
      </c>
      <c r="X43" s="93">
        <f>SUM('28:12'!X43)</f>
        <v>0</v>
      </c>
      <c r="Y43" s="93">
        <f>SUM('28:12'!Y43)</f>
        <v>0</v>
      </c>
      <c r="Z43" s="93">
        <f>SUM('28:12'!Z43)</f>
        <v>0</v>
      </c>
      <c r="AA43" s="93">
        <f>SUM('28:12'!AA43)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SUM('28:12'!G44)</f>
        <v>50</v>
      </c>
      <c r="H44" s="293">
        <f t="shared" si="6"/>
        <v>254</v>
      </c>
      <c r="I44" s="93">
        <f>SUM('28:12'!I44)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7"/>
        <v>-0.38095238095238093</v>
      </c>
      <c r="N44" s="93">
        <f>SUM('28:12'!N44)</f>
        <v>0</v>
      </c>
      <c r="O44" s="93">
        <f>SUM('28:12'!O44)</f>
        <v>0</v>
      </c>
      <c r="P44" s="93">
        <f>SUM('28:12'!P44)</f>
        <v>0</v>
      </c>
      <c r="Q44" s="93">
        <f>SUM('28:12'!Q44)</f>
        <v>0</v>
      </c>
      <c r="R44" s="93">
        <f>SUM('28:12'!R44)</f>
        <v>0</v>
      </c>
      <c r="S44" s="93">
        <f>SUM('28:12'!S44)</f>
        <v>0</v>
      </c>
      <c r="T44" s="93">
        <f>SUM('28:12'!T44)</f>
        <v>0</v>
      </c>
      <c r="U44" s="93">
        <f>SUM('28:12'!U44)</f>
        <v>0</v>
      </c>
      <c r="V44" s="196">
        <f t="shared" si="8"/>
        <v>0</v>
      </c>
      <c r="W44" s="33">
        <f t="shared" si="9"/>
        <v>0</v>
      </c>
      <c r="X44" s="93">
        <f>SUM('28:12'!X44)</f>
        <v>0</v>
      </c>
      <c r="Y44" s="93">
        <f>SUM('28:12'!Y44)</f>
        <v>0</v>
      </c>
      <c r="Z44" s="93">
        <f>SUM('28:12'!Z44)</f>
        <v>0</v>
      </c>
      <c r="AA44" s="93">
        <f>SUM('28:12'!AA44)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SUM('28:12'!G45)</f>
        <v>1189</v>
      </c>
      <c r="H45" s="293">
        <f t="shared" si="6"/>
        <v>5980.67</v>
      </c>
      <c r="I45" s="93">
        <f>SUM('28:12'!I45)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SUM('28:12'!N45)</f>
        <v>0</v>
      </c>
      <c r="O45" s="93">
        <f>SUM('28:12'!O45)</f>
        <v>0</v>
      </c>
      <c r="P45" s="93">
        <f>SUM('28:12'!P45)</f>
        <v>0</v>
      </c>
      <c r="Q45" s="93">
        <f>SUM('28:12'!Q45)</f>
        <v>0</v>
      </c>
      <c r="R45" s="93">
        <f>SUM('28:12'!R45)</f>
        <v>0</v>
      </c>
      <c r="S45" s="93">
        <f>SUM('28:12'!S45)</f>
        <v>0</v>
      </c>
      <c r="T45" s="93">
        <f>SUM('28:12'!T45)</f>
        <v>0</v>
      </c>
      <c r="U45" s="93">
        <f>SUM('28:12'!U45)</f>
        <v>0</v>
      </c>
      <c r="V45" s="196">
        <f t="shared" si="8"/>
        <v>0</v>
      </c>
      <c r="W45" s="33">
        <f t="shared" si="9"/>
        <v>0</v>
      </c>
      <c r="X45" s="93">
        <f>SUM('28:12'!X45)</f>
        <v>0</v>
      </c>
      <c r="Y45" s="93">
        <f>SUM('28:12'!Y45)</f>
        <v>0</v>
      </c>
      <c r="Z45" s="93">
        <f>SUM('28:12'!Z45)</f>
        <v>0</v>
      </c>
      <c r="AA45" s="93">
        <f>SUM('28:12'!AA45)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SUM('28:12'!G46)</f>
        <v>605</v>
      </c>
      <c r="H46" s="293">
        <f t="shared" si="6"/>
        <v>3043.15</v>
      </c>
      <c r="I46" s="93">
        <f>SUM('28:12'!I46)</f>
        <v>12</v>
      </c>
      <c r="J46" s="31">
        <f t="array" ref="J46">IF(ISERROR(G46/I46),"",G46/I46)</f>
        <v>50.416666666666664</v>
      </c>
      <c r="K46" s="35">
        <f t="array" ref="K46">IF(ISERROR(G46/L46),"",G46/L46)</f>
        <v>10.803571428571429</v>
      </c>
      <c r="L46" s="87">
        <v>56</v>
      </c>
      <c r="M46" s="36">
        <f t="shared" si="7"/>
        <v>1.1964285714285712</v>
      </c>
      <c r="N46" s="93">
        <f>SUM('28:12'!N46)</f>
        <v>0</v>
      </c>
      <c r="O46" s="93">
        <f>SUM('28:12'!O46)</f>
        <v>0</v>
      </c>
      <c r="P46" s="93">
        <f>SUM('28:12'!P46)</f>
        <v>0</v>
      </c>
      <c r="Q46" s="93">
        <f>SUM('28:12'!Q46)</f>
        <v>0</v>
      </c>
      <c r="R46" s="93">
        <f>SUM('28:12'!R46)</f>
        <v>0</v>
      </c>
      <c r="S46" s="93">
        <f>SUM('28:12'!S46)</f>
        <v>0</v>
      </c>
      <c r="T46" s="93">
        <f>SUM('28:12'!T46)</f>
        <v>0</v>
      </c>
      <c r="U46" s="93">
        <f>SUM('28:12'!U46)</f>
        <v>0</v>
      </c>
      <c r="V46" s="196">
        <f t="shared" si="8"/>
        <v>0</v>
      </c>
      <c r="W46" s="33">
        <f t="shared" si="9"/>
        <v>0</v>
      </c>
      <c r="X46" s="93">
        <f>SUM('28:12'!X46)</f>
        <v>0</v>
      </c>
      <c r="Y46" s="93">
        <f>SUM('28:12'!Y46)</f>
        <v>0</v>
      </c>
      <c r="Z46" s="93">
        <f>SUM('28:12'!Z46)</f>
        <v>0</v>
      </c>
      <c r="AA46" s="93">
        <f>SUM('28:12'!AA46)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SUM('28:12'!G47)</f>
        <v>278</v>
      </c>
      <c r="H47" s="293">
        <f t="shared" si="6"/>
        <v>1398.3400000000001</v>
      </c>
      <c r="I47" s="93">
        <f>SUM('28:12'!I47)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SUM('28:12'!N47)</f>
        <v>0</v>
      </c>
      <c r="O47" s="93">
        <f>SUM('28:12'!O47)</f>
        <v>0</v>
      </c>
      <c r="P47" s="93">
        <f>SUM('28:12'!P47)</f>
        <v>0</v>
      </c>
      <c r="Q47" s="93">
        <f>SUM('28:12'!Q47)</f>
        <v>0</v>
      </c>
      <c r="R47" s="93">
        <f>SUM('28:12'!R47)</f>
        <v>0</v>
      </c>
      <c r="S47" s="93">
        <f>SUM('28:12'!S47)</f>
        <v>0</v>
      </c>
      <c r="T47" s="93">
        <f>SUM('28:12'!T47)</f>
        <v>0</v>
      </c>
      <c r="U47" s="93">
        <f>SUM('28:12'!U47)</f>
        <v>0</v>
      </c>
      <c r="V47" s="196">
        <f t="shared" si="8"/>
        <v>0</v>
      </c>
      <c r="W47" s="33">
        <f t="shared" si="9"/>
        <v>0</v>
      </c>
      <c r="X47" s="93">
        <f>SUM('28:12'!X47)</f>
        <v>0</v>
      </c>
      <c r="Y47" s="93">
        <f>SUM('28:12'!Y47)</f>
        <v>0</v>
      </c>
      <c r="Z47" s="93">
        <f>SUM('28:12'!Z47)</f>
        <v>0</v>
      </c>
      <c r="AA47" s="93">
        <f>SUM('28:12'!AA47)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SUM('28:12'!G48)</f>
        <v>712</v>
      </c>
      <c r="H48" s="293">
        <f t="shared" si="6"/>
        <v>3581.36</v>
      </c>
      <c r="I48" s="93">
        <f>SUM('28:12'!I48)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7"/>
        <v>-3.7142857142857135</v>
      </c>
      <c r="N48" s="93">
        <f>SUM('28:12'!N48)</f>
        <v>0</v>
      </c>
      <c r="O48" s="93">
        <f>SUM('28:12'!O48)</f>
        <v>0</v>
      </c>
      <c r="P48" s="93">
        <f>SUM('28:12'!P48)</f>
        <v>0</v>
      </c>
      <c r="Q48" s="93">
        <f>SUM('28:12'!Q48)</f>
        <v>0</v>
      </c>
      <c r="R48" s="93">
        <f>SUM('28:12'!R48)</f>
        <v>0</v>
      </c>
      <c r="S48" s="93">
        <f>SUM('28:12'!S48)</f>
        <v>0</v>
      </c>
      <c r="T48" s="93">
        <f>SUM('28:12'!T48)</f>
        <v>0</v>
      </c>
      <c r="U48" s="93">
        <f>SUM('28:12'!U48)</f>
        <v>0</v>
      </c>
      <c r="V48" s="196">
        <f t="shared" si="8"/>
        <v>0</v>
      </c>
      <c r="W48" s="33">
        <f t="shared" si="9"/>
        <v>0</v>
      </c>
      <c r="X48" s="93">
        <f>SUM('28:12'!X48)</f>
        <v>0</v>
      </c>
      <c r="Y48" s="93">
        <f>SUM('28:12'!Y48)</f>
        <v>0</v>
      </c>
      <c r="Z48" s="93">
        <f>SUM('28:12'!Z48)</f>
        <v>0</v>
      </c>
      <c r="AA48" s="93">
        <f>SUM('28:12'!AA48)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SUM('28:12'!G49)</f>
        <v>0</v>
      </c>
      <c r="H49" s="293">
        <f t="shared" si="6"/>
        <v>0</v>
      </c>
      <c r="I49" s="93">
        <f>SUM('28:12'!I49)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SUM('28:12'!N49)</f>
        <v>0</v>
      </c>
      <c r="O49" s="93">
        <f>SUM('28:12'!O49)</f>
        <v>0</v>
      </c>
      <c r="P49" s="93">
        <f>SUM('28:12'!P49)</f>
        <v>0</v>
      </c>
      <c r="Q49" s="93">
        <f>SUM('28:12'!Q49)</f>
        <v>0</v>
      </c>
      <c r="R49" s="93">
        <f>SUM('28:12'!R49)</f>
        <v>0</v>
      </c>
      <c r="S49" s="93">
        <f>SUM('28:12'!S49)</f>
        <v>0</v>
      </c>
      <c r="T49" s="93">
        <f>SUM('28:12'!T49)</f>
        <v>0</v>
      </c>
      <c r="U49" s="93">
        <f>SUM('28:12'!U49)</f>
        <v>0</v>
      </c>
      <c r="V49" s="196"/>
      <c r="W49" s="33"/>
      <c r="X49" s="93">
        <f>SUM('28:12'!X49)</f>
        <v>0</v>
      </c>
      <c r="Y49" s="93">
        <f>SUM('28:12'!Y49)</f>
        <v>0</v>
      </c>
      <c r="Z49" s="93">
        <f>SUM('28:12'!Z49)</f>
        <v>0</v>
      </c>
      <c r="AA49" s="93">
        <f>SUM('28:12'!AA49)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SUM('28:12'!G50)</f>
        <v>282</v>
      </c>
      <c r="H50" s="293">
        <f t="shared" si="6"/>
        <v>1418.46</v>
      </c>
      <c r="I50" s="93">
        <f>SUM('28:12'!I50)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7"/>
        <v>0.77777777777777768</v>
      </c>
      <c r="N50" s="93">
        <f>SUM('28:12'!N50)</f>
        <v>0</v>
      </c>
      <c r="O50" s="93">
        <f>SUM('28:12'!O50)</f>
        <v>0</v>
      </c>
      <c r="P50" s="93">
        <f>SUM('28:12'!P50)</f>
        <v>0</v>
      </c>
      <c r="Q50" s="93">
        <f>SUM('28:12'!Q50)</f>
        <v>0</v>
      </c>
      <c r="R50" s="93">
        <f>SUM('28:12'!R50)</f>
        <v>0</v>
      </c>
      <c r="S50" s="93">
        <f>SUM('28:12'!S50)</f>
        <v>0</v>
      </c>
      <c r="T50" s="93">
        <f>SUM('28:12'!T50)</f>
        <v>0</v>
      </c>
      <c r="U50" s="93">
        <f>SUM('28:12'!U50)</f>
        <v>0</v>
      </c>
      <c r="V50" s="196"/>
      <c r="W50" s="33"/>
      <c r="X50" s="93">
        <f>SUM('28:12'!X50)</f>
        <v>0</v>
      </c>
      <c r="Y50" s="93">
        <f>SUM('28:12'!Y50)</f>
        <v>0</v>
      </c>
      <c r="Z50" s="93">
        <f>SUM('28:12'!Z50)</f>
        <v>0</v>
      </c>
      <c r="AA50" s="93">
        <f>SUM('28:12'!AA50)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SUM('28:12'!G51)</f>
        <v>534</v>
      </c>
      <c r="H51" s="293">
        <f t="shared" si="6"/>
        <v>2686.02</v>
      </c>
      <c r="I51" s="93">
        <f>SUM('28:12'!I51)</f>
        <v>5</v>
      </c>
      <c r="J51" s="31"/>
      <c r="K51" s="35">
        <f t="array" ref="K51">IF(ISERROR(G51/L51),"",G51/L51)</f>
        <v>9.8888888888888893</v>
      </c>
      <c r="L51" s="87">
        <v>54</v>
      </c>
      <c r="M51" s="36">
        <f t="shared" si="7"/>
        <v>-4.8888888888888893</v>
      </c>
      <c r="N51" s="93">
        <f>SUM('28:12'!N51)</f>
        <v>0</v>
      </c>
      <c r="O51" s="93">
        <f>SUM('28:12'!O51)</f>
        <v>0</v>
      </c>
      <c r="P51" s="93">
        <f>SUM('28:12'!P51)</f>
        <v>0</v>
      </c>
      <c r="Q51" s="93">
        <f>SUM('28:12'!Q51)</f>
        <v>0</v>
      </c>
      <c r="R51" s="93">
        <f>SUM('28:12'!R51)</f>
        <v>0</v>
      </c>
      <c r="S51" s="93">
        <f>SUM('28:12'!S51)</f>
        <v>0</v>
      </c>
      <c r="T51" s="93">
        <f>SUM('28:12'!T51)</f>
        <v>0</v>
      </c>
      <c r="U51" s="93">
        <f>SUM('28:12'!U51)</f>
        <v>0</v>
      </c>
      <c r="V51" s="196"/>
      <c r="W51" s="33"/>
      <c r="X51" s="93">
        <f>SUM('28:12'!X51)</f>
        <v>0</v>
      </c>
      <c r="Y51" s="93">
        <f>SUM('28:12'!Y51)</f>
        <v>0</v>
      </c>
      <c r="Z51" s="93">
        <f>SUM('28:12'!Z51)</f>
        <v>0</v>
      </c>
      <c r="AA51" s="93">
        <f>SUM('28:12'!AA51)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SUM('28:12'!G52)</f>
        <v>207</v>
      </c>
      <c r="H52" s="293">
        <f t="shared" si="6"/>
        <v>1041.21</v>
      </c>
      <c r="I52" s="93">
        <f>SUM('28:12'!I52)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7"/>
        <v>-1.8333333333333335</v>
      </c>
      <c r="N52" s="93">
        <f>SUM('28:12'!N52)</f>
        <v>0</v>
      </c>
      <c r="O52" s="93">
        <f>SUM('28:12'!O52)</f>
        <v>0</v>
      </c>
      <c r="P52" s="93">
        <f>SUM('28:12'!P52)</f>
        <v>0</v>
      </c>
      <c r="Q52" s="93">
        <f>SUM('28:12'!Q52)</f>
        <v>0</v>
      </c>
      <c r="R52" s="93">
        <f>SUM('28:12'!R52)</f>
        <v>0</v>
      </c>
      <c r="S52" s="93">
        <f>SUM('28:12'!S52)</f>
        <v>0</v>
      </c>
      <c r="T52" s="93">
        <f>SUM('28:12'!T52)</f>
        <v>0</v>
      </c>
      <c r="U52" s="93">
        <f>SUM('28:12'!U52)</f>
        <v>0</v>
      </c>
      <c r="V52" s="196"/>
      <c r="W52" s="33"/>
      <c r="X52" s="93">
        <f>SUM('28:12'!X52)</f>
        <v>0</v>
      </c>
      <c r="Y52" s="93">
        <f>SUM('28:12'!Y52)</f>
        <v>0</v>
      </c>
      <c r="Z52" s="93">
        <f>SUM('28:12'!Z52)</f>
        <v>0</v>
      </c>
      <c r="AA52" s="93">
        <f>SUM('28:12'!AA52)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SUM('28:12'!G53)</f>
        <v>0</v>
      </c>
      <c r="H53" s="293">
        <f t="shared" si="6"/>
        <v>0</v>
      </c>
      <c r="I53" s="93">
        <f>SUM('28:12'!I53)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SUM('28:12'!N53)</f>
        <v>0</v>
      </c>
      <c r="O53" s="93">
        <f>SUM('28:12'!O53)</f>
        <v>0</v>
      </c>
      <c r="P53" s="93">
        <f>SUM('28:12'!P53)</f>
        <v>0</v>
      </c>
      <c r="Q53" s="93">
        <f>SUM('28:12'!Q53)</f>
        <v>0</v>
      </c>
      <c r="R53" s="93">
        <f>SUM('28:12'!R53)</f>
        <v>0</v>
      </c>
      <c r="S53" s="93">
        <f>SUM('28:12'!S53)</f>
        <v>0</v>
      </c>
      <c r="T53" s="93">
        <f>SUM('28:12'!T53)</f>
        <v>0</v>
      </c>
      <c r="U53" s="93">
        <f>SUM('28:12'!U53)</f>
        <v>0</v>
      </c>
      <c r="V53" s="196"/>
      <c r="W53" s="33"/>
      <c r="X53" s="93">
        <f>SUM('28:12'!X53)</f>
        <v>0</v>
      </c>
      <c r="Y53" s="93">
        <f>SUM('28:12'!Y53)</f>
        <v>0</v>
      </c>
      <c r="Z53" s="93">
        <f>SUM('28:12'!Z53)</f>
        <v>0</v>
      </c>
      <c r="AA53" s="93">
        <f>SUM('28:12'!AA53)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SUM('28:12'!G54)</f>
        <v>0</v>
      </c>
      <c r="H54" s="293">
        <f t="shared" si="6"/>
        <v>0</v>
      </c>
      <c r="I54" s="93">
        <f>SUM('28:12'!I54)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SUM('28:12'!N54)</f>
        <v>0</v>
      </c>
      <c r="O54" s="93">
        <f>SUM('28:12'!O54)</f>
        <v>0</v>
      </c>
      <c r="P54" s="93">
        <f>SUM('28:12'!P54)</f>
        <v>0</v>
      </c>
      <c r="Q54" s="93">
        <f>SUM('28:12'!Q54)</f>
        <v>0</v>
      </c>
      <c r="R54" s="93">
        <f>SUM('28:12'!R54)</f>
        <v>0</v>
      </c>
      <c r="S54" s="93">
        <f>SUM('28:12'!S54)</f>
        <v>0</v>
      </c>
      <c r="T54" s="93">
        <f>SUM('28:12'!T54)</f>
        <v>0</v>
      </c>
      <c r="U54" s="93">
        <f>SUM('28:12'!U54)</f>
        <v>0</v>
      </c>
      <c r="V54" s="196"/>
      <c r="W54" s="33"/>
      <c r="X54" s="93">
        <f>SUM('28:12'!X54)</f>
        <v>0</v>
      </c>
      <c r="Y54" s="93">
        <f>SUM('28:12'!Y54)</f>
        <v>0</v>
      </c>
      <c r="Z54" s="93">
        <f>SUM('28:12'!Z54)</f>
        <v>0</v>
      </c>
      <c r="AA54" s="93">
        <f>SUM('28:12'!AA54)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SUM('28:12'!G55)</f>
        <v>0</v>
      </c>
      <c r="H55" s="293">
        <f t="shared" si="6"/>
        <v>0</v>
      </c>
      <c r="I55" s="93">
        <f>SUM('28:12'!I55)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SUM('28:12'!N55)</f>
        <v>0</v>
      </c>
      <c r="O55" s="93">
        <f>SUM('28:12'!O55)</f>
        <v>0</v>
      </c>
      <c r="P55" s="93">
        <f>SUM('28:12'!P55)</f>
        <v>0</v>
      </c>
      <c r="Q55" s="93">
        <f>SUM('28:12'!Q55)</f>
        <v>0</v>
      </c>
      <c r="R55" s="93">
        <f>SUM('28:12'!R55)</f>
        <v>0</v>
      </c>
      <c r="S55" s="93">
        <f>SUM('28:12'!S55)</f>
        <v>0</v>
      </c>
      <c r="T55" s="93">
        <f>SUM('28:12'!T55)</f>
        <v>0</v>
      </c>
      <c r="U55" s="93">
        <f>SUM('28:12'!U55)</f>
        <v>0</v>
      </c>
      <c r="V55" s="196"/>
      <c r="W55" s="33"/>
      <c r="X55" s="93">
        <f>SUM('28:12'!X55)</f>
        <v>0</v>
      </c>
      <c r="Y55" s="93">
        <f>SUM('28:12'!Y55)</f>
        <v>0</v>
      </c>
      <c r="Z55" s="93">
        <f>SUM('28:12'!Z55)</f>
        <v>0</v>
      </c>
      <c r="AA55" s="93">
        <f>SUM('28:12'!AA55)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SUM('28:12'!G56)</f>
        <v>0</v>
      </c>
      <c r="H56" s="293">
        <f t="shared" si="6"/>
        <v>0</v>
      </c>
      <c r="I56" s="93">
        <f>SUM('28:12'!I56)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SUM('28:12'!N56)</f>
        <v>0</v>
      </c>
      <c r="O56" s="93">
        <f>SUM('28:12'!O56)</f>
        <v>0</v>
      </c>
      <c r="P56" s="93">
        <f>SUM('28:12'!P56)</f>
        <v>0</v>
      </c>
      <c r="Q56" s="93">
        <f>SUM('28:12'!Q56)</f>
        <v>0</v>
      </c>
      <c r="R56" s="93">
        <f>SUM('28:12'!R56)</f>
        <v>0</v>
      </c>
      <c r="S56" s="93">
        <f>SUM('28:12'!S56)</f>
        <v>0</v>
      </c>
      <c r="T56" s="93">
        <f>SUM('28:12'!T56)</f>
        <v>0</v>
      </c>
      <c r="U56" s="93">
        <f>SUM('28:12'!U56)</f>
        <v>0</v>
      </c>
      <c r="V56" s="196"/>
      <c r="W56" s="33"/>
      <c r="X56" s="93">
        <f>SUM('28:12'!X56)</f>
        <v>0</v>
      </c>
      <c r="Y56" s="93">
        <f>SUM('28:12'!Y56)</f>
        <v>0</v>
      </c>
      <c r="Z56" s="93">
        <f>SUM('28:12'!Z56)</f>
        <v>0</v>
      </c>
      <c r="AA56" s="93">
        <f>SUM('28:12'!AA56)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SUM('28:12'!G57)</f>
        <v>376</v>
      </c>
      <c r="H57" s="293">
        <f t="shared" si="6"/>
        <v>1891.2800000000002</v>
      </c>
      <c r="I57" s="93">
        <f>SUM('28:12'!I57)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7"/>
        <v>-3.4000000000000004</v>
      </c>
      <c r="N57" s="93">
        <f>SUM('28:12'!N57)</f>
        <v>0</v>
      </c>
      <c r="O57" s="93">
        <f>SUM('28:12'!O57)</f>
        <v>0</v>
      </c>
      <c r="P57" s="93">
        <f>SUM('28:12'!P57)</f>
        <v>0</v>
      </c>
      <c r="Q57" s="93">
        <f>SUM('28:12'!Q57)</f>
        <v>0</v>
      </c>
      <c r="R57" s="93">
        <f>SUM('28:12'!R57)</f>
        <v>0</v>
      </c>
      <c r="S57" s="93">
        <f>SUM('28:12'!S57)</f>
        <v>0</v>
      </c>
      <c r="T57" s="93">
        <f>SUM('28:12'!T57)</f>
        <v>0</v>
      </c>
      <c r="U57" s="93">
        <f>SUM('28:12'!U57)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SUM('28:12'!X57)</f>
        <v>0</v>
      </c>
      <c r="Y57" s="93">
        <f>SUM('28:12'!Y57)</f>
        <v>0</v>
      </c>
      <c r="Z57" s="93">
        <f>SUM('28:12'!Z57)</f>
        <v>0</v>
      </c>
      <c r="AA57" s="93">
        <f>SUM('28:12'!AA57)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SUM('28:12'!G58)</f>
        <v>0</v>
      </c>
      <c r="H58" s="293">
        <f t="shared" si="6"/>
        <v>0</v>
      </c>
      <c r="I58" s="93">
        <f>SUM('28:12'!I58)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SUM('28:12'!N58)</f>
        <v>0</v>
      </c>
      <c r="O58" s="93">
        <f>SUM('28:12'!O58)</f>
        <v>0</v>
      </c>
      <c r="P58" s="93">
        <f>SUM('28:12'!P58)</f>
        <v>0</v>
      </c>
      <c r="Q58" s="93">
        <f>SUM('28:12'!Q58)</f>
        <v>0</v>
      </c>
      <c r="R58" s="93">
        <f>SUM('28:12'!R58)</f>
        <v>0</v>
      </c>
      <c r="S58" s="93">
        <f>SUM('28:12'!S58)</f>
        <v>0</v>
      </c>
      <c r="T58" s="93">
        <f>SUM('28:12'!T58)</f>
        <v>0</v>
      </c>
      <c r="U58" s="93">
        <f>SUM('28:12'!U58)</f>
        <v>0</v>
      </c>
      <c r="V58" s="196">
        <f t="shared" si="10"/>
        <v>0</v>
      </c>
      <c r="W58" s="33" t="str">
        <f t="shared" si="11"/>
        <v/>
      </c>
      <c r="X58" s="93">
        <f>SUM('28:12'!X58)</f>
        <v>0</v>
      </c>
      <c r="Y58" s="93">
        <f>SUM('28:12'!Y58)</f>
        <v>0</v>
      </c>
      <c r="Z58" s="93">
        <f>SUM('28:12'!Z58)</f>
        <v>0</v>
      </c>
      <c r="AA58" s="93">
        <f>SUM('28:12'!AA58)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SUM('28:12'!G59)</f>
        <v>216</v>
      </c>
      <c r="H59" s="293">
        <f t="shared" si="6"/>
        <v>1086.48</v>
      </c>
      <c r="I59" s="93">
        <f>SUM('28:12'!I59)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7"/>
        <v>-0.40000000000000036</v>
      </c>
      <c r="N59" s="93">
        <f>SUM('28:12'!N59)</f>
        <v>0</v>
      </c>
      <c r="O59" s="93">
        <f>SUM('28:12'!O59)</f>
        <v>0</v>
      </c>
      <c r="P59" s="93">
        <f>SUM('28:12'!P59)</f>
        <v>0</v>
      </c>
      <c r="Q59" s="93">
        <f>SUM('28:12'!Q59)</f>
        <v>0</v>
      </c>
      <c r="R59" s="93">
        <f>SUM('28:12'!R59)</f>
        <v>0</v>
      </c>
      <c r="S59" s="93">
        <f>SUM('28:12'!S59)</f>
        <v>0</v>
      </c>
      <c r="T59" s="93">
        <f>SUM('28:12'!T59)</f>
        <v>0</v>
      </c>
      <c r="U59" s="93">
        <f>SUM('28:12'!U59)</f>
        <v>0</v>
      </c>
      <c r="V59" s="196">
        <f t="shared" si="10"/>
        <v>0</v>
      </c>
      <c r="W59" s="33">
        <f t="shared" si="11"/>
        <v>0</v>
      </c>
      <c r="X59" s="93">
        <f>SUM('28:12'!X59)</f>
        <v>0</v>
      </c>
      <c r="Y59" s="93">
        <f>SUM('28:12'!Y59)</f>
        <v>0</v>
      </c>
      <c r="Z59" s="93">
        <f>SUM('28:12'!Z59)</f>
        <v>0</v>
      </c>
      <c r="AA59" s="93">
        <f>SUM('28:12'!AA59)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SUM('28:12'!G60)</f>
        <v>0</v>
      </c>
      <c r="H60" s="293">
        <f t="shared" si="6"/>
        <v>0</v>
      </c>
      <c r="I60" s="93">
        <f>SUM('28:12'!I60)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SUM('28:12'!N60)</f>
        <v>0</v>
      </c>
      <c r="O60" s="93">
        <f>SUM('28:12'!O60)</f>
        <v>0</v>
      </c>
      <c r="P60" s="93">
        <f>SUM('28:12'!P60)</f>
        <v>0</v>
      </c>
      <c r="Q60" s="93">
        <f>SUM('28:12'!Q60)</f>
        <v>0</v>
      </c>
      <c r="R60" s="93">
        <f>SUM('28:12'!R60)</f>
        <v>0</v>
      </c>
      <c r="S60" s="93">
        <f>SUM('28:12'!S60)</f>
        <v>0</v>
      </c>
      <c r="T60" s="93">
        <f>SUM('28:12'!T60)</f>
        <v>0</v>
      </c>
      <c r="U60" s="93">
        <f>SUM('28:12'!U60)</f>
        <v>0</v>
      </c>
      <c r="V60" s="196">
        <f t="shared" si="10"/>
        <v>0</v>
      </c>
      <c r="W60" s="33" t="str">
        <f t="shared" si="11"/>
        <v/>
      </c>
      <c r="X60" s="93">
        <f>SUM('28:12'!X60)</f>
        <v>0</v>
      </c>
      <c r="Y60" s="93">
        <f>SUM('28:12'!Y60)</f>
        <v>0</v>
      </c>
      <c r="Z60" s="93">
        <f>SUM('28:12'!Z60)</f>
        <v>0</v>
      </c>
      <c r="AA60" s="93">
        <f>SUM('28:12'!AA60)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SUM('28:12'!G61)</f>
        <v>0</v>
      </c>
      <c r="H61" s="293">
        <f t="shared" si="6"/>
        <v>0</v>
      </c>
      <c r="I61" s="93">
        <f>SUM('28:12'!I61)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SUM('28:12'!N61)</f>
        <v>0</v>
      </c>
      <c r="O61" s="93">
        <f>SUM('28:12'!O61)</f>
        <v>0</v>
      </c>
      <c r="P61" s="93">
        <f>SUM('28:12'!P61)</f>
        <v>0</v>
      </c>
      <c r="Q61" s="93">
        <f>SUM('28:12'!Q61)</f>
        <v>0</v>
      </c>
      <c r="R61" s="93">
        <f>SUM('28:12'!R61)</f>
        <v>0</v>
      </c>
      <c r="S61" s="93">
        <f>SUM('28:12'!S61)</f>
        <v>0</v>
      </c>
      <c r="T61" s="93">
        <f>SUM('28:12'!T61)</f>
        <v>0</v>
      </c>
      <c r="U61" s="93">
        <f>SUM('28:12'!U61)</f>
        <v>0</v>
      </c>
      <c r="V61" s="196">
        <f t="shared" si="10"/>
        <v>0</v>
      </c>
      <c r="W61" s="33" t="str">
        <f t="shared" si="11"/>
        <v/>
      </c>
      <c r="X61" s="93">
        <f>SUM('28:12'!X61)</f>
        <v>0</v>
      </c>
      <c r="Y61" s="93">
        <f>SUM('28:12'!Y61)</f>
        <v>0</v>
      </c>
      <c r="Z61" s="93">
        <f>SUM('28:12'!Z61)</f>
        <v>0</v>
      </c>
      <c r="AA61" s="93">
        <f>SUM('28:12'!AA61)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SUM('28:12'!G62)</f>
        <v>0</v>
      </c>
      <c r="H62" s="293">
        <f t="shared" si="6"/>
        <v>0</v>
      </c>
      <c r="I62" s="93">
        <f>SUM('28:12'!I62)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SUM('28:12'!N62)</f>
        <v>0</v>
      </c>
      <c r="O62" s="93">
        <f>SUM('28:12'!O62)</f>
        <v>0</v>
      </c>
      <c r="P62" s="93">
        <f>SUM('28:12'!P62)</f>
        <v>0</v>
      </c>
      <c r="Q62" s="93">
        <f>SUM('28:12'!Q62)</f>
        <v>0</v>
      </c>
      <c r="R62" s="93">
        <f>SUM('28:12'!R62)</f>
        <v>0</v>
      </c>
      <c r="S62" s="93">
        <f>SUM('28:12'!S62)</f>
        <v>0</v>
      </c>
      <c r="T62" s="93">
        <f>SUM('28:12'!T62)</f>
        <v>0</v>
      </c>
      <c r="U62" s="93">
        <f>SUM('28:12'!U62)</f>
        <v>0</v>
      </c>
      <c r="V62" s="196">
        <f t="shared" si="10"/>
        <v>0</v>
      </c>
      <c r="W62" s="33" t="str">
        <f t="shared" si="11"/>
        <v/>
      </c>
      <c r="X62" s="93">
        <f>SUM('28:12'!X62)</f>
        <v>0</v>
      </c>
      <c r="Y62" s="93">
        <f>SUM('28:12'!Y62)</f>
        <v>0</v>
      </c>
      <c r="Z62" s="93">
        <f>SUM('28:12'!Z62)</f>
        <v>0</v>
      </c>
      <c r="AA62" s="93">
        <f>SUM('28:12'!AA62)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SUM('28:12'!G63)</f>
        <v>0</v>
      </c>
      <c r="H63" s="293">
        <f t="shared" si="6"/>
        <v>0</v>
      </c>
      <c r="I63" s="93">
        <f>SUM('28:12'!I63)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SUM('28:12'!N63)</f>
        <v>0</v>
      </c>
      <c r="O63" s="93">
        <f>SUM('28:12'!O63)</f>
        <v>0</v>
      </c>
      <c r="P63" s="93">
        <f>SUM('28:12'!P63)</f>
        <v>0</v>
      </c>
      <c r="Q63" s="93">
        <f>SUM('28:12'!Q63)</f>
        <v>0</v>
      </c>
      <c r="R63" s="93">
        <f>SUM('28:12'!R63)</f>
        <v>0</v>
      </c>
      <c r="S63" s="93">
        <f>SUM('28:12'!S63)</f>
        <v>0</v>
      </c>
      <c r="T63" s="93">
        <f>SUM('28:12'!T63)</f>
        <v>0</v>
      </c>
      <c r="U63" s="93">
        <f>SUM('28:12'!U63)</f>
        <v>0</v>
      </c>
      <c r="V63" s="196">
        <f t="shared" si="10"/>
        <v>0</v>
      </c>
      <c r="W63" s="33" t="str">
        <f t="shared" si="11"/>
        <v/>
      </c>
      <c r="X63" s="93">
        <f>SUM('28:12'!X63)</f>
        <v>0</v>
      </c>
      <c r="Y63" s="93">
        <f>SUM('28:12'!Y63)</f>
        <v>0</v>
      </c>
      <c r="Z63" s="93">
        <f>SUM('28:12'!Z63)</f>
        <v>0</v>
      </c>
      <c r="AA63" s="93">
        <f>SUM('28:12'!AA63)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SUM('28:12'!G64)</f>
        <v>0</v>
      </c>
      <c r="H64" s="293">
        <f t="shared" si="6"/>
        <v>0</v>
      </c>
      <c r="I64" s="93">
        <f>SUM('28:12'!I64)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SUM('28:12'!N64)</f>
        <v>0</v>
      </c>
      <c r="O64" s="93">
        <f>SUM('28:12'!O64)</f>
        <v>0</v>
      </c>
      <c r="P64" s="93">
        <f>SUM('28:12'!P64)</f>
        <v>0</v>
      </c>
      <c r="Q64" s="93">
        <f>SUM('28:12'!Q64)</f>
        <v>0</v>
      </c>
      <c r="R64" s="93">
        <f>SUM('28:12'!R64)</f>
        <v>0</v>
      </c>
      <c r="S64" s="93">
        <f>SUM('28:12'!S64)</f>
        <v>0</v>
      </c>
      <c r="T64" s="93">
        <f>SUM('28:12'!T64)</f>
        <v>0</v>
      </c>
      <c r="U64" s="93">
        <f>SUM('28:12'!U64)</f>
        <v>0</v>
      </c>
      <c r="V64" s="196">
        <f t="shared" si="10"/>
        <v>0</v>
      </c>
      <c r="W64" s="33" t="str">
        <f t="shared" si="11"/>
        <v/>
      </c>
      <c r="X64" s="93">
        <f>SUM('28:12'!X64)</f>
        <v>0</v>
      </c>
      <c r="Y64" s="93">
        <f>SUM('28:12'!Y64)</f>
        <v>0</v>
      </c>
      <c r="Z64" s="93">
        <f>SUM('28:12'!Z64)</f>
        <v>0</v>
      </c>
      <c r="AA64" s="93">
        <f>SUM('28:12'!AA64)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SUM('28:12'!G65)</f>
        <v>0</v>
      </c>
      <c r="H65" s="293">
        <f t="shared" si="6"/>
        <v>0</v>
      </c>
      <c r="I65" s="93">
        <f>SUM('28:12'!I65)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SUM('28:12'!N65)</f>
        <v>0</v>
      </c>
      <c r="O65" s="93">
        <f>SUM('28:12'!O65)</f>
        <v>0</v>
      </c>
      <c r="P65" s="93">
        <f>SUM('28:12'!P65)</f>
        <v>0</v>
      </c>
      <c r="Q65" s="93">
        <f>SUM('28:12'!Q65)</f>
        <v>0</v>
      </c>
      <c r="R65" s="93">
        <f>SUM('28:12'!R65)</f>
        <v>0</v>
      </c>
      <c r="S65" s="93">
        <f>SUM('28:12'!S65)</f>
        <v>0</v>
      </c>
      <c r="T65" s="93">
        <f>SUM('28:12'!T65)</f>
        <v>0</v>
      </c>
      <c r="U65" s="93">
        <f>SUM('28:12'!U65)</f>
        <v>0</v>
      </c>
      <c r="V65" s="196">
        <f t="shared" si="10"/>
        <v>0</v>
      </c>
      <c r="W65" s="33" t="str">
        <f t="shared" si="11"/>
        <v/>
      </c>
      <c r="X65" s="93">
        <f>SUM('28:12'!X65)</f>
        <v>0</v>
      </c>
      <c r="Y65" s="93">
        <f>SUM('28:12'!Y65)</f>
        <v>0</v>
      </c>
      <c r="Z65" s="93">
        <f>SUM('28:12'!Z65)</f>
        <v>0</v>
      </c>
      <c r="AA65" s="93">
        <f>SUM('28:12'!AA65)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SUM('28:12'!G66)</f>
        <v>789</v>
      </c>
      <c r="H66" s="293">
        <f t="shared" si="6"/>
        <v>3968.67</v>
      </c>
      <c r="I66" s="93">
        <f>SUM('28:12'!I66)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SUM('28:12'!N66)</f>
        <v>0</v>
      </c>
      <c r="O66" s="93">
        <f>SUM('28:12'!O66)</f>
        <v>0</v>
      </c>
      <c r="P66" s="93">
        <f>SUM('28:12'!P66)</f>
        <v>0</v>
      </c>
      <c r="Q66" s="93">
        <f>SUM('28:12'!Q66)</f>
        <v>0</v>
      </c>
      <c r="R66" s="93">
        <f>SUM('28:12'!R66)</f>
        <v>0</v>
      </c>
      <c r="S66" s="93">
        <f>SUM('28:12'!S66)</f>
        <v>0</v>
      </c>
      <c r="T66" s="93">
        <f>SUM('28:12'!T66)</f>
        <v>0</v>
      </c>
      <c r="U66" s="93">
        <f>SUM('28:12'!U66)</f>
        <v>0</v>
      </c>
      <c r="V66" s="196">
        <f t="shared" si="10"/>
        <v>0</v>
      </c>
      <c r="W66" s="33">
        <f t="shared" si="11"/>
        <v>0</v>
      </c>
      <c r="X66" s="93">
        <f>SUM('28:12'!X66)</f>
        <v>0</v>
      </c>
      <c r="Y66" s="93">
        <f>SUM('28:12'!Y66)</f>
        <v>0</v>
      </c>
      <c r="Z66" s="93">
        <f>SUM('28:12'!Z66)</f>
        <v>0</v>
      </c>
      <c r="AA66" s="93">
        <f>SUM('28:12'!AA66)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SUM('28:12'!G67)</f>
        <v>722</v>
      </c>
      <c r="H67" s="293">
        <f t="shared" si="6"/>
        <v>3631.6600000000003</v>
      </c>
      <c r="I67" s="93">
        <f>SUM('28:12'!I67)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SUM('28:12'!G68)</f>
        <v>0</v>
      </c>
      <c r="H68" s="293">
        <f t="shared" si="6"/>
        <v>0</v>
      </c>
      <c r="I68" s="93">
        <f>SUM('28:12'!I68)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SUM('28:12'!N68)</f>
        <v>0</v>
      </c>
      <c r="O68" s="93">
        <f>SUM('28:12'!O68)</f>
        <v>0</v>
      </c>
      <c r="P68" s="93">
        <f>SUM('28:12'!P68)</f>
        <v>0</v>
      </c>
      <c r="Q68" s="93">
        <f>SUM('28:12'!Q68)</f>
        <v>0</v>
      </c>
      <c r="R68" s="93">
        <f>SUM('28:12'!R68)</f>
        <v>0</v>
      </c>
      <c r="S68" s="93">
        <f>SUM('28:12'!S68)</f>
        <v>0</v>
      </c>
      <c r="T68" s="93">
        <f>SUM('28:12'!T68)</f>
        <v>0</v>
      </c>
      <c r="U68" s="93">
        <f>SUM('28:12'!U68)</f>
        <v>0</v>
      </c>
      <c r="V68" s="196"/>
      <c r="W68" s="33"/>
      <c r="X68" s="93">
        <f>SUM('28:12'!X68)</f>
        <v>0</v>
      </c>
      <c r="Y68" s="93">
        <f>SUM('28:12'!Y68)</f>
        <v>0</v>
      </c>
      <c r="Z68" s="93">
        <f>SUM('28:12'!Z68)</f>
        <v>0</v>
      </c>
      <c r="AA68" s="93">
        <f>SUM('28:12'!AA68)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SUM('28:12'!G69)</f>
        <v>2</v>
      </c>
      <c r="H69" s="293">
        <f t="shared" si="6"/>
        <v>10.06</v>
      </c>
      <c r="I69" s="93">
        <f>SUM('28:12'!I69)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SUM('28:12'!N69)</f>
        <v>0</v>
      </c>
      <c r="O69" s="93">
        <f>SUM('28:12'!O69)</f>
        <v>0</v>
      </c>
      <c r="P69" s="93">
        <f>SUM('28:12'!P69)</f>
        <v>0</v>
      </c>
      <c r="Q69" s="93">
        <f>SUM('28:12'!Q69)</f>
        <v>0</v>
      </c>
      <c r="R69" s="93">
        <f>SUM('28:12'!R69)</f>
        <v>0</v>
      </c>
      <c r="S69" s="93">
        <f>SUM('28:12'!S69)</f>
        <v>0</v>
      </c>
      <c r="T69" s="93">
        <f>SUM('28:12'!T69)</f>
        <v>0</v>
      </c>
      <c r="U69" s="93">
        <f>SUM('28:12'!U69)</f>
        <v>0</v>
      </c>
      <c r="V69" s="196">
        <f>SUM(X69:AA69)</f>
        <v>0</v>
      </c>
      <c r="W69" s="33">
        <f>IF(ISERROR(V69/G69),"",V69/G69)</f>
        <v>0</v>
      </c>
      <c r="X69" s="93">
        <f>SUM('28:12'!X69)</f>
        <v>0</v>
      </c>
      <c r="Y69" s="93">
        <f>SUM('28:12'!Y69)</f>
        <v>0</v>
      </c>
      <c r="Z69" s="93">
        <f>SUM('28:12'!Z69)</f>
        <v>0</v>
      </c>
      <c r="AA69" s="93">
        <f>SUM('28:12'!AA69)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SUM('28:12'!G70)</f>
        <v>0</v>
      </c>
      <c r="H70" s="293">
        <f t="shared" si="6"/>
        <v>0</v>
      </c>
      <c r="I70" s="93">
        <f>SUM('28:12'!I70)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SUM('28:12'!N70)</f>
        <v>0</v>
      </c>
      <c r="O70" s="93">
        <f>SUM('28:12'!O70)</f>
        <v>0</v>
      </c>
      <c r="P70" s="93">
        <f>SUM('28:12'!P70)</f>
        <v>0</v>
      </c>
      <c r="Q70" s="93">
        <f>SUM('28:12'!Q70)</f>
        <v>0</v>
      </c>
      <c r="R70" s="93">
        <f>SUM('28:12'!R70)</f>
        <v>0</v>
      </c>
      <c r="S70" s="93">
        <f>SUM('28:12'!S70)</f>
        <v>0</v>
      </c>
      <c r="T70" s="93">
        <f>SUM('28:12'!T70)</f>
        <v>0</v>
      </c>
      <c r="U70" s="93">
        <f>SUM('28:12'!U70)</f>
        <v>0</v>
      </c>
      <c r="V70" s="196">
        <f>SUM(X70:AA70)</f>
        <v>0</v>
      </c>
      <c r="W70" s="33" t="str">
        <f>IF(ISERROR(V70/G70),"",V70/G70)</f>
        <v/>
      </c>
      <c r="X70" s="93">
        <f>SUM('28:12'!X70)</f>
        <v>0</v>
      </c>
      <c r="Y70" s="93">
        <f>SUM('28:12'!Y70)</f>
        <v>0</v>
      </c>
      <c r="Z70" s="93">
        <f>SUM('28:12'!Z70)</f>
        <v>0</v>
      </c>
      <c r="AA70" s="93">
        <f>SUM('28:12'!AA70)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SUM('28:12'!G71)</f>
        <v>0</v>
      </c>
      <c r="H71" s="293">
        <f t="shared" si="6"/>
        <v>0</v>
      </c>
      <c r="I71" s="93">
        <f>SUM('28:12'!I71)</f>
        <v>0</v>
      </c>
      <c r="J71" s="31"/>
      <c r="K71" s="35"/>
      <c r="L71" s="87"/>
      <c r="M71" s="36"/>
      <c r="N71" s="93">
        <f>SUM('28:12'!N71)</f>
        <v>0</v>
      </c>
      <c r="O71" s="93">
        <f>SUM('28:12'!O71)</f>
        <v>0</v>
      </c>
      <c r="P71" s="93">
        <f>SUM('28:12'!P71)</f>
        <v>0</v>
      </c>
      <c r="Q71" s="93">
        <f>SUM('28:12'!Q71)</f>
        <v>0</v>
      </c>
      <c r="R71" s="93">
        <f>SUM('28:12'!R71)</f>
        <v>0</v>
      </c>
      <c r="S71" s="93">
        <f>SUM('28:12'!S71)</f>
        <v>0</v>
      </c>
      <c r="T71" s="93">
        <f>SUM('28:12'!T71)</f>
        <v>0</v>
      </c>
      <c r="U71" s="93">
        <f>SUM('28:12'!U71)</f>
        <v>0</v>
      </c>
      <c r="V71" s="196"/>
      <c r="W71" s="33"/>
      <c r="X71" s="93">
        <f>SUM('28:12'!X71)</f>
        <v>0</v>
      </c>
      <c r="Y71" s="93">
        <f>SUM('28:12'!Y71)</f>
        <v>0</v>
      </c>
      <c r="Z71" s="93">
        <f>SUM('28:12'!Z71)</f>
        <v>0</v>
      </c>
      <c r="AA71" s="93">
        <f>SUM('28:12'!AA71)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SUM('28:12'!G72)</f>
        <v>0</v>
      </c>
      <c r="H72" s="293">
        <f t="shared" si="6"/>
        <v>0</v>
      </c>
      <c r="I72" s="93">
        <f>SUM('28:12'!I72)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SUM('28:12'!N72)</f>
        <v>0</v>
      </c>
      <c r="O72" s="93">
        <f>SUM('28:12'!O72)</f>
        <v>0</v>
      </c>
      <c r="P72" s="93">
        <f>SUM('28:12'!P72)</f>
        <v>0</v>
      </c>
      <c r="Q72" s="93">
        <f>SUM('28:12'!Q72)</f>
        <v>0</v>
      </c>
      <c r="R72" s="93">
        <f>SUM('28:12'!R72)</f>
        <v>0</v>
      </c>
      <c r="S72" s="93">
        <f>SUM('28:12'!S72)</f>
        <v>0</v>
      </c>
      <c r="T72" s="93">
        <f>SUM('28:12'!T72)</f>
        <v>0</v>
      </c>
      <c r="U72" s="93">
        <f>SUM('28:12'!U72)</f>
        <v>0</v>
      </c>
      <c r="V72" s="196">
        <f>SUM(X72:AA72)</f>
        <v>0</v>
      </c>
      <c r="W72" s="33" t="str">
        <f>IF(ISERROR(V72/G72),"",V72/G72)</f>
        <v/>
      </c>
      <c r="X72" s="93">
        <f>SUM('28:12'!X72)</f>
        <v>0</v>
      </c>
      <c r="Y72" s="93">
        <f>SUM('28:12'!Y72)</f>
        <v>0</v>
      </c>
      <c r="Z72" s="93">
        <f>SUM('28:12'!Z72)</f>
        <v>0</v>
      </c>
      <c r="AA72" s="93">
        <f>SUM('28:12'!AA72)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SUM('28:12'!G73)</f>
        <v>0</v>
      </c>
      <c r="H73" s="293">
        <f t="shared" si="6"/>
        <v>0</v>
      </c>
      <c r="I73" s="93">
        <f>SUM('28:12'!I73)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SUM('28:12'!N73)</f>
        <v>0</v>
      </c>
      <c r="O73" s="93">
        <f>SUM('28:12'!O73)</f>
        <v>0</v>
      </c>
      <c r="P73" s="93">
        <f>SUM('28:12'!P73)</f>
        <v>0</v>
      </c>
      <c r="Q73" s="93">
        <f>SUM('28:12'!Q73)</f>
        <v>0</v>
      </c>
      <c r="R73" s="93">
        <f>SUM('28:12'!R73)</f>
        <v>0</v>
      </c>
      <c r="S73" s="93">
        <f>SUM('28:12'!S73)</f>
        <v>0</v>
      </c>
      <c r="T73" s="93">
        <f>SUM('28:12'!T73)</f>
        <v>0</v>
      </c>
      <c r="U73" s="93">
        <f>SUM('28:12'!U73)</f>
        <v>0</v>
      </c>
      <c r="V73" s="196">
        <f>SUM(X73:AA73)</f>
        <v>0</v>
      </c>
      <c r="W73" s="33" t="str">
        <f>IF(ISERROR(V73/G73),"",V73/G73)</f>
        <v/>
      </c>
      <c r="X73" s="93">
        <f>SUM('28:12'!X73)</f>
        <v>0</v>
      </c>
      <c r="Y73" s="93">
        <f>SUM('28:12'!Y73)</f>
        <v>0</v>
      </c>
      <c r="Z73" s="93">
        <f>SUM('28:12'!Z73)</f>
        <v>0</v>
      </c>
      <c r="AA73" s="93">
        <f>SUM('28:12'!AA73)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SUM('28:12'!G74)</f>
        <v>0</v>
      </c>
      <c r="H74" s="293">
        <f t="shared" si="6"/>
        <v>0</v>
      </c>
      <c r="I74" s="93">
        <f>SUM('28:12'!I74)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SUM('28:12'!N74)</f>
        <v>0</v>
      </c>
      <c r="O74" s="93">
        <f>SUM('28:12'!O74)</f>
        <v>0</v>
      </c>
      <c r="P74" s="93">
        <f>SUM('28:12'!P74)</f>
        <v>0</v>
      </c>
      <c r="Q74" s="93">
        <f>SUM('28:12'!Q74)</f>
        <v>0</v>
      </c>
      <c r="R74" s="93">
        <f>SUM('28:12'!R74)</f>
        <v>0</v>
      </c>
      <c r="S74" s="93">
        <f>SUM('28:12'!S74)</f>
        <v>0</v>
      </c>
      <c r="T74" s="93">
        <f>SUM('28:12'!T74)</f>
        <v>0</v>
      </c>
      <c r="U74" s="93">
        <f>SUM('28:12'!U74)</f>
        <v>0</v>
      </c>
      <c r="V74" s="196">
        <f>SUM(X74:AA74)</f>
        <v>0</v>
      </c>
      <c r="W74" s="33" t="str">
        <f>IF(ISERROR(V74/G74),"",V74/G74)</f>
        <v/>
      </c>
      <c r="X74" s="93">
        <f>SUM('28:12'!X74)</f>
        <v>0</v>
      </c>
      <c r="Y74" s="93">
        <f>SUM('28:12'!Y74)</f>
        <v>0</v>
      </c>
      <c r="Z74" s="93">
        <f>SUM('28:12'!Z74)</f>
        <v>0</v>
      </c>
      <c r="AA74" s="93">
        <f>SUM('28:12'!AA74)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SUM('28:12'!G75)</f>
        <v>0</v>
      </c>
      <c r="H75" s="293">
        <f t="shared" si="6"/>
        <v>0</v>
      </c>
      <c r="I75" s="93">
        <f>SUM('28:12'!I75)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SUM('28:12'!N75)</f>
        <v>0</v>
      </c>
      <c r="O75" s="93">
        <f>SUM('28:12'!O75)</f>
        <v>0</v>
      </c>
      <c r="P75" s="93">
        <f>SUM('28:12'!P75)</f>
        <v>0</v>
      </c>
      <c r="Q75" s="93">
        <f>SUM('28:12'!Q75)</f>
        <v>0</v>
      </c>
      <c r="R75" s="93">
        <f>SUM('28:12'!R75)</f>
        <v>0</v>
      </c>
      <c r="S75" s="93">
        <f>SUM('28:12'!S75)</f>
        <v>0</v>
      </c>
      <c r="T75" s="93">
        <f>SUM('28:12'!T75)</f>
        <v>0</v>
      </c>
      <c r="U75" s="93">
        <f>SUM('28:12'!U75)</f>
        <v>0</v>
      </c>
      <c r="V75" s="196">
        <f>SUM(X75:AA75)</f>
        <v>0</v>
      </c>
      <c r="W75" s="33" t="str">
        <f>IF(ISERROR(V75/G75),"",V75/G75)</f>
        <v/>
      </c>
      <c r="X75" s="93">
        <f>SUM('28:12'!X75)</f>
        <v>0</v>
      </c>
      <c r="Y75" s="93">
        <f>SUM('28:12'!Y75)</f>
        <v>0</v>
      </c>
      <c r="Z75" s="93">
        <f>SUM('28:12'!Z75)</f>
        <v>0</v>
      </c>
      <c r="AA75" s="93">
        <f>SUM('28:12'!AA75)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SUM('28:12'!G76)</f>
        <v>0</v>
      </c>
      <c r="H76" s="293">
        <f t="shared" si="6"/>
        <v>0</v>
      </c>
      <c r="I76" s="93">
        <f>SUM('28:12'!I76)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SUM('28:12'!N76)</f>
        <v>0</v>
      </c>
      <c r="O76" s="93">
        <f>SUM('28:12'!O76)</f>
        <v>0</v>
      </c>
      <c r="P76" s="93">
        <f>SUM('28:12'!P76)</f>
        <v>0</v>
      </c>
      <c r="Q76" s="93">
        <f>SUM('28:12'!Q76)</f>
        <v>0</v>
      </c>
      <c r="R76" s="93">
        <f>SUM('28:12'!R76)</f>
        <v>0</v>
      </c>
      <c r="S76" s="93">
        <f>SUM('28:12'!S76)</f>
        <v>0</v>
      </c>
      <c r="T76" s="93">
        <f>SUM('28:12'!T76)</f>
        <v>0</v>
      </c>
      <c r="U76" s="93">
        <f>SUM('28:12'!U76)</f>
        <v>0</v>
      </c>
      <c r="V76" s="196"/>
      <c r="W76" s="33"/>
      <c r="X76" s="93">
        <f>SUM('28:12'!X76)</f>
        <v>0</v>
      </c>
      <c r="Y76" s="93">
        <f>SUM('28:12'!Y76)</f>
        <v>0</v>
      </c>
      <c r="Z76" s="93">
        <f>SUM('28:12'!Z76)</f>
        <v>0</v>
      </c>
      <c r="AA76" s="93">
        <f>SUM('28:12'!AA76)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SUM('28:12'!G77)</f>
        <v>0</v>
      </c>
      <c r="H77" s="293">
        <f t="shared" si="6"/>
        <v>0</v>
      </c>
      <c r="I77" s="93">
        <f>SUM('28:12'!I77)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SUM('28:12'!N77)</f>
        <v>0</v>
      </c>
      <c r="O77" s="93">
        <f>SUM('28:12'!O77)</f>
        <v>0</v>
      </c>
      <c r="P77" s="93">
        <f>SUM('28:12'!P77)</f>
        <v>0</v>
      </c>
      <c r="Q77" s="93">
        <f>SUM('28:12'!Q77)</f>
        <v>0</v>
      </c>
      <c r="R77" s="93">
        <f>SUM('28:12'!R77)</f>
        <v>0</v>
      </c>
      <c r="S77" s="93">
        <f>SUM('28:12'!S77)</f>
        <v>0</v>
      </c>
      <c r="T77" s="93">
        <f>SUM('28:12'!T77)</f>
        <v>0</v>
      </c>
      <c r="U77" s="93">
        <f>SUM('28:12'!U77)</f>
        <v>0</v>
      </c>
      <c r="V77" s="196"/>
      <c r="W77" s="33"/>
      <c r="X77" s="93">
        <f>SUM('28:12'!X77)</f>
        <v>0</v>
      </c>
      <c r="Y77" s="93">
        <f>SUM('28:12'!Y77)</f>
        <v>0</v>
      </c>
      <c r="Z77" s="93">
        <f>SUM('28:12'!Z77)</f>
        <v>0</v>
      </c>
      <c r="AA77" s="93">
        <f>SUM('28:12'!AA77)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SUM('28:12'!G78)</f>
        <v>0</v>
      </c>
      <c r="H78" s="293">
        <f t="shared" si="6"/>
        <v>0</v>
      </c>
      <c r="I78" s="93">
        <f>SUM('28:12'!I78)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SUM('28:12'!N78)</f>
        <v>0</v>
      </c>
      <c r="O78" s="93">
        <f>SUM('28:12'!O78)</f>
        <v>0</v>
      </c>
      <c r="P78" s="93">
        <f>SUM('28:12'!P78)</f>
        <v>0</v>
      </c>
      <c r="Q78" s="93">
        <f>SUM('28:12'!Q78)</f>
        <v>0</v>
      </c>
      <c r="R78" s="93">
        <f>SUM('28:12'!R78)</f>
        <v>0</v>
      </c>
      <c r="S78" s="93">
        <f>SUM('28:12'!S78)</f>
        <v>0</v>
      </c>
      <c r="T78" s="93">
        <f>SUM('28:12'!T78)</f>
        <v>0</v>
      </c>
      <c r="U78" s="93">
        <f>SUM('28:12'!U78)</f>
        <v>0</v>
      </c>
      <c r="V78" s="196"/>
      <c r="W78" s="33"/>
      <c r="X78" s="93">
        <f>SUM('28:12'!X78)</f>
        <v>0</v>
      </c>
      <c r="Y78" s="93">
        <f>SUM('28:12'!Y78)</f>
        <v>0</v>
      </c>
      <c r="Z78" s="93">
        <f>SUM('28:12'!Z78)</f>
        <v>0</v>
      </c>
      <c r="AA78" s="93">
        <f>SUM('28:12'!AA78)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SUM('28:12'!G79)</f>
        <v>0</v>
      </c>
      <c r="H79" s="293">
        <f t="shared" si="6"/>
        <v>0</v>
      </c>
      <c r="I79" s="93">
        <f>SUM('28:12'!I79)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SUM('28:12'!N79)</f>
        <v>0</v>
      </c>
      <c r="O79" s="93">
        <f>SUM('28:12'!O79)</f>
        <v>0</v>
      </c>
      <c r="P79" s="93">
        <f>SUM('28:12'!P79)</f>
        <v>0</v>
      </c>
      <c r="Q79" s="93">
        <f>SUM('28:12'!Q79)</f>
        <v>0</v>
      </c>
      <c r="R79" s="93">
        <f>SUM('28:12'!R79)</f>
        <v>0</v>
      </c>
      <c r="S79" s="93">
        <f>SUM('28:12'!S79)</f>
        <v>0</v>
      </c>
      <c r="T79" s="93">
        <f>SUM('28:12'!T79)</f>
        <v>0</v>
      </c>
      <c r="U79" s="93">
        <f>SUM('28:12'!U79)</f>
        <v>0</v>
      </c>
      <c r="V79" s="196"/>
      <c r="W79" s="33"/>
      <c r="X79" s="93">
        <f>SUM('28:12'!X79)</f>
        <v>0</v>
      </c>
      <c r="Y79" s="93">
        <f>SUM('28:12'!Y79)</f>
        <v>0</v>
      </c>
      <c r="Z79" s="93">
        <f>SUM('28:12'!Z79)</f>
        <v>0</v>
      </c>
      <c r="AA79" s="93">
        <f>SUM('28:12'!AA79)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SUM('28:12'!G80)</f>
        <v>0</v>
      </c>
      <c r="H80" s="293">
        <f t="shared" si="6"/>
        <v>0</v>
      </c>
      <c r="I80" s="93">
        <f>SUM('28:12'!I80)</f>
        <v>0</v>
      </c>
      <c r="J80" s="31"/>
      <c r="K80" s="35"/>
      <c r="L80" s="87">
        <v>4</v>
      </c>
      <c r="M80" s="36"/>
      <c r="N80" s="93">
        <f>SUM('28:12'!N80)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SUM('28:12'!G81)</f>
        <v>0</v>
      </c>
      <c r="H81" s="293">
        <f t="shared" si="6"/>
        <v>0</v>
      </c>
      <c r="I81" s="93">
        <f>SUM('28:12'!I81)</f>
        <v>0</v>
      </c>
      <c r="J81" s="31"/>
      <c r="K81" s="35"/>
      <c r="L81" s="87">
        <v>4</v>
      </c>
      <c r="M81" s="36"/>
      <c r="N81" s="93">
        <f>SUM('28:12'!N81)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SUM('28:12'!G82)</f>
        <v>0</v>
      </c>
      <c r="H82" s="293">
        <f t="shared" si="6"/>
        <v>0</v>
      </c>
      <c r="I82" s="93">
        <f>SUM('28:12'!I82)</f>
        <v>0</v>
      </c>
      <c r="J82" s="31"/>
      <c r="K82" s="35"/>
      <c r="L82" s="87">
        <v>4</v>
      </c>
      <c r="M82" s="36"/>
      <c r="N82" s="93">
        <f>SUM('28:12'!N82)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SUM('28:12'!G83)</f>
        <v>0</v>
      </c>
      <c r="H83" s="293">
        <f t="shared" si="6"/>
        <v>0</v>
      </c>
      <c r="I83" s="93">
        <f>SUM('28:12'!I83)</f>
        <v>0</v>
      </c>
      <c r="J83" s="31"/>
      <c r="K83" s="35"/>
      <c r="L83" s="87">
        <v>4</v>
      </c>
      <c r="M83" s="36"/>
      <c r="N83" s="93">
        <f>SUM('28:12'!N83)</f>
        <v>0</v>
      </c>
      <c r="O83" s="93">
        <f>SUM('28:12'!O83)</f>
        <v>0</v>
      </c>
      <c r="P83" s="93">
        <f>SUM('28:12'!P83)</f>
        <v>0</v>
      </c>
      <c r="Q83" s="93">
        <f>SUM('28:12'!Q83)</f>
        <v>0</v>
      </c>
      <c r="R83" s="93">
        <f>SUM('28:12'!R83)</f>
        <v>0</v>
      </c>
      <c r="S83" s="93">
        <f>SUM('28:12'!S83)</f>
        <v>0</v>
      </c>
      <c r="T83" s="93">
        <f>SUM('28:12'!T83)</f>
        <v>0</v>
      </c>
      <c r="U83" s="93">
        <f>SUM('28:12'!U83)</f>
        <v>0</v>
      </c>
      <c r="V83" s="196"/>
      <c r="W83" s="33"/>
      <c r="X83" s="93">
        <f>SUM('28:12'!X83)</f>
        <v>0</v>
      </c>
      <c r="Y83" s="93">
        <f>SUM('28:12'!Y83)</f>
        <v>0</v>
      </c>
      <c r="Z83" s="93">
        <f>SUM('28:12'!Z83)</f>
        <v>0</v>
      </c>
      <c r="AA83" s="93">
        <f>SUM('28:12'!AA83)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SUM('28:12'!G84)</f>
        <v>0</v>
      </c>
      <c r="H84" s="293">
        <f t="shared" si="6"/>
        <v>0</v>
      </c>
      <c r="I84" s="93">
        <f>SUM('28:12'!I84)</f>
        <v>0</v>
      </c>
      <c r="J84" s="31"/>
      <c r="K84" s="35"/>
      <c r="L84" s="87">
        <v>4</v>
      </c>
      <c r="M84" s="36"/>
      <c r="N84" s="93">
        <f>SUM('28:12'!N84)</f>
        <v>0</v>
      </c>
      <c r="O84" s="93">
        <f>SUM('28:12'!O84)</f>
        <v>0</v>
      </c>
      <c r="P84" s="93">
        <f>SUM('28:12'!P84)</f>
        <v>0</v>
      </c>
      <c r="Q84" s="93">
        <f>SUM('28:12'!Q84)</f>
        <v>0</v>
      </c>
      <c r="R84" s="93">
        <f>SUM('28:12'!R84)</f>
        <v>0</v>
      </c>
      <c r="S84" s="93">
        <f>SUM('28:12'!S84)</f>
        <v>0</v>
      </c>
      <c r="T84" s="93">
        <f>SUM('28:12'!T84)</f>
        <v>0</v>
      </c>
      <c r="U84" s="93">
        <f>SUM('28:12'!U84)</f>
        <v>0</v>
      </c>
      <c r="V84" s="196"/>
      <c r="W84" s="33"/>
      <c r="X84" s="93">
        <f>SUM('28:12'!X84)</f>
        <v>0</v>
      </c>
      <c r="Y84" s="93">
        <f>SUM('28:12'!Y84)</f>
        <v>0</v>
      </c>
      <c r="Z84" s="93">
        <f>SUM('28:12'!Z84)</f>
        <v>0</v>
      </c>
      <c r="AA84" s="93">
        <f>SUM('28:12'!AA84)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SUM('28:12'!G85)</f>
        <v>0</v>
      </c>
      <c r="H85" s="293">
        <f t="shared" si="6"/>
        <v>0</v>
      </c>
      <c r="I85" s="93">
        <f>SUM('28:12'!I85)</f>
        <v>0</v>
      </c>
      <c r="J85" s="31"/>
      <c r="K85" s="35"/>
      <c r="L85" s="87">
        <v>4</v>
      </c>
      <c r="M85" s="36"/>
      <c r="N85" s="93">
        <f>SUM('28:12'!N85)</f>
        <v>0</v>
      </c>
      <c r="O85" s="93">
        <f>SUM('28:12'!O85)</f>
        <v>0</v>
      </c>
      <c r="P85" s="93">
        <f>SUM('28:12'!P85)</f>
        <v>0</v>
      </c>
      <c r="Q85" s="93">
        <f>SUM('28:12'!Q85)</f>
        <v>0</v>
      </c>
      <c r="R85" s="93">
        <f>SUM('28:12'!R85)</f>
        <v>0</v>
      </c>
      <c r="S85" s="93">
        <f>SUM('28:12'!S85)</f>
        <v>0</v>
      </c>
      <c r="T85" s="93">
        <f>SUM('28:12'!T85)</f>
        <v>0</v>
      </c>
      <c r="U85" s="93">
        <f>SUM('28:12'!U85)</f>
        <v>0</v>
      </c>
      <c r="V85" s="196"/>
      <c r="W85" s="33"/>
      <c r="X85" s="93">
        <f>SUM('28:12'!X85)</f>
        <v>0</v>
      </c>
      <c r="Y85" s="93">
        <f>SUM('28:12'!Y85)</f>
        <v>0</v>
      </c>
      <c r="Z85" s="93">
        <f>SUM('28:12'!Z85)</f>
        <v>0</v>
      </c>
      <c r="AA85" s="93">
        <f>SUM('28:12'!AA85)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88" t="s">
        <v>86</v>
      </c>
      <c r="B86" s="788"/>
      <c r="C86" s="296" t="s">
        <v>71</v>
      </c>
      <c r="D86" s="20"/>
      <c r="E86" s="20"/>
      <c r="F86" s="32"/>
      <c r="G86" s="94">
        <f>SUM(G29:G85)</f>
        <v>18274</v>
      </c>
      <c r="H86" s="30">
        <f>SUM(H29:H85)</f>
        <v>87374.810000000012</v>
      </c>
      <c r="I86" s="30">
        <f>SUM(I29:I85)</f>
        <v>379.6</v>
      </c>
      <c r="J86" s="31">
        <f t="array" ref="J86">IF(ISERROR(G86/I86),"",G86/I86)</f>
        <v>48.140147523709167</v>
      </c>
      <c r="K86" s="30">
        <f>SUM(K29:K85)</f>
        <v>514.9320098248005</v>
      </c>
      <c r="L86" s="98"/>
      <c r="M86" s="89">
        <f t="shared" ref="M86:V86" si="13">SUM(M29:M85)</f>
        <v>-140.43047136326211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SUM('28:12'!G87)</f>
        <v>0</v>
      </c>
      <c r="H87" s="93">
        <f>SUM('28:12'!H87)</f>
        <v>0</v>
      </c>
      <c r="I87" s="93">
        <f>SUM('28:12'!I87)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SUM('28:12'!N87)</f>
        <v>0</v>
      </c>
      <c r="O87" s="93">
        <f>SUM('28:12'!O87)</f>
        <v>0</v>
      </c>
      <c r="P87" s="93">
        <f>SUM('28:12'!P87)</f>
        <v>0</v>
      </c>
      <c r="Q87" s="93">
        <f>SUM('28:12'!Q87)</f>
        <v>0</v>
      </c>
      <c r="R87" s="93">
        <f>SUM('28:12'!R87)</f>
        <v>0</v>
      </c>
      <c r="S87" s="93">
        <f>SUM('28:12'!S87)</f>
        <v>0</v>
      </c>
      <c r="T87" s="93">
        <f>SUM('28:12'!T87)</f>
        <v>0</v>
      </c>
      <c r="U87" s="93">
        <f>SUM('28:12'!U87)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SUM('28:12'!X87)</f>
        <v>0</v>
      </c>
      <c r="Y87" s="93">
        <f>SUM('28:12'!Y87)</f>
        <v>0</v>
      </c>
      <c r="Z87" s="93">
        <f>SUM('28:12'!Z87)</f>
        <v>0</v>
      </c>
      <c r="AA87" s="93">
        <f>SUM('28:12'!AA87)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SUM('28:12'!G88)</f>
        <v>0</v>
      </c>
      <c r="H88" s="93">
        <f>SUM('28:12'!H88)</f>
        <v>0</v>
      </c>
      <c r="I88" s="93">
        <f>SUM('28:12'!I88)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SUM('28:12'!N88)</f>
        <v>0</v>
      </c>
      <c r="O88" s="93">
        <f>SUM('28:12'!O88)</f>
        <v>0</v>
      </c>
      <c r="P88" s="93">
        <f>SUM('28:12'!P88)</f>
        <v>0</v>
      </c>
      <c r="Q88" s="93">
        <f>SUM('28:12'!Q88)</f>
        <v>0</v>
      </c>
      <c r="R88" s="93">
        <f>SUM('28:12'!R88)</f>
        <v>0</v>
      </c>
      <c r="S88" s="93">
        <f>SUM('28:12'!S88)</f>
        <v>0</v>
      </c>
      <c r="T88" s="93">
        <f>SUM('28:12'!T88)</f>
        <v>0</v>
      </c>
      <c r="U88" s="93">
        <f>SUM('28:12'!U88)</f>
        <v>0</v>
      </c>
      <c r="V88" s="196">
        <f t="shared" si="16"/>
        <v>0</v>
      </c>
      <c r="W88" s="33" t="str">
        <f t="shared" si="14"/>
        <v/>
      </c>
      <c r="X88" s="93">
        <f>SUM('28:12'!X88)</f>
        <v>0</v>
      </c>
      <c r="Y88" s="93">
        <f>SUM('28:12'!Y88)</f>
        <v>0</v>
      </c>
      <c r="Z88" s="93">
        <f>SUM('28:12'!Z88)</f>
        <v>0</v>
      </c>
      <c r="AA88" s="93">
        <f>SUM('28:12'!AA88)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SUM('28:12'!G89)</f>
        <v>0</v>
      </c>
      <c r="H89" s="93">
        <f>SUM('28:12'!H89)</f>
        <v>0</v>
      </c>
      <c r="I89" s="93">
        <f>SUM('28:12'!I89)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SUM('28:12'!N89)</f>
        <v>0</v>
      </c>
      <c r="O89" s="93">
        <f>SUM('28:12'!O89)</f>
        <v>0</v>
      </c>
      <c r="P89" s="93">
        <f>SUM('28:12'!P89)</f>
        <v>0</v>
      </c>
      <c r="Q89" s="93">
        <f>SUM('28:12'!Q89)</f>
        <v>0</v>
      </c>
      <c r="R89" s="93">
        <f>SUM('28:12'!R89)</f>
        <v>0</v>
      </c>
      <c r="S89" s="93">
        <f>SUM('28:12'!S89)</f>
        <v>0</v>
      </c>
      <c r="T89" s="93">
        <f>SUM('28:12'!T89)</f>
        <v>0</v>
      </c>
      <c r="U89" s="93">
        <f>SUM('28:12'!U89)</f>
        <v>0</v>
      </c>
      <c r="V89" s="196">
        <f t="shared" si="16"/>
        <v>0</v>
      </c>
      <c r="W89" s="33" t="str">
        <f t="shared" si="14"/>
        <v/>
      </c>
      <c r="X89" s="93">
        <f>SUM('28:12'!X89)</f>
        <v>0</v>
      </c>
      <c r="Y89" s="93">
        <f>SUM('28:12'!Y89)</f>
        <v>0</v>
      </c>
      <c r="Z89" s="93">
        <f>SUM('28:12'!Z89)</f>
        <v>0</v>
      </c>
      <c r="AA89" s="93">
        <f>SUM('28:12'!AA89)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SUM('28:12'!G90)</f>
        <v>0</v>
      </c>
      <c r="H90" s="93">
        <f>SUM('28:12'!H90)</f>
        <v>0</v>
      </c>
      <c r="I90" s="93">
        <f>SUM('28:12'!I90)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SUM('28:12'!N90)</f>
        <v>0</v>
      </c>
      <c r="O90" s="93">
        <f>SUM('28:12'!O90)</f>
        <v>0</v>
      </c>
      <c r="P90" s="93">
        <f>SUM('28:12'!P90)</f>
        <v>0</v>
      </c>
      <c r="Q90" s="93">
        <f>SUM('28:12'!Q90)</f>
        <v>0</v>
      </c>
      <c r="R90" s="93">
        <f>SUM('28:12'!R90)</f>
        <v>0</v>
      </c>
      <c r="S90" s="93">
        <f>SUM('28:12'!S90)</f>
        <v>0</v>
      </c>
      <c r="T90" s="93">
        <f>SUM('28:12'!T90)</f>
        <v>0</v>
      </c>
      <c r="U90" s="93">
        <f>SUM('28:12'!U90)</f>
        <v>0</v>
      </c>
      <c r="V90" s="196">
        <f t="shared" si="16"/>
        <v>0</v>
      </c>
      <c r="W90" s="33" t="str">
        <f t="shared" si="14"/>
        <v/>
      </c>
      <c r="X90" s="93">
        <f>SUM('28:12'!X90)</f>
        <v>0</v>
      </c>
      <c r="Y90" s="93">
        <f>SUM('28:12'!Y90)</f>
        <v>0</v>
      </c>
      <c r="Z90" s="93">
        <f>SUM('28:12'!Z90)</f>
        <v>0</v>
      </c>
      <c r="AA90" s="93">
        <f>SUM('28:12'!AA90)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SUM('28:12'!G91)</f>
        <v>0</v>
      </c>
      <c r="H91" s="93">
        <f>SUM('28:12'!H91)</f>
        <v>0</v>
      </c>
      <c r="I91" s="93">
        <f>SUM('28:12'!I91)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SUM('28:12'!N91)</f>
        <v>0</v>
      </c>
      <c r="O91" s="93">
        <f>SUM('28:12'!O91)</f>
        <v>0</v>
      </c>
      <c r="P91" s="93">
        <f>SUM('28:12'!P91)</f>
        <v>0</v>
      </c>
      <c r="Q91" s="93">
        <f>SUM('28:12'!Q91)</f>
        <v>0</v>
      </c>
      <c r="R91" s="93">
        <f>SUM('28:12'!R91)</f>
        <v>0</v>
      </c>
      <c r="S91" s="93">
        <f>SUM('28:12'!S91)</f>
        <v>0</v>
      </c>
      <c r="T91" s="93">
        <f>SUM('28:12'!T91)</f>
        <v>0</v>
      </c>
      <c r="U91" s="93">
        <f>SUM('28:12'!U91)</f>
        <v>0</v>
      </c>
      <c r="V91" s="196">
        <f t="shared" si="16"/>
        <v>0</v>
      </c>
      <c r="W91" s="33" t="str">
        <f t="shared" si="14"/>
        <v/>
      </c>
      <c r="X91" s="93">
        <f>SUM('28:12'!X91)</f>
        <v>0</v>
      </c>
      <c r="Y91" s="93">
        <f>SUM('28:12'!Y91)</f>
        <v>0</v>
      </c>
      <c r="Z91" s="93">
        <f>SUM('28:12'!Z91)</f>
        <v>0</v>
      </c>
      <c r="AA91" s="93">
        <f>SUM('28:12'!AA91)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SUM('28:12'!G92)</f>
        <v>0</v>
      </c>
      <c r="H92" s="93">
        <f>SUM('28:12'!H92)</f>
        <v>0</v>
      </c>
      <c r="I92" s="93">
        <f>SUM('28:12'!I92)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SUM('28:12'!N92)</f>
        <v>0</v>
      </c>
      <c r="O92" s="93">
        <f>SUM('28:12'!O92)</f>
        <v>0</v>
      </c>
      <c r="P92" s="93">
        <f>SUM('28:12'!P92)</f>
        <v>0</v>
      </c>
      <c r="Q92" s="93">
        <f>SUM('28:12'!Q92)</f>
        <v>0</v>
      </c>
      <c r="R92" s="93">
        <f>SUM('28:12'!R92)</f>
        <v>0</v>
      </c>
      <c r="S92" s="93">
        <f>SUM('28:12'!S92)</f>
        <v>0</v>
      </c>
      <c r="T92" s="93">
        <f>SUM('28:12'!T92)</f>
        <v>0</v>
      </c>
      <c r="U92" s="93">
        <f>SUM('28:12'!U92)</f>
        <v>0</v>
      </c>
      <c r="V92" s="196">
        <f t="shared" si="16"/>
        <v>0</v>
      </c>
      <c r="W92" s="33" t="str">
        <f t="shared" si="14"/>
        <v/>
      </c>
      <c r="X92" s="93">
        <f>SUM('28:12'!X92)</f>
        <v>0</v>
      </c>
      <c r="Y92" s="93">
        <f>SUM('28:12'!Y92)</f>
        <v>0</v>
      </c>
      <c r="Z92" s="93">
        <f>SUM('28:12'!Z92)</f>
        <v>0</v>
      </c>
      <c r="AA92" s="93">
        <f>SUM('28:12'!AA92)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SUM('28:12'!G93)</f>
        <v>0</v>
      </c>
      <c r="H93" s="93">
        <f>SUM('28:12'!H93)</f>
        <v>0</v>
      </c>
      <c r="I93" s="93">
        <f>SUM('28:12'!I93)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SUM('28:12'!N93)</f>
        <v>0</v>
      </c>
      <c r="O93" s="93">
        <f>SUM('28:12'!O93)</f>
        <v>0</v>
      </c>
      <c r="P93" s="93">
        <f>SUM('28:12'!P93)</f>
        <v>0</v>
      </c>
      <c r="Q93" s="93">
        <f>SUM('28:12'!Q93)</f>
        <v>0</v>
      </c>
      <c r="R93" s="93">
        <f>SUM('28:12'!R93)</f>
        <v>0</v>
      </c>
      <c r="S93" s="93">
        <f>SUM('28:12'!S93)</f>
        <v>0</v>
      </c>
      <c r="T93" s="93">
        <f>SUM('28:12'!T93)</f>
        <v>0</v>
      </c>
      <c r="U93" s="93">
        <f>SUM('28:12'!U93)</f>
        <v>0</v>
      </c>
      <c r="V93" s="196">
        <f t="shared" si="16"/>
        <v>0</v>
      </c>
      <c r="W93" s="33" t="str">
        <f t="shared" si="14"/>
        <v/>
      </c>
      <c r="X93" s="93">
        <f>SUM('28:12'!X93)</f>
        <v>0</v>
      </c>
      <c r="Y93" s="93">
        <f>SUM('28:12'!Y93)</f>
        <v>0</v>
      </c>
      <c r="Z93" s="93">
        <f>SUM('28:12'!Z93)</f>
        <v>0</v>
      </c>
      <c r="AA93" s="93">
        <f>SUM('28:12'!AA93)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SUM('28:12'!G94)</f>
        <v>0</v>
      </c>
      <c r="H94" s="93">
        <f>SUM('28:12'!H94)</f>
        <v>0</v>
      </c>
      <c r="I94" s="93">
        <f>SUM('28:12'!I94)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SUM('28:12'!N94)</f>
        <v>0</v>
      </c>
      <c r="O94" s="93">
        <f>SUM('28:12'!O94)</f>
        <v>0</v>
      </c>
      <c r="P94" s="93">
        <f>SUM('28:12'!P94)</f>
        <v>0</v>
      </c>
      <c r="Q94" s="93">
        <f>SUM('28:12'!Q94)</f>
        <v>0</v>
      </c>
      <c r="R94" s="93">
        <f>SUM('28:12'!R94)</f>
        <v>0</v>
      </c>
      <c r="S94" s="93">
        <f>SUM('28:12'!S94)</f>
        <v>0</v>
      </c>
      <c r="T94" s="93">
        <f>SUM('28:12'!T94)</f>
        <v>0</v>
      </c>
      <c r="U94" s="93">
        <f>SUM('28:12'!U94)</f>
        <v>0</v>
      </c>
      <c r="V94" s="197"/>
      <c r="W94" s="33"/>
      <c r="X94" s="93">
        <f>SUM('28:12'!X94)</f>
        <v>0</v>
      </c>
      <c r="Y94" s="93">
        <f>SUM('28:12'!Y94)</f>
        <v>0</v>
      </c>
      <c r="Z94" s="93">
        <f>SUM('28:12'!Z94)</f>
        <v>0</v>
      </c>
      <c r="AA94" s="93">
        <f>SUM('28:12'!AA94)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SUM('28:12'!G95)</f>
        <v>128</v>
      </c>
      <c r="H95" s="93">
        <f>SUM('28:12'!H95)</f>
        <v>643.84</v>
      </c>
      <c r="I95" s="93">
        <f>SUM('28:12'!I95)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SUM('28:12'!N95)</f>
        <v>0</v>
      </c>
      <c r="O95" s="93">
        <f>SUM('28:12'!O95)</f>
        <v>0</v>
      </c>
      <c r="P95" s="93">
        <f>SUM('28:12'!P95)</f>
        <v>0</v>
      </c>
      <c r="Q95" s="93">
        <f>SUM('28:12'!Q95)</f>
        <v>0</v>
      </c>
      <c r="R95" s="93">
        <f>SUM('28:12'!R95)</f>
        <v>0</v>
      </c>
      <c r="S95" s="93">
        <f>SUM('28:12'!S95)</f>
        <v>0</v>
      </c>
      <c r="T95" s="93">
        <f>SUM('28:12'!T95)</f>
        <v>0</v>
      </c>
      <c r="U95" s="93">
        <f>SUM('28:12'!U95)</f>
        <v>0</v>
      </c>
      <c r="V95" s="197">
        <f>SUM(X95:AA95)</f>
        <v>0</v>
      </c>
      <c r="W95" s="33">
        <f>IF(ISERROR(V95/G95),"",V95/G95)</f>
        <v>0</v>
      </c>
      <c r="X95" s="93">
        <f>SUM('28:12'!X95)</f>
        <v>0</v>
      </c>
      <c r="Y95" s="93">
        <f>SUM('28:12'!Y95)</f>
        <v>0</v>
      </c>
      <c r="Z95" s="93">
        <f>SUM('28:12'!Z95)</f>
        <v>0</v>
      </c>
      <c r="AA95" s="93">
        <f>SUM('28:12'!AA95)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SUM('28:12'!G96)</f>
        <v>126</v>
      </c>
      <c r="H96" s="93">
        <f>SUM('28:12'!H96)</f>
        <v>633.78000000000009</v>
      </c>
      <c r="I96" s="93">
        <f>SUM('28:12'!I96)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SUM('28:12'!N96)</f>
        <v>0</v>
      </c>
      <c r="O96" s="93">
        <f>SUM('28:12'!O96)</f>
        <v>0</v>
      </c>
      <c r="P96" s="93">
        <f>SUM('28:12'!P96)</f>
        <v>0</v>
      </c>
      <c r="Q96" s="93">
        <f>SUM('28:12'!Q96)</f>
        <v>0</v>
      </c>
      <c r="R96" s="93">
        <f>SUM('28:12'!R96)</f>
        <v>0</v>
      </c>
      <c r="S96" s="93">
        <f>SUM('28:12'!S96)</f>
        <v>0</v>
      </c>
      <c r="T96" s="93">
        <f>SUM('28:12'!T96)</f>
        <v>0</v>
      </c>
      <c r="U96" s="93">
        <f>SUM('28:12'!U96)</f>
        <v>0</v>
      </c>
      <c r="V96" s="197">
        <f>SUM(X96:AA96)</f>
        <v>0</v>
      </c>
      <c r="W96" s="33">
        <f>IF(ISERROR(V96/G96),"",V96/G96)</f>
        <v>0</v>
      </c>
      <c r="X96" s="93">
        <f>SUM('28:12'!X96)</f>
        <v>0</v>
      </c>
      <c r="Y96" s="93">
        <f>SUM('28:12'!Y96)</f>
        <v>0</v>
      </c>
      <c r="Z96" s="93">
        <f>SUM('28:12'!Z96)</f>
        <v>0</v>
      </c>
      <c r="AA96" s="93">
        <f>SUM('28:12'!AA96)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SUM('28:12'!G97)</f>
        <v>125</v>
      </c>
      <c r="H97" s="93">
        <f>SUM('28:12'!H97)</f>
        <v>628.75</v>
      </c>
      <c r="I97" s="93">
        <f>SUM('28:12'!I97)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SUM('28:12'!N97)</f>
        <v>0</v>
      </c>
      <c r="O97" s="93">
        <f>SUM('28:12'!O97)</f>
        <v>0</v>
      </c>
      <c r="P97" s="93">
        <f>SUM('28:12'!P97)</f>
        <v>0</v>
      </c>
      <c r="Q97" s="93">
        <f>SUM('28:12'!Q97)</f>
        <v>0</v>
      </c>
      <c r="R97" s="93">
        <f>SUM('28:12'!R97)</f>
        <v>0</v>
      </c>
      <c r="S97" s="93">
        <f>SUM('28:12'!S97)</f>
        <v>0</v>
      </c>
      <c r="T97" s="93">
        <f>SUM('28:12'!T97)</f>
        <v>0</v>
      </c>
      <c r="U97" s="93">
        <f>SUM('28:12'!U97)</f>
        <v>0</v>
      </c>
      <c r="V97" s="197">
        <f>SUM(X97:AA97)</f>
        <v>0</v>
      </c>
      <c r="W97" s="33">
        <f>IF(ISERROR(V97/G97),"",V97/G97)</f>
        <v>0</v>
      </c>
      <c r="X97" s="93">
        <f>SUM('28:12'!X97)</f>
        <v>0</v>
      </c>
      <c r="Y97" s="93">
        <f>SUM('28:12'!Y97)</f>
        <v>0</v>
      </c>
      <c r="Z97" s="93">
        <f>SUM('28:12'!Z97)</f>
        <v>0</v>
      </c>
      <c r="AA97" s="93">
        <f>SUM('28:12'!AA97)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SUM('28:12'!G98)</f>
        <v>109</v>
      </c>
      <c r="H98" s="93">
        <f>SUM('28:12'!H98)</f>
        <v>548.27</v>
      </c>
      <c r="I98" s="93">
        <f>SUM('28:12'!I98)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SUM('28:12'!N98)</f>
        <v>0</v>
      </c>
      <c r="O98" s="93">
        <f>SUM('28:12'!O98)</f>
        <v>0</v>
      </c>
      <c r="P98" s="93">
        <f>SUM('28:12'!P98)</f>
        <v>0</v>
      </c>
      <c r="Q98" s="93">
        <f>SUM('28:12'!Q98)</f>
        <v>0</v>
      </c>
      <c r="R98" s="93">
        <f>SUM('28:12'!R98)</f>
        <v>0</v>
      </c>
      <c r="S98" s="93">
        <f>SUM('28:12'!S98)</f>
        <v>0</v>
      </c>
      <c r="T98" s="93">
        <f>SUM('28:12'!T98)</f>
        <v>0</v>
      </c>
      <c r="U98" s="93">
        <f>SUM('28:12'!U98)</f>
        <v>0</v>
      </c>
      <c r="V98" s="197">
        <f>SUM(X98:AA98)</f>
        <v>0</v>
      </c>
      <c r="W98" s="33">
        <f>IF(ISERROR(V98/G98),"",V98/G98)</f>
        <v>0</v>
      </c>
      <c r="X98" s="93">
        <f>SUM('28:12'!X98)</f>
        <v>0</v>
      </c>
      <c r="Y98" s="93">
        <f>SUM('28:12'!Y98)</f>
        <v>0</v>
      </c>
      <c r="Z98" s="93">
        <f>SUM('28:12'!Z98)</f>
        <v>0</v>
      </c>
      <c r="AA98" s="93">
        <f>SUM('28:12'!AA98)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SUM('28:12'!G99)</f>
        <v>0</v>
      </c>
      <c r="H99" s="93">
        <f>SUM('28:12'!H99)</f>
        <v>0</v>
      </c>
      <c r="I99" s="93">
        <f>SUM('28:12'!I99)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SUM('28:12'!N99)</f>
        <v>0</v>
      </c>
      <c r="O99" s="93">
        <f>SUM('28:12'!O99)</f>
        <v>0</v>
      </c>
      <c r="P99" s="93">
        <f>SUM('28:12'!P99)</f>
        <v>0</v>
      </c>
      <c r="Q99" s="93">
        <f>SUM('28:12'!Q99)</f>
        <v>0</v>
      </c>
      <c r="R99" s="93">
        <f>SUM('28:12'!R99)</f>
        <v>0</v>
      </c>
      <c r="S99" s="93">
        <f>SUM('28:12'!S99)</f>
        <v>0</v>
      </c>
      <c r="T99" s="93">
        <f>SUM('28:12'!T99)</f>
        <v>0</v>
      </c>
      <c r="U99" s="93">
        <f>SUM('28:12'!U99)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SUM('28:12'!X99)</f>
        <v>0</v>
      </c>
      <c r="Y99" s="93">
        <f>SUM('28:12'!Y99)</f>
        <v>0</v>
      </c>
      <c r="Z99" s="93">
        <f>SUM('28:12'!Z99)</f>
        <v>0</v>
      </c>
      <c r="AA99" s="93">
        <f>SUM('28:12'!AA99)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SUM('28:12'!G100)</f>
        <v>0</v>
      </c>
      <c r="H100" s="93">
        <f>SUM('28:12'!H100)</f>
        <v>0</v>
      </c>
      <c r="I100" s="93">
        <f>SUM('28:12'!I100)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SUM('28:12'!N100)</f>
        <v>0</v>
      </c>
      <c r="O100" s="93">
        <f>SUM('28:12'!O100)</f>
        <v>0</v>
      </c>
      <c r="P100" s="93">
        <f>SUM('28:12'!P100)</f>
        <v>0</v>
      </c>
      <c r="Q100" s="93">
        <f>SUM('28:12'!Q100)</f>
        <v>0</v>
      </c>
      <c r="R100" s="93">
        <f>SUM('28:12'!R100)</f>
        <v>0</v>
      </c>
      <c r="S100" s="93">
        <f>SUM('28:12'!S100)</f>
        <v>0</v>
      </c>
      <c r="T100" s="93">
        <f>SUM('28:12'!T100)</f>
        <v>0</v>
      </c>
      <c r="U100" s="93">
        <f>SUM('28:12'!U100)</f>
        <v>0</v>
      </c>
      <c r="V100" s="196">
        <f t="shared" si="18"/>
        <v>0</v>
      </c>
      <c r="W100" s="33" t="str">
        <f t="shared" si="19"/>
        <v/>
      </c>
      <c r="X100" s="93">
        <f>SUM('28:12'!X100)</f>
        <v>0</v>
      </c>
      <c r="Y100" s="93">
        <f>SUM('28:12'!Y100)</f>
        <v>0</v>
      </c>
      <c r="Z100" s="93">
        <f>SUM('28:12'!Z100)</f>
        <v>0</v>
      </c>
      <c r="AA100" s="93">
        <f>SUM('28:12'!AA100)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SUM('28:12'!G101)</f>
        <v>0</v>
      </c>
      <c r="H101" s="93">
        <f>SUM('28:12'!H101)</f>
        <v>0</v>
      </c>
      <c r="I101" s="93">
        <f>SUM('28:12'!I101)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SUM('28:12'!N101)</f>
        <v>0</v>
      </c>
      <c r="O101" s="93">
        <f>SUM('28:12'!O101)</f>
        <v>0</v>
      </c>
      <c r="P101" s="93">
        <f>SUM('28:12'!P101)</f>
        <v>0</v>
      </c>
      <c r="Q101" s="93">
        <f>SUM('28:12'!Q101)</f>
        <v>0</v>
      </c>
      <c r="R101" s="93">
        <f>SUM('28:12'!R101)</f>
        <v>0</v>
      </c>
      <c r="S101" s="93">
        <f>SUM('28:12'!S101)</f>
        <v>0</v>
      </c>
      <c r="T101" s="93">
        <f>SUM('28:12'!T101)</f>
        <v>0</v>
      </c>
      <c r="U101" s="93">
        <f>SUM('28:12'!U101)</f>
        <v>0</v>
      </c>
      <c r="V101" s="196">
        <f t="shared" si="18"/>
        <v>0</v>
      </c>
      <c r="W101" s="33" t="str">
        <f t="shared" si="19"/>
        <v/>
      </c>
      <c r="X101" s="93">
        <f>SUM('28:12'!X101)</f>
        <v>0</v>
      </c>
      <c r="Y101" s="93">
        <f>SUM('28:12'!Y101)</f>
        <v>0</v>
      </c>
      <c r="Z101" s="93">
        <f>SUM('28:12'!Z101)</f>
        <v>0</v>
      </c>
      <c r="AA101" s="93">
        <f>SUM('28:12'!AA101)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SUM('28:12'!G102)</f>
        <v>0</v>
      </c>
      <c r="H102" s="93">
        <f>SUM('28:12'!H102)</f>
        <v>0</v>
      </c>
      <c r="I102" s="93">
        <f>SUM('28:12'!I102)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SUM('28:12'!N102)</f>
        <v>0</v>
      </c>
      <c r="O102" s="93">
        <f>SUM('28:12'!O102)</f>
        <v>0</v>
      </c>
      <c r="P102" s="93">
        <f>SUM('28:12'!P102)</f>
        <v>0</v>
      </c>
      <c r="Q102" s="93">
        <f>SUM('28:12'!Q102)</f>
        <v>0</v>
      </c>
      <c r="R102" s="93">
        <f>SUM('28:12'!R102)</f>
        <v>0</v>
      </c>
      <c r="S102" s="93">
        <f>SUM('28:12'!S102)</f>
        <v>0</v>
      </c>
      <c r="T102" s="93">
        <f>SUM('28:12'!T102)</f>
        <v>0</v>
      </c>
      <c r="U102" s="93">
        <f>SUM('28:12'!U102)</f>
        <v>0</v>
      </c>
      <c r="V102" s="196">
        <f t="shared" si="18"/>
        <v>0</v>
      </c>
      <c r="W102" s="33" t="str">
        <f t="shared" si="19"/>
        <v/>
      </c>
      <c r="X102" s="93">
        <f>SUM('28:12'!X102)</f>
        <v>0</v>
      </c>
      <c r="Y102" s="93">
        <f>SUM('28:12'!Y102)</f>
        <v>0</v>
      </c>
      <c r="Z102" s="93">
        <f>SUM('28:12'!Z102)</f>
        <v>0</v>
      </c>
      <c r="AA102" s="93">
        <f>SUM('28:12'!AA102)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SUM('28:12'!G103)</f>
        <v>0</v>
      </c>
      <c r="H103" s="93">
        <f>SUM('28:12'!H103)</f>
        <v>0</v>
      </c>
      <c r="I103" s="93">
        <f>SUM('28:12'!I103)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SUM('28:12'!N103)</f>
        <v>0</v>
      </c>
      <c r="O103" s="93">
        <f>SUM('28:12'!O103)</f>
        <v>0</v>
      </c>
      <c r="P103" s="93">
        <f>SUM('28:12'!P103)</f>
        <v>0</v>
      </c>
      <c r="Q103" s="93">
        <f>SUM('28:12'!Q103)</f>
        <v>0</v>
      </c>
      <c r="R103" s="93">
        <f>SUM('28:12'!R103)</f>
        <v>0</v>
      </c>
      <c r="S103" s="93">
        <f>SUM('28:12'!S103)</f>
        <v>0</v>
      </c>
      <c r="T103" s="93">
        <f>SUM('28:12'!T103)</f>
        <v>0</v>
      </c>
      <c r="U103" s="93">
        <f>SUM('28:12'!U103)</f>
        <v>0</v>
      </c>
      <c r="V103" s="196">
        <f t="shared" si="18"/>
        <v>0</v>
      </c>
      <c r="W103" s="33" t="str">
        <f t="shared" si="19"/>
        <v/>
      </c>
      <c r="X103" s="93">
        <f>SUM('28:12'!X103)</f>
        <v>0</v>
      </c>
      <c r="Y103" s="93">
        <f>SUM('28:12'!Y103)</f>
        <v>0</v>
      </c>
      <c r="Z103" s="93">
        <f>SUM('28:12'!Z103)</f>
        <v>0</v>
      </c>
      <c r="AA103" s="93">
        <f>SUM('28:12'!AA103)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SUM('28:12'!G104)</f>
        <v>0</v>
      </c>
      <c r="H104" s="93">
        <f>SUM('28:12'!H104)</f>
        <v>0</v>
      </c>
      <c r="I104" s="93">
        <f>SUM('28:12'!I104)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SUM('28:12'!N104)</f>
        <v>0</v>
      </c>
      <c r="O104" s="93">
        <f>SUM('28:12'!O104)</f>
        <v>0</v>
      </c>
      <c r="P104" s="93">
        <f>SUM('28:12'!P104)</f>
        <v>0</v>
      </c>
      <c r="Q104" s="93">
        <f>SUM('28:12'!Q104)</f>
        <v>0</v>
      </c>
      <c r="R104" s="93">
        <f>SUM('28:12'!R104)</f>
        <v>0</v>
      </c>
      <c r="S104" s="93">
        <f>SUM('28:12'!S104)</f>
        <v>0</v>
      </c>
      <c r="T104" s="93">
        <f>SUM('28:12'!T104)</f>
        <v>0</v>
      </c>
      <c r="U104" s="93">
        <f>SUM('28:12'!U104)</f>
        <v>0</v>
      </c>
      <c r="V104" s="196">
        <f t="shared" si="18"/>
        <v>0</v>
      </c>
      <c r="W104" s="33" t="str">
        <f t="shared" si="19"/>
        <v/>
      </c>
      <c r="X104" s="93">
        <f>SUM('28:12'!X104)</f>
        <v>0</v>
      </c>
      <c r="Y104" s="93">
        <f>SUM('28:12'!Y104)</f>
        <v>0</v>
      </c>
      <c r="Z104" s="93">
        <f>SUM('28:12'!Z104)</f>
        <v>0</v>
      </c>
      <c r="AA104" s="93">
        <f>SUM('28:12'!AA104)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SUM('28:12'!G105)</f>
        <v>0</v>
      </c>
      <c r="H105" s="93">
        <f>SUM('28:12'!H105)</f>
        <v>0</v>
      </c>
      <c r="I105" s="93">
        <f>SUM('28:12'!I105)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SUM('28:12'!N105)</f>
        <v>0</v>
      </c>
      <c r="O105" s="93">
        <f>SUM('28:12'!O105)</f>
        <v>0</v>
      </c>
      <c r="P105" s="93">
        <f>SUM('28:12'!P105)</f>
        <v>0</v>
      </c>
      <c r="Q105" s="93">
        <f>SUM('28:12'!Q105)</f>
        <v>0</v>
      </c>
      <c r="R105" s="93">
        <f>SUM('28:12'!R105)</f>
        <v>0</v>
      </c>
      <c r="S105" s="93">
        <f>SUM('28:12'!S105)</f>
        <v>0</v>
      </c>
      <c r="T105" s="93">
        <f>SUM('28:12'!T105)</f>
        <v>0</v>
      </c>
      <c r="U105" s="93">
        <f>SUM('28:12'!U105)</f>
        <v>0</v>
      </c>
      <c r="V105" s="196">
        <f t="shared" si="18"/>
        <v>0</v>
      </c>
      <c r="W105" s="33" t="str">
        <f t="shared" si="19"/>
        <v/>
      </c>
      <c r="X105" s="93">
        <f>SUM('28:12'!X105)</f>
        <v>0</v>
      </c>
      <c r="Y105" s="93">
        <f>SUM('28:12'!Y105)</f>
        <v>0</v>
      </c>
      <c r="Z105" s="93">
        <f>SUM('28:12'!Z105)</f>
        <v>0</v>
      </c>
      <c r="AA105" s="93">
        <f>SUM('28:12'!AA105)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SUM('28:12'!G106)</f>
        <v>0</v>
      </c>
      <c r="H106" s="93">
        <f>SUM('28:12'!H106)</f>
        <v>0</v>
      </c>
      <c r="I106" s="93">
        <f>SUM('28:12'!I106)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SUM('28:12'!N106)</f>
        <v>0</v>
      </c>
      <c r="O106" s="93">
        <f>SUM('28:12'!O106)</f>
        <v>0</v>
      </c>
      <c r="P106" s="93">
        <f>SUM('28:12'!P106)</f>
        <v>0</v>
      </c>
      <c r="Q106" s="93">
        <f>SUM('28:12'!Q106)</f>
        <v>0</v>
      </c>
      <c r="R106" s="93">
        <f>SUM('28:12'!R106)</f>
        <v>0</v>
      </c>
      <c r="S106" s="93">
        <f>SUM('28:12'!S106)</f>
        <v>0</v>
      </c>
      <c r="T106" s="93">
        <f>SUM('28:12'!T106)</f>
        <v>0</v>
      </c>
      <c r="U106" s="93">
        <f>SUM('28:12'!U106)</f>
        <v>0</v>
      </c>
      <c r="V106" s="196">
        <f t="shared" si="18"/>
        <v>0</v>
      </c>
      <c r="W106" s="33" t="str">
        <f t="shared" si="19"/>
        <v/>
      </c>
      <c r="X106" s="93">
        <f>SUM('28:12'!X106)</f>
        <v>0</v>
      </c>
      <c r="Y106" s="93">
        <f>SUM('28:12'!Y106)</f>
        <v>0</v>
      </c>
      <c r="Z106" s="93">
        <f>SUM('28:12'!Z106)</f>
        <v>0</v>
      </c>
      <c r="AA106" s="93">
        <f>SUM('28:12'!AA106)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SUM('28:12'!G107)</f>
        <v>727</v>
      </c>
      <c r="H107" s="93">
        <f>SUM('28:12'!H107)</f>
        <v>3635</v>
      </c>
      <c r="I107" s="93">
        <f>SUM('28:12'!I107)</f>
        <v>125</v>
      </c>
      <c r="J107" s="31"/>
      <c r="K107" s="35">
        <f t="array" ref="K107">IF(ISERROR(G107/L107),"",G107/L107)</f>
        <v>145.4</v>
      </c>
      <c r="L107" s="87">
        <v>5</v>
      </c>
      <c r="M107" s="36">
        <f t="shared" si="17"/>
        <v>-20.400000000000006</v>
      </c>
      <c r="N107" s="93">
        <f>SUM('28:12'!N107)</f>
        <v>0</v>
      </c>
      <c r="O107" s="93">
        <f>SUM('28:12'!O107)</f>
        <v>0</v>
      </c>
      <c r="P107" s="93">
        <f>SUM('28:12'!P107)</f>
        <v>0</v>
      </c>
      <c r="Q107" s="93">
        <f>SUM('28:12'!Q107)</f>
        <v>0</v>
      </c>
      <c r="R107" s="93">
        <f>SUM('28:12'!R107)</f>
        <v>0</v>
      </c>
      <c r="S107" s="93">
        <f>SUM('28:12'!S107)</f>
        <v>0</v>
      </c>
      <c r="T107" s="93">
        <f>SUM('28:12'!T107)</f>
        <v>0</v>
      </c>
      <c r="U107" s="93">
        <f>SUM('28:12'!U107)</f>
        <v>0</v>
      </c>
      <c r="V107" s="196"/>
      <c r="W107" s="33"/>
      <c r="X107" s="93">
        <f>SUM('28:12'!X107)</f>
        <v>0</v>
      </c>
      <c r="Y107" s="93">
        <f>SUM('28:12'!Y107)</f>
        <v>0</v>
      </c>
      <c r="Z107" s="93">
        <f>SUM('28:12'!Z107)</f>
        <v>0</v>
      </c>
      <c r="AA107" s="93">
        <f>SUM('28:12'!AA107)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SUM('28:12'!G108)</f>
        <v>272</v>
      </c>
      <c r="H108" s="93">
        <f>SUM('28:12'!H108)</f>
        <v>1360</v>
      </c>
      <c r="I108" s="93">
        <f>SUM('28:12'!I108)</f>
        <v>15</v>
      </c>
      <c r="J108" s="31"/>
      <c r="K108" s="35">
        <f t="array" ref="K108">IF(ISERROR(G108/L108),"",G108/L108)</f>
        <v>54.4</v>
      </c>
      <c r="L108" s="87">
        <v>5</v>
      </c>
      <c r="M108" s="36">
        <f t="shared" si="17"/>
        <v>-39.4</v>
      </c>
      <c r="N108" s="93">
        <f>SUM('28:12'!N108)</f>
        <v>0</v>
      </c>
      <c r="O108" s="93">
        <f>SUM('28:12'!O108)</f>
        <v>0</v>
      </c>
      <c r="P108" s="93">
        <f>SUM('28:12'!P108)</f>
        <v>0</v>
      </c>
      <c r="Q108" s="93">
        <f>SUM('28:12'!Q108)</f>
        <v>0</v>
      </c>
      <c r="R108" s="93">
        <f>SUM('28:12'!R108)</f>
        <v>0</v>
      </c>
      <c r="S108" s="93">
        <f>SUM('28:12'!S108)</f>
        <v>0</v>
      </c>
      <c r="T108" s="93">
        <f>SUM('28:12'!T108)</f>
        <v>0</v>
      </c>
      <c r="U108" s="93">
        <f>SUM('28:12'!U108)</f>
        <v>0</v>
      </c>
      <c r="V108" s="196"/>
      <c r="W108" s="33"/>
      <c r="X108" s="93">
        <f>SUM('28:12'!X108)</f>
        <v>0</v>
      </c>
      <c r="Y108" s="93">
        <f>SUM('28:12'!Y108)</f>
        <v>0</v>
      </c>
      <c r="Z108" s="93">
        <f>SUM('28:12'!Z108)</f>
        <v>0</v>
      </c>
      <c r="AA108" s="93">
        <f>SUM('28:12'!AA108)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SUM('28:12'!G109)</f>
        <v>0</v>
      </c>
      <c r="H109" s="93">
        <f>SUM('28:12'!H109)</f>
        <v>0</v>
      </c>
      <c r="I109" s="93">
        <f>SUM('28:12'!I109)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SUM('28:12'!N109)</f>
        <v>0</v>
      </c>
      <c r="O109" s="93">
        <f>SUM('28:12'!O109)</f>
        <v>0</v>
      </c>
      <c r="P109" s="93">
        <f>SUM('28:12'!P109)</f>
        <v>0</v>
      </c>
      <c r="Q109" s="93">
        <f>SUM('28:12'!Q109)</f>
        <v>0</v>
      </c>
      <c r="R109" s="93">
        <f>SUM('28:12'!R109)</f>
        <v>0</v>
      </c>
      <c r="S109" s="93">
        <f>SUM('28:12'!S109)</f>
        <v>0</v>
      </c>
      <c r="T109" s="93">
        <f>SUM('28:12'!T109)</f>
        <v>0</v>
      </c>
      <c r="U109" s="93">
        <f>SUM('28:12'!U109)</f>
        <v>0</v>
      </c>
      <c r="V109" s="196"/>
      <c r="W109" s="33"/>
      <c r="X109" s="93">
        <f>SUM('28:12'!X109)</f>
        <v>0</v>
      </c>
      <c r="Y109" s="93">
        <f>SUM('28:12'!Y109)</f>
        <v>0</v>
      </c>
      <c r="Z109" s="93">
        <f>SUM('28:12'!Z109)</f>
        <v>0</v>
      </c>
      <c r="AA109" s="93">
        <f>SUM('28:12'!AA109)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SUM('28:12'!G110)</f>
        <v>0</v>
      </c>
      <c r="H110" s="93">
        <f>SUM('28:12'!H110)</f>
        <v>0</v>
      </c>
      <c r="I110" s="93">
        <f>SUM('28:12'!I110)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SUM('28:12'!N110)</f>
        <v>0</v>
      </c>
      <c r="O110" s="93">
        <f>SUM('28:12'!O110)</f>
        <v>0</v>
      </c>
      <c r="P110" s="93">
        <f>SUM('28:12'!P110)</f>
        <v>0</v>
      </c>
      <c r="Q110" s="93">
        <f>SUM('28:12'!Q110)</f>
        <v>0</v>
      </c>
      <c r="R110" s="93">
        <f>SUM('28:12'!R110)</f>
        <v>0</v>
      </c>
      <c r="S110" s="93">
        <f>SUM('28:12'!S110)</f>
        <v>0</v>
      </c>
      <c r="T110" s="93">
        <f>SUM('28:12'!T110)</f>
        <v>0</v>
      </c>
      <c r="U110" s="93">
        <f>SUM('28:12'!U110)</f>
        <v>0</v>
      </c>
      <c r="V110" s="196"/>
      <c r="W110" s="33"/>
      <c r="X110" s="93">
        <f>SUM('28:12'!X110)</f>
        <v>0</v>
      </c>
      <c r="Y110" s="93">
        <f>SUM('28:12'!Y110)</f>
        <v>0</v>
      </c>
      <c r="Z110" s="93">
        <f>SUM('28:12'!Z110)</f>
        <v>0</v>
      </c>
      <c r="AA110" s="93">
        <f>SUM('28:12'!AA110)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SUM('28:12'!G111)</f>
        <v>0</v>
      </c>
      <c r="H111" s="93">
        <f>SUM('28:12'!H111)</f>
        <v>0</v>
      </c>
      <c r="I111" s="93">
        <f>SUM('28:12'!I111)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SUM('28:12'!N111)</f>
        <v>0</v>
      </c>
      <c r="O111" s="93">
        <f>SUM('28:12'!O111)</f>
        <v>0</v>
      </c>
      <c r="P111" s="93">
        <f>SUM('28:12'!P111)</f>
        <v>0</v>
      </c>
      <c r="Q111" s="93">
        <f>SUM('28:12'!Q111)</f>
        <v>0</v>
      </c>
      <c r="R111" s="93">
        <f>SUM('28:12'!R111)</f>
        <v>0</v>
      </c>
      <c r="S111" s="93">
        <f>SUM('28:12'!S111)</f>
        <v>0</v>
      </c>
      <c r="T111" s="93">
        <f>SUM('28:12'!T111)</f>
        <v>0</v>
      </c>
      <c r="U111" s="93">
        <f>SUM('28:12'!U111)</f>
        <v>0</v>
      </c>
      <c r="V111" s="196"/>
      <c r="W111" s="33"/>
      <c r="X111" s="93">
        <f>SUM('28:12'!X111)</f>
        <v>0</v>
      </c>
      <c r="Y111" s="93">
        <f>SUM('28:12'!Y111)</f>
        <v>0</v>
      </c>
      <c r="Z111" s="93">
        <f>SUM('28:12'!Z111)</f>
        <v>0</v>
      </c>
      <c r="AA111" s="93">
        <f>SUM('28:12'!AA111)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SUM('28:12'!G112)</f>
        <v>0</v>
      </c>
      <c r="H112" s="93">
        <f>SUM('28:12'!H112)</f>
        <v>0</v>
      </c>
      <c r="I112" s="93">
        <f>SUM('28:12'!I112)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SUM('28:12'!N112)</f>
        <v>0</v>
      </c>
      <c r="O112" s="93">
        <f>SUM('28:12'!O112)</f>
        <v>0</v>
      </c>
      <c r="P112" s="93">
        <f>SUM('28:12'!P112)</f>
        <v>0</v>
      </c>
      <c r="Q112" s="93">
        <f>SUM('28:12'!Q112)</f>
        <v>0</v>
      </c>
      <c r="R112" s="93">
        <f>SUM('28:12'!R112)</f>
        <v>0</v>
      </c>
      <c r="S112" s="93">
        <f>SUM('28:12'!S112)</f>
        <v>0</v>
      </c>
      <c r="T112" s="93">
        <f>SUM('28:12'!T112)</f>
        <v>0</v>
      </c>
      <c r="U112" s="93">
        <f>SUM('28:12'!U112)</f>
        <v>0</v>
      </c>
      <c r="V112" s="196"/>
      <c r="W112" s="33"/>
      <c r="X112" s="93">
        <f>SUM('28:12'!X112)</f>
        <v>0</v>
      </c>
      <c r="Y112" s="93">
        <f>SUM('28:12'!Y112)</f>
        <v>0</v>
      </c>
      <c r="Z112" s="93">
        <f>SUM('28:12'!Z112)</f>
        <v>0</v>
      </c>
      <c r="AA112" s="93">
        <f>SUM('28:12'!AA112)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SUM('28:12'!G113)</f>
        <v>0</v>
      </c>
      <c r="H113" s="93">
        <f>SUM('28:12'!H113)</f>
        <v>0</v>
      </c>
      <c r="I113" s="93">
        <f>SUM('28:12'!I113)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SUM('28:12'!N113)</f>
        <v>0</v>
      </c>
      <c r="O113" s="93">
        <f>SUM('28:12'!O113)</f>
        <v>0</v>
      </c>
      <c r="P113" s="93">
        <f>SUM('28:12'!P113)</f>
        <v>0</v>
      </c>
      <c r="Q113" s="93">
        <f>SUM('28:12'!Q113)</f>
        <v>0</v>
      </c>
      <c r="R113" s="93">
        <f>SUM('28:12'!R113)</f>
        <v>0</v>
      </c>
      <c r="S113" s="93">
        <f>SUM('28:12'!S113)</f>
        <v>0</v>
      </c>
      <c r="T113" s="93">
        <f>SUM('28:12'!T113)</f>
        <v>0</v>
      </c>
      <c r="U113" s="93">
        <f>SUM('28:12'!U113)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SUM('28:12'!X113)</f>
        <v>0</v>
      </c>
      <c r="Y113" s="93">
        <f>SUM('28:12'!Y113)</f>
        <v>0</v>
      </c>
      <c r="Z113" s="93">
        <f>SUM('28:12'!Z113)</f>
        <v>0</v>
      </c>
      <c r="AA113" s="93">
        <f>SUM('28:12'!AA113)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SUM('28:12'!G114)</f>
        <v>0</v>
      </c>
      <c r="H114" s="93">
        <f>SUM('28:12'!H114)</f>
        <v>0</v>
      </c>
      <c r="I114" s="93">
        <f>SUM('28:12'!I114)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SUM('28:12'!N114)</f>
        <v>0</v>
      </c>
      <c r="O114" s="93">
        <f>SUM('28:12'!O114)</f>
        <v>0</v>
      </c>
      <c r="P114" s="93">
        <f>SUM('28:12'!P114)</f>
        <v>0</v>
      </c>
      <c r="Q114" s="93">
        <f>SUM('28:12'!Q114)</f>
        <v>0</v>
      </c>
      <c r="R114" s="93">
        <f>SUM('28:12'!R114)</f>
        <v>0</v>
      </c>
      <c r="S114" s="93">
        <f>SUM('28:12'!S114)</f>
        <v>0</v>
      </c>
      <c r="T114" s="93">
        <f>SUM('28:12'!T114)</f>
        <v>0</v>
      </c>
      <c r="U114" s="93">
        <f>SUM('28:12'!U114)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SUM('28:12'!X114)</f>
        <v>0</v>
      </c>
      <c r="Y114" s="93">
        <f>SUM('28:12'!Y114)</f>
        <v>0</v>
      </c>
      <c r="Z114" s="93">
        <f>SUM('28:12'!Z114)</f>
        <v>0</v>
      </c>
      <c r="AA114" s="93">
        <f>SUM('28:12'!AA114)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SUM('28:12'!G115)</f>
        <v>189</v>
      </c>
      <c r="H115" s="93">
        <f>SUM('28:12'!H115)</f>
        <v>945</v>
      </c>
      <c r="I115" s="93">
        <f>SUM('28:12'!I115)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SUM('28:12'!G116)</f>
        <v>300</v>
      </c>
      <c r="H116" s="93">
        <f>SUM('28:12'!H116)</f>
        <v>1500</v>
      </c>
      <c r="I116" s="93">
        <f>SUM('28:12'!I116)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SUM('28:12'!G117)</f>
        <v>237</v>
      </c>
      <c r="H117" s="93">
        <f>SUM('28:12'!H117)</f>
        <v>1185</v>
      </c>
      <c r="I117" s="93">
        <f>SUM('28:12'!I117)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SUM('28:12'!G118)</f>
        <v>0</v>
      </c>
      <c r="H118" s="93">
        <f>SUM('28:12'!H118)</f>
        <v>0</v>
      </c>
      <c r="I118" s="93">
        <f>SUM('28:12'!I118)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SUM('28:12'!N118)</f>
        <v>0</v>
      </c>
      <c r="O118" s="93">
        <f>SUM('28:12'!O118)</f>
        <v>0</v>
      </c>
      <c r="P118" s="93">
        <f>SUM('28:12'!P118)</f>
        <v>0</v>
      </c>
      <c r="Q118" s="93">
        <f>SUM('28:12'!Q118)</f>
        <v>0</v>
      </c>
      <c r="R118" s="93">
        <f>SUM('28:12'!R118)</f>
        <v>0</v>
      </c>
      <c r="S118" s="93">
        <f>SUM('28:12'!S118)</f>
        <v>0</v>
      </c>
      <c r="T118" s="93">
        <f>SUM('28:12'!T118)</f>
        <v>0</v>
      </c>
      <c r="U118" s="93">
        <f>SUM('28:12'!U118)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SUM('28:12'!X118)</f>
        <v>0</v>
      </c>
      <c r="Y118" s="93">
        <f>SUM('28:12'!Y118)</f>
        <v>0</v>
      </c>
      <c r="Z118" s="93">
        <f>SUM('28:12'!Z118)</f>
        <v>0</v>
      </c>
      <c r="AA118" s="93">
        <f>SUM('28:12'!AA118)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SUM('28:12'!G119)</f>
        <v>0</v>
      </c>
      <c r="H119" s="93">
        <f>SUM('28:12'!H119)</f>
        <v>0</v>
      </c>
      <c r="I119" s="93">
        <f>SUM('28:12'!I119)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SUM('28:12'!N119)</f>
        <v>0</v>
      </c>
      <c r="O119" s="93">
        <f>SUM('28:12'!O119)</f>
        <v>0</v>
      </c>
      <c r="P119" s="93">
        <f>SUM('28:12'!P119)</f>
        <v>0</v>
      </c>
      <c r="Q119" s="93">
        <f>SUM('28:12'!Q119)</f>
        <v>0</v>
      </c>
      <c r="R119" s="93">
        <f>SUM('28:12'!R119)</f>
        <v>0</v>
      </c>
      <c r="S119" s="93">
        <f>SUM('28:12'!S119)</f>
        <v>0</v>
      </c>
      <c r="T119" s="93">
        <f>SUM('28:12'!T119)</f>
        <v>0</v>
      </c>
      <c r="U119" s="93">
        <f>SUM('28:12'!U119)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SUM('28:12'!X119)</f>
        <v>0</v>
      </c>
      <c r="Y119" s="93">
        <f>SUM('28:12'!Y119)</f>
        <v>0</v>
      </c>
      <c r="Z119" s="93">
        <f>SUM('28:12'!Z119)</f>
        <v>0</v>
      </c>
      <c r="AA119" s="93">
        <f>SUM('28:12'!AA119)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SUM('28:12'!G120)</f>
        <v>0</v>
      </c>
      <c r="H120" s="93">
        <f>SUM('28:12'!H120)</f>
        <v>0</v>
      </c>
      <c r="I120" s="93">
        <f>SUM('28:12'!I120)</f>
        <v>0</v>
      </c>
      <c r="J120" s="31" t="str">
        <f t="array" ref="J120">IF(ISERROR(G120/I120),"",G120/I120)</f>
        <v/>
      </c>
      <c r="K120" s="293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SUM('28:12'!N120)</f>
        <v>0</v>
      </c>
      <c r="O120" s="93">
        <f>SUM('28:12'!O120)</f>
        <v>0</v>
      </c>
      <c r="P120" s="93">
        <f>SUM('28:12'!P120)</f>
        <v>0</v>
      </c>
      <c r="Q120" s="93">
        <f>SUM('28:12'!Q120)</f>
        <v>0</v>
      </c>
      <c r="R120" s="93">
        <f>SUM('28:12'!R120)</f>
        <v>0</v>
      </c>
      <c r="S120" s="93">
        <f>SUM('28:12'!S120)</f>
        <v>0</v>
      </c>
      <c r="T120" s="93">
        <f>SUM('28:12'!T120)</f>
        <v>0</v>
      </c>
      <c r="U120" s="93">
        <f>SUM('28:12'!U120)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SUM('28:12'!X120)</f>
        <v>0</v>
      </c>
      <c r="Y120" s="93">
        <f>SUM('28:12'!Y120)</f>
        <v>0</v>
      </c>
      <c r="Z120" s="93">
        <f>SUM('28:12'!Z120)</f>
        <v>0</v>
      </c>
      <c r="AA120" s="93">
        <f>SUM('28:12'!AA120)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80" t="s">
        <v>92</v>
      </c>
      <c r="B121" s="781"/>
      <c r="C121" s="296" t="s">
        <v>71</v>
      </c>
      <c r="D121" s="20"/>
      <c r="E121" s="20"/>
      <c r="F121" s="32"/>
      <c r="G121" s="99">
        <f>SUM(G87:G120)</f>
        <v>2213</v>
      </c>
      <c r="H121" s="30">
        <f>SUM(H87:H120)</f>
        <v>11079.64</v>
      </c>
      <c r="I121" s="30">
        <f>SUM(I87:I120)</f>
        <v>216.1</v>
      </c>
      <c r="J121" s="31">
        <f t="array" ref="J121">IF(ISERROR(G121/I121),"",G121/I121)</f>
        <v>10.24062933826932</v>
      </c>
      <c r="K121" s="30">
        <f>SUM(K87:K120)</f>
        <v>291.05</v>
      </c>
      <c r="L121" s="98"/>
      <c r="M121" s="89">
        <f t="shared" ref="M121:V121" si="20">SUM(M87:M120)</f>
        <v>-63.300000000000004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SUM('28:12'!G122)</f>
        <v>504</v>
      </c>
      <c r="H122" s="93">
        <f>SUM('28:12'!H122)</f>
        <v>2535.1200000000003</v>
      </c>
      <c r="I122" s="93">
        <f>SUM('28:12'!I122)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2">IF(ISERROR(I122-K122),"",I122-K122)</f>
        <v>-2.16</v>
      </c>
      <c r="N122" s="93">
        <f>SUM('28:12'!N122)</f>
        <v>0</v>
      </c>
      <c r="O122" s="93">
        <f>SUM('28:12'!O122)</f>
        <v>0</v>
      </c>
      <c r="P122" s="93">
        <f>SUM('28:12'!P122)</f>
        <v>0</v>
      </c>
      <c r="Q122" s="93">
        <f>SUM('28:12'!Q122)</f>
        <v>0</v>
      </c>
      <c r="R122" s="93">
        <f>SUM('28:12'!R122)</f>
        <v>0</v>
      </c>
      <c r="S122" s="93">
        <f>SUM('28:12'!S122)</f>
        <v>0</v>
      </c>
      <c r="T122" s="93">
        <f>SUM('28:12'!T122)</f>
        <v>0</v>
      </c>
      <c r="U122" s="93">
        <f>SUM('28:12'!U122)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SUM('28:12'!X122)</f>
        <v>0</v>
      </c>
      <c r="Y122" s="93">
        <f>SUM('28:12'!Y122)</f>
        <v>0</v>
      </c>
      <c r="Z122" s="93">
        <f>SUM('28:12'!Z122)</f>
        <v>0</v>
      </c>
      <c r="AA122" s="93">
        <f>SUM('28:12'!AA122)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SUM('28:12'!G123)</f>
        <v>506</v>
      </c>
      <c r="H123" s="93">
        <f>SUM('28:12'!H123)</f>
        <v>2545.1800000000003</v>
      </c>
      <c r="I123" s="93">
        <f>SUM('28:12'!I123)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2"/>
        <v>-8.2399999999999984</v>
      </c>
      <c r="N123" s="93">
        <f>SUM('28:12'!N123)</f>
        <v>0</v>
      </c>
      <c r="O123" s="93">
        <f>SUM('28:12'!O123)</f>
        <v>0</v>
      </c>
      <c r="P123" s="93">
        <f>SUM('28:12'!P123)</f>
        <v>0</v>
      </c>
      <c r="Q123" s="93">
        <f>SUM('28:12'!Q123)</f>
        <v>0</v>
      </c>
      <c r="R123" s="93">
        <f>SUM('28:12'!R123)</f>
        <v>0</v>
      </c>
      <c r="S123" s="93">
        <f>SUM('28:12'!S123)</f>
        <v>0</v>
      </c>
      <c r="T123" s="93">
        <f>SUM('28:12'!T123)</f>
        <v>0</v>
      </c>
      <c r="U123" s="93">
        <f>SUM('28:12'!U123)</f>
        <v>0</v>
      </c>
      <c r="V123" s="196">
        <f t="shared" si="23"/>
        <v>0</v>
      </c>
      <c r="W123" s="33">
        <f t="shared" si="21"/>
        <v>0</v>
      </c>
      <c r="X123" s="93">
        <f>SUM('28:12'!X123)</f>
        <v>0</v>
      </c>
      <c r="Y123" s="93">
        <f>SUM('28:12'!Y123)</f>
        <v>0</v>
      </c>
      <c r="Z123" s="93">
        <f>SUM('28:12'!Z123)</f>
        <v>0</v>
      </c>
      <c r="AA123" s="93">
        <f>SUM('28:12'!AA123)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SUM('28:12'!G124)</f>
        <v>1453</v>
      </c>
      <c r="H124" s="93">
        <f>SUM('28:12'!H124)</f>
        <v>7323.1200000000008</v>
      </c>
      <c r="I124" s="93">
        <f>SUM('28:12'!I124)</f>
        <v>65</v>
      </c>
      <c r="J124" s="31">
        <f t="array" ref="J124">IF(ISERROR(G124/I124),"",G124/I124)</f>
        <v>22.353846153846153</v>
      </c>
      <c r="K124" s="35">
        <f t="array" ref="K124">IF(ISERROR(G124/L124),"",G124/L124)</f>
        <v>72.650000000000006</v>
      </c>
      <c r="L124" s="87">
        <v>20</v>
      </c>
      <c r="M124" s="36">
        <f t="shared" si="22"/>
        <v>-7.6500000000000057</v>
      </c>
      <c r="N124" s="93">
        <f>SUM('28:12'!N124)</f>
        <v>0</v>
      </c>
      <c r="O124" s="93">
        <f>SUM('28:12'!O124)</f>
        <v>0</v>
      </c>
      <c r="P124" s="93">
        <f>SUM('28:12'!P124)</f>
        <v>0</v>
      </c>
      <c r="Q124" s="93">
        <f>SUM('28:12'!Q124)</f>
        <v>0</v>
      </c>
      <c r="R124" s="93">
        <f>SUM('28:12'!R124)</f>
        <v>0</v>
      </c>
      <c r="S124" s="93">
        <f>SUM('28:12'!S124)</f>
        <v>0</v>
      </c>
      <c r="T124" s="93">
        <f>SUM('28:12'!T124)</f>
        <v>0</v>
      </c>
      <c r="U124" s="93">
        <f>SUM('28:12'!U124)</f>
        <v>0</v>
      </c>
      <c r="V124" s="196">
        <f t="shared" si="23"/>
        <v>0</v>
      </c>
      <c r="W124" s="33">
        <f t="shared" si="21"/>
        <v>0</v>
      </c>
      <c r="X124" s="93">
        <f>SUM('28:12'!X124)</f>
        <v>0</v>
      </c>
      <c r="Y124" s="93">
        <f>SUM('28:12'!Y124)</f>
        <v>0</v>
      </c>
      <c r="Z124" s="93">
        <f>SUM('28:12'!Z124)</f>
        <v>0</v>
      </c>
      <c r="AA124" s="93">
        <f>SUM('28:12'!AA124)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SUM('28:12'!G125)</f>
        <v>0</v>
      </c>
      <c r="H125" s="93">
        <f>SUM('28:12'!H125)</f>
        <v>0</v>
      </c>
      <c r="I125" s="93">
        <f>SUM('28:12'!I125)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SUM('28:12'!N125)</f>
        <v>0</v>
      </c>
      <c r="O125" s="93">
        <f>SUM('28:12'!O125)</f>
        <v>0</v>
      </c>
      <c r="P125" s="93">
        <f>SUM('28:12'!P125)</f>
        <v>0</v>
      </c>
      <c r="Q125" s="93">
        <f>SUM('28:12'!Q125)</f>
        <v>0</v>
      </c>
      <c r="R125" s="93">
        <f>SUM('28:12'!R125)</f>
        <v>0</v>
      </c>
      <c r="S125" s="93">
        <f>SUM('28:12'!S125)</f>
        <v>0</v>
      </c>
      <c r="T125" s="93">
        <f>SUM('28:12'!T125)</f>
        <v>0</v>
      </c>
      <c r="U125" s="93">
        <f>SUM('28:12'!U125)</f>
        <v>0</v>
      </c>
      <c r="V125" s="196">
        <f t="shared" si="23"/>
        <v>0</v>
      </c>
      <c r="W125" s="33" t="str">
        <f t="shared" si="21"/>
        <v/>
      </c>
      <c r="X125" s="93">
        <f>SUM('28:12'!X125)</f>
        <v>0</v>
      </c>
      <c r="Y125" s="93">
        <f>SUM('28:12'!Y125)</f>
        <v>0</v>
      </c>
      <c r="Z125" s="93">
        <f>SUM('28:12'!Z125)</f>
        <v>0</v>
      </c>
      <c r="AA125" s="93">
        <f>SUM('28:12'!AA125)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SUM('28:12'!G126)</f>
        <v>0</v>
      </c>
      <c r="H126" s="93">
        <f>SUM('28:12'!H126)</f>
        <v>0</v>
      </c>
      <c r="I126" s="93">
        <f>SUM('28:12'!I126)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SUM('28:12'!N126)</f>
        <v>0</v>
      </c>
      <c r="O126" s="93">
        <f>SUM('28:12'!O126)</f>
        <v>0</v>
      </c>
      <c r="P126" s="93">
        <f>SUM('28:12'!P126)</f>
        <v>0</v>
      </c>
      <c r="Q126" s="93">
        <f>SUM('28:12'!Q126)</f>
        <v>0</v>
      </c>
      <c r="R126" s="93">
        <f>SUM('28:12'!R126)</f>
        <v>0</v>
      </c>
      <c r="S126" s="93">
        <f>SUM('28:12'!S126)</f>
        <v>0</v>
      </c>
      <c r="T126" s="93">
        <f>SUM('28:12'!T126)</f>
        <v>0</v>
      </c>
      <c r="U126" s="93">
        <f>SUM('28:12'!U126)</f>
        <v>0</v>
      </c>
      <c r="V126" s="196">
        <f t="shared" si="23"/>
        <v>0</v>
      </c>
      <c r="W126" s="33" t="str">
        <f t="shared" si="21"/>
        <v/>
      </c>
      <c r="X126" s="93">
        <f>SUM('28:12'!X126)</f>
        <v>0</v>
      </c>
      <c r="Y126" s="93">
        <f>SUM('28:12'!Y126)</f>
        <v>0</v>
      </c>
      <c r="Z126" s="93">
        <f>SUM('28:12'!Z126)</f>
        <v>0</v>
      </c>
      <c r="AA126" s="93">
        <f>SUM('28:12'!AA126)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SUM('28:12'!G127)</f>
        <v>0</v>
      </c>
      <c r="H127" s="93">
        <f>SUM('28:12'!H127)</f>
        <v>0</v>
      </c>
      <c r="I127" s="93">
        <f>SUM('28:12'!I127)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SUM('28:12'!N127)</f>
        <v>0</v>
      </c>
      <c r="O127" s="93">
        <f>SUM('28:12'!O127)</f>
        <v>0</v>
      </c>
      <c r="P127" s="93">
        <f>SUM('28:12'!P127)</f>
        <v>0</v>
      </c>
      <c r="Q127" s="93">
        <f>SUM('28:12'!Q127)</f>
        <v>0</v>
      </c>
      <c r="R127" s="93">
        <f>SUM('28:12'!R127)</f>
        <v>0</v>
      </c>
      <c r="S127" s="93">
        <f>SUM('28:12'!S127)</f>
        <v>0</v>
      </c>
      <c r="T127" s="93">
        <f>SUM('28:12'!T127)</f>
        <v>0</v>
      </c>
      <c r="U127" s="93">
        <f>SUM('28:12'!U127)</f>
        <v>0</v>
      </c>
      <c r="V127" s="196">
        <f t="shared" si="23"/>
        <v>0</v>
      </c>
      <c r="W127" s="33" t="str">
        <f t="shared" si="21"/>
        <v/>
      </c>
      <c r="X127" s="93">
        <f>SUM('28:12'!X127)</f>
        <v>0</v>
      </c>
      <c r="Y127" s="93">
        <f>SUM('28:12'!Y127)</f>
        <v>0</v>
      </c>
      <c r="Z127" s="93">
        <f>SUM('28:12'!Z127)</f>
        <v>0</v>
      </c>
      <c r="AA127" s="93">
        <f>SUM('28:12'!AA127)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SUM('28:12'!G128)</f>
        <v>0</v>
      </c>
      <c r="H128" s="93">
        <f>SUM('28:12'!H128)</f>
        <v>0</v>
      </c>
      <c r="I128" s="93">
        <f>SUM('28:12'!I128)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SUM('28:12'!N128)</f>
        <v>0</v>
      </c>
      <c r="O128" s="93">
        <f>SUM('28:12'!O128)</f>
        <v>0</v>
      </c>
      <c r="P128" s="93">
        <f>SUM('28:12'!P128)</f>
        <v>0</v>
      </c>
      <c r="Q128" s="93">
        <f>SUM('28:12'!Q128)</f>
        <v>0</v>
      </c>
      <c r="R128" s="93">
        <f>SUM('28:12'!R128)</f>
        <v>0</v>
      </c>
      <c r="S128" s="93">
        <f>SUM('28:12'!S128)</f>
        <v>0</v>
      </c>
      <c r="T128" s="93">
        <f>SUM('28:12'!T128)</f>
        <v>0</v>
      </c>
      <c r="U128" s="93">
        <f>SUM('28:12'!U128)</f>
        <v>0</v>
      </c>
      <c r="V128" s="196">
        <f t="shared" si="23"/>
        <v>0</v>
      </c>
      <c r="W128" s="33" t="str">
        <f t="shared" si="21"/>
        <v/>
      </c>
      <c r="X128" s="93">
        <f>SUM('28:12'!X128)</f>
        <v>0</v>
      </c>
      <c r="Y128" s="93">
        <f>SUM('28:12'!Y128)</f>
        <v>0</v>
      </c>
      <c r="Z128" s="93">
        <f>SUM('28:12'!Z128)</f>
        <v>0</v>
      </c>
      <c r="AA128" s="93">
        <f>SUM('28:12'!AA128)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SUM('28:12'!G129)</f>
        <v>0</v>
      </c>
      <c r="H129" s="93">
        <f>SUM('28:12'!H129)</f>
        <v>0</v>
      </c>
      <c r="I129" s="93">
        <f>SUM('28:12'!I129)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SUM('28:12'!N129)</f>
        <v>0</v>
      </c>
      <c r="O129" s="93">
        <f>SUM('28:12'!O129)</f>
        <v>0</v>
      </c>
      <c r="P129" s="93">
        <f>SUM('28:12'!P129)</f>
        <v>0</v>
      </c>
      <c r="Q129" s="93">
        <f>SUM('28:12'!Q129)</f>
        <v>0</v>
      </c>
      <c r="R129" s="93">
        <f>SUM('28:12'!R129)</f>
        <v>0</v>
      </c>
      <c r="S129" s="93">
        <f>SUM('28:12'!S129)</f>
        <v>0</v>
      </c>
      <c r="T129" s="93">
        <f>SUM('28:12'!T129)</f>
        <v>0</v>
      </c>
      <c r="U129" s="93">
        <f>SUM('28:12'!U129)</f>
        <v>0</v>
      </c>
      <c r="V129" s="196">
        <f t="shared" si="23"/>
        <v>0</v>
      </c>
      <c r="W129" s="33" t="str">
        <f t="shared" si="21"/>
        <v/>
      </c>
      <c r="X129" s="93">
        <f>SUM('28:12'!X129)</f>
        <v>0</v>
      </c>
      <c r="Y129" s="93">
        <f>SUM('28:12'!Y129)</f>
        <v>0</v>
      </c>
      <c r="Z129" s="93">
        <f>SUM('28:12'!Z129)</f>
        <v>0</v>
      </c>
      <c r="AA129" s="93">
        <f>SUM('28:12'!AA129)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SUM('28:12'!G130)</f>
        <v>0</v>
      </c>
      <c r="H130" s="93">
        <f>SUM('28:12'!H130)</f>
        <v>0</v>
      </c>
      <c r="I130" s="93">
        <f>SUM('28:12'!I130)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SUM('28:12'!N130)</f>
        <v>0</v>
      </c>
      <c r="O130" s="93">
        <f>SUM('28:12'!O130)</f>
        <v>0</v>
      </c>
      <c r="P130" s="93">
        <f>SUM('28:12'!P130)</f>
        <v>0</v>
      </c>
      <c r="Q130" s="93">
        <f>SUM('28:12'!Q130)</f>
        <v>0</v>
      </c>
      <c r="R130" s="93">
        <f>SUM('28:12'!R130)</f>
        <v>0</v>
      </c>
      <c r="S130" s="93">
        <f>SUM('28:12'!S130)</f>
        <v>0</v>
      </c>
      <c r="T130" s="93">
        <f>SUM('28:12'!T130)</f>
        <v>0</v>
      </c>
      <c r="U130" s="93">
        <f>SUM('28:12'!U130)</f>
        <v>0</v>
      </c>
      <c r="V130" s="196">
        <f t="shared" si="23"/>
        <v>0</v>
      </c>
      <c r="W130" s="33" t="str">
        <f t="shared" si="21"/>
        <v/>
      </c>
      <c r="X130" s="93">
        <f>SUM('28:12'!X130)</f>
        <v>0</v>
      </c>
      <c r="Y130" s="93">
        <f>SUM('28:12'!Y130)</f>
        <v>0</v>
      </c>
      <c r="Z130" s="93">
        <f>SUM('28:12'!Z130)</f>
        <v>0</v>
      </c>
      <c r="AA130" s="93">
        <f>SUM('28:12'!AA130)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SUM('28:12'!G131)</f>
        <v>0</v>
      </c>
      <c r="H131" s="93">
        <f>SUM('28:12'!H131)</f>
        <v>0</v>
      </c>
      <c r="I131" s="93">
        <f>SUM('28:12'!I131)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SUM('28:12'!N131)</f>
        <v>0</v>
      </c>
      <c r="O131" s="93">
        <f>SUM('28:12'!O131)</f>
        <v>0</v>
      </c>
      <c r="P131" s="93">
        <f>SUM('28:12'!P131)</f>
        <v>0</v>
      </c>
      <c r="Q131" s="93">
        <f>SUM('28:12'!Q131)</f>
        <v>0</v>
      </c>
      <c r="R131" s="93">
        <f>SUM('28:12'!R131)</f>
        <v>0</v>
      </c>
      <c r="S131" s="93">
        <f>SUM('28:12'!S131)</f>
        <v>0</v>
      </c>
      <c r="T131" s="93">
        <f>SUM('28:12'!T131)</f>
        <v>0</v>
      </c>
      <c r="U131" s="93">
        <f>SUM('28:12'!U131)</f>
        <v>0</v>
      </c>
      <c r="V131" s="196">
        <f t="shared" si="23"/>
        <v>0</v>
      </c>
      <c r="W131" s="33" t="str">
        <f t="shared" si="21"/>
        <v/>
      </c>
      <c r="X131" s="93">
        <f>SUM('28:12'!X131)</f>
        <v>0</v>
      </c>
      <c r="Y131" s="93">
        <f>SUM('28:12'!Y131)</f>
        <v>0</v>
      </c>
      <c r="Z131" s="93">
        <f>SUM('28:12'!Z131)</f>
        <v>0</v>
      </c>
      <c r="AA131" s="93">
        <f>SUM('28:12'!AA131)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SUM('28:12'!G132)</f>
        <v>0</v>
      </c>
      <c r="H132" s="93">
        <f>SUM('28:12'!H132)</f>
        <v>0</v>
      </c>
      <c r="I132" s="93">
        <f>SUM('28:12'!I132)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SUM('28:12'!N132)</f>
        <v>0</v>
      </c>
      <c r="O132" s="93">
        <f>SUM('28:12'!O132)</f>
        <v>0</v>
      </c>
      <c r="P132" s="93">
        <f>SUM('28:12'!P132)</f>
        <v>0</v>
      </c>
      <c r="Q132" s="93">
        <f>SUM('28:12'!Q132)</f>
        <v>0</v>
      </c>
      <c r="R132" s="93">
        <f>SUM('28:12'!R132)</f>
        <v>0</v>
      </c>
      <c r="S132" s="93">
        <f>SUM('28:12'!S132)</f>
        <v>0</v>
      </c>
      <c r="T132" s="93">
        <f>SUM('28:12'!T132)</f>
        <v>0</v>
      </c>
      <c r="U132" s="93">
        <f>SUM('28:12'!U132)</f>
        <v>0</v>
      </c>
      <c r="V132" s="196">
        <f t="shared" si="23"/>
        <v>0</v>
      </c>
      <c r="W132" s="33" t="str">
        <f t="shared" si="21"/>
        <v/>
      </c>
      <c r="X132" s="93">
        <f>SUM('28:12'!X132)</f>
        <v>0</v>
      </c>
      <c r="Y132" s="93">
        <f>SUM('28:12'!Y132)</f>
        <v>0</v>
      </c>
      <c r="Z132" s="93">
        <f>SUM('28:12'!Z132)</f>
        <v>0</v>
      </c>
      <c r="AA132" s="93">
        <f>SUM('28:12'!AA132)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SUM('28:12'!G133)</f>
        <v>0</v>
      </c>
      <c r="H133" s="93">
        <f>SUM('28:12'!H133)</f>
        <v>0</v>
      </c>
      <c r="I133" s="93">
        <f>SUM('28:12'!I133)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SUM('28:12'!N133)</f>
        <v>0</v>
      </c>
      <c r="O133" s="93">
        <f>SUM('28:12'!O133)</f>
        <v>0</v>
      </c>
      <c r="P133" s="93">
        <f>SUM('28:12'!P133)</f>
        <v>0</v>
      </c>
      <c r="Q133" s="93">
        <f>SUM('28:12'!Q133)</f>
        <v>0</v>
      </c>
      <c r="R133" s="93">
        <f>SUM('28:12'!R133)</f>
        <v>0</v>
      </c>
      <c r="S133" s="93">
        <f>SUM('28:12'!S133)</f>
        <v>0</v>
      </c>
      <c r="T133" s="93">
        <f>SUM('28:12'!T133)</f>
        <v>0</v>
      </c>
      <c r="U133" s="93">
        <f>SUM('28:12'!U133)</f>
        <v>0</v>
      </c>
      <c r="V133" s="196">
        <f t="shared" si="23"/>
        <v>0</v>
      </c>
      <c r="W133" s="33" t="str">
        <f t="shared" si="21"/>
        <v/>
      </c>
      <c r="X133" s="93">
        <f>SUM('28:12'!X133)</f>
        <v>0</v>
      </c>
      <c r="Y133" s="93">
        <f>SUM('28:12'!Y133)</f>
        <v>0</v>
      </c>
      <c r="Z133" s="93">
        <f>SUM('28:12'!Z133)</f>
        <v>0</v>
      </c>
      <c r="AA133" s="93">
        <f>SUM('28:12'!AA133)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SUM('28:12'!G134)</f>
        <v>0</v>
      </c>
      <c r="H134" s="93">
        <f>SUM('28:12'!H134)</f>
        <v>0</v>
      </c>
      <c r="I134" s="93">
        <f>SUM('28:12'!I134)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SUM('28:12'!N134)</f>
        <v>0</v>
      </c>
      <c r="O134" s="93">
        <f>SUM('28:12'!O134)</f>
        <v>0</v>
      </c>
      <c r="P134" s="93">
        <f>SUM('28:12'!P134)</f>
        <v>0</v>
      </c>
      <c r="Q134" s="93">
        <f>SUM('28:12'!Q134)</f>
        <v>0</v>
      </c>
      <c r="R134" s="93">
        <f>SUM('28:12'!R134)</f>
        <v>0</v>
      </c>
      <c r="S134" s="93">
        <f>SUM('28:12'!S134)</f>
        <v>0</v>
      </c>
      <c r="T134" s="93">
        <f>SUM('28:12'!T134)</f>
        <v>0</v>
      </c>
      <c r="U134" s="93">
        <f>SUM('28:12'!U134)</f>
        <v>0</v>
      </c>
      <c r="V134" s="196">
        <f t="shared" si="23"/>
        <v>0</v>
      </c>
      <c r="W134" s="33" t="str">
        <f t="shared" si="21"/>
        <v/>
      </c>
      <c r="X134" s="93">
        <f>SUM('28:12'!X134)</f>
        <v>0</v>
      </c>
      <c r="Y134" s="93">
        <f>SUM('28:12'!Y134)</f>
        <v>0</v>
      </c>
      <c r="Z134" s="93">
        <f>SUM('28:12'!Z134)</f>
        <v>0</v>
      </c>
      <c r="AA134" s="93">
        <f>SUM('28:12'!AA134)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SUM('28:12'!G135)</f>
        <v>382</v>
      </c>
      <c r="H135" s="93">
        <f>SUM('28:12'!H135)</f>
        <v>1932.9199999999998</v>
      </c>
      <c r="I135" s="93">
        <f>SUM('28:12'!I135)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SUM('28:12'!N135)</f>
        <v>0</v>
      </c>
      <c r="O135" s="93">
        <f>SUM('28:12'!O135)</f>
        <v>0</v>
      </c>
      <c r="P135" s="93">
        <f>SUM('28:12'!P135)</f>
        <v>0</v>
      </c>
      <c r="Q135" s="93">
        <f>SUM('28:12'!Q135)</f>
        <v>0</v>
      </c>
      <c r="R135" s="93">
        <f>SUM('28:12'!R135)</f>
        <v>0</v>
      </c>
      <c r="S135" s="93">
        <f>SUM('28:12'!S135)</f>
        <v>0</v>
      </c>
      <c r="T135" s="93">
        <f>SUM('28:12'!T135)</f>
        <v>0</v>
      </c>
      <c r="U135" s="93">
        <f>SUM('28:12'!U135)</f>
        <v>0</v>
      </c>
      <c r="V135" s="196">
        <f t="shared" si="23"/>
        <v>0</v>
      </c>
      <c r="W135" s="33">
        <f t="shared" si="21"/>
        <v>0</v>
      </c>
      <c r="X135" s="93">
        <f>SUM('28:12'!X135)</f>
        <v>0</v>
      </c>
      <c r="Y135" s="93">
        <f>SUM('28:12'!Y135)</f>
        <v>0</v>
      </c>
      <c r="Z135" s="93">
        <f>SUM('28:12'!Z135)</f>
        <v>0</v>
      </c>
      <c r="AA135" s="93">
        <f>SUM('28:12'!AA135)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SUM('28:12'!G136)</f>
        <v>1139</v>
      </c>
      <c r="H136" s="93">
        <f>SUM('28:12'!H136)</f>
        <v>5763.3399999999992</v>
      </c>
      <c r="I136" s="93">
        <f>SUM('28:12'!I136)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SUM('28:12'!N136)</f>
        <v>0</v>
      </c>
      <c r="O136" s="93">
        <f>SUM('28:12'!O136)</f>
        <v>0</v>
      </c>
      <c r="P136" s="93">
        <f>SUM('28:12'!P136)</f>
        <v>0</v>
      </c>
      <c r="Q136" s="93">
        <f>SUM('28:12'!Q136)</f>
        <v>0</v>
      </c>
      <c r="R136" s="93">
        <f>SUM('28:12'!R136)</f>
        <v>0</v>
      </c>
      <c r="S136" s="93">
        <f>SUM('28:12'!S136)</f>
        <v>0</v>
      </c>
      <c r="T136" s="93">
        <f>SUM('28:12'!T136)</f>
        <v>0</v>
      </c>
      <c r="U136" s="93">
        <f>SUM('28:12'!U136)</f>
        <v>0</v>
      </c>
      <c r="V136" s="196">
        <f t="shared" si="23"/>
        <v>0</v>
      </c>
      <c r="W136" s="33">
        <f t="shared" si="21"/>
        <v>0</v>
      </c>
      <c r="X136" s="93">
        <f>SUM('28:12'!X136)</f>
        <v>0</v>
      </c>
      <c r="Y136" s="93">
        <f>SUM('28:12'!Y136)</f>
        <v>0</v>
      </c>
      <c r="Z136" s="93">
        <f>SUM('28:12'!Z136)</f>
        <v>0</v>
      </c>
      <c r="AA136" s="93">
        <f>SUM('28:12'!AA136)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80" t="s">
        <v>99</v>
      </c>
      <c r="B137" s="781"/>
      <c r="C137" s="296" t="s">
        <v>71</v>
      </c>
      <c r="D137" s="20"/>
      <c r="E137" s="20"/>
      <c r="F137" s="32"/>
      <c r="G137" s="99">
        <f>SUM(G122:G136)</f>
        <v>3984</v>
      </c>
      <c r="H137" s="30">
        <f>SUM(H122:H136)</f>
        <v>20099.68</v>
      </c>
      <c r="I137" s="30">
        <f>SUM(I122:I136)</f>
        <v>153.5</v>
      </c>
      <c r="J137" s="31">
        <f t="array" ref="J137">IF(ISERROR(G137/I137),"",G137/I137)</f>
        <v>25.954397394136809</v>
      </c>
      <c r="K137" s="30">
        <f>SUM(K122:K136)</f>
        <v>177.85173913043479</v>
      </c>
      <c r="L137" s="98"/>
      <c r="M137" s="89">
        <f>SUM(M122:M136)</f>
        <v>-24.351739130434787</v>
      </c>
      <c r="N137" s="30">
        <f>SUM(N122:N136)</f>
        <v>0</v>
      </c>
      <c r="O137" s="93">
        <f>SUM('28:12'!O137)</f>
        <v>0</v>
      </c>
      <c r="P137" s="93">
        <f>SUM('28:12'!P137)</f>
        <v>0</v>
      </c>
      <c r="Q137" s="93">
        <f>SUM('28:12'!Q137)</f>
        <v>0</v>
      </c>
      <c r="R137" s="93">
        <f>SUM('28:12'!R137)</f>
        <v>0</v>
      </c>
      <c r="S137" s="93">
        <f>SUM('28:12'!S137)</f>
        <v>0</v>
      </c>
      <c r="T137" s="93">
        <f>SUM('28:12'!T137)</f>
        <v>0</v>
      </c>
      <c r="U137" s="93">
        <f>SUM('28:12'!U137)</f>
        <v>0</v>
      </c>
      <c r="V137" s="198">
        <f>SUM(V122:V136)</f>
        <v>0</v>
      </c>
      <c r="W137" s="33">
        <f t="shared" si="21"/>
        <v>0</v>
      </c>
      <c r="X137" s="93">
        <f>SUM('28:12'!X137)</f>
        <v>0</v>
      </c>
      <c r="Y137" s="93">
        <f>SUM('28:12'!Y137)</f>
        <v>0</v>
      </c>
      <c r="Z137" s="93">
        <f>SUM('28:12'!Z137)</f>
        <v>0</v>
      </c>
      <c r="AA137" s="93">
        <f>SUM('28:12'!AA137)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SUM('28:12'!G138)</f>
        <v>0</v>
      </c>
      <c r="H138" s="93">
        <f>SUM('28:12'!H138)</f>
        <v>0</v>
      </c>
      <c r="I138" s="93">
        <f>SUM('28:12'!I138)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SUM('28:12'!N138)</f>
        <v>0</v>
      </c>
      <c r="O138" s="93">
        <f>SUM('28:12'!O138)</f>
        <v>0</v>
      </c>
      <c r="P138" s="93">
        <f>SUM('28:12'!P138)</f>
        <v>0</v>
      </c>
      <c r="Q138" s="93">
        <f>SUM('28:12'!Q138)</f>
        <v>0</v>
      </c>
      <c r="R138" s="93">
        <f>SUM('28:12'!R138)</f>
        <v>0</v>
      </c>
      <c r="S138" s="93">
        <f>SUM('28:12'!S138)</f>
        <v>0</v>
      </c>
      <c r="T138" s="93">
        <f>SUM('28:12'!T138)</f>
        <v>0</v>
      </c>
      <c r="U138" s="93">
        <f>SUM('28:12'!U138)</f>
        <v>0</v>
      </c>
      <c r="V138" s="196">
        <f>SUM(X138:AA138)</f>
        <v>0</v>
      </c>
      <c r="W138" s="33" t="str">
        <f t="shared" si="21"/>
        <v/>
      </c>
      <c r="X138" s="93">
        <f>SUM('28:12'!X138)</f>
        <v>0</v>
      </c>
      <c r="Y138" s="93">
        <f>SUM('28:12'!Y138)</f>
        <v>0</v>
      </c>
      <c r="Z138" s="93">
        <f>SUM('28:12'!Z138)</f>
        <v>0</v>
      </c>
      <c r="AA138" s="93">
        <f>SUM('28:12'!AA138)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SUM('28:12'!G139)</f>
        <v>0</v>
      </c>
      <c r="H139" s="93">
        <f>SUM('28:12'!H139)</f>
        <v>0</v>
      </c>
      <c r="I139" s="93">
        <f>SUM('28:12'!I139)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SUM('28:12'!N139)</f>
        <v>0</v>
      </c>
      <c r="O139" s="93">
        <f>SUM('28:12'!O139)</f>
        <v>0</v>
      </c>
      <c r="P139" s="93">
        <f>SUM('28:12'!P139)</f>
        <v>0</v>
      </c>
      <c r="Q139" s="93">
        <f>SUM('28:12'!Q139)</f>
        <v>0</v>
      </c>
      <c r="R139" s="93">
        <f>SUM('28:12'!R139)</f>
        <v>0</v>
      </c>
      <c r="S139" s="93">
        <f>SUM('28:12'!S139)</f>
        <v>0</v>
      </c>
      <c r="T139" s="93">
        <f>SUM('28:12'!T139)</f>
        <v>0</v>
      </c>
      <c r="U139" s="93">
        <f>SUM('28:12'!U139)</f>
        <v>0</v>
      </c>
      <c r="V139" s="196">
        <f>SUM(X139:AA139)</f>
        <v>0</v>
      </c>
      <c r="W139" s="33" t="str">
        <f t="shared" si="21"/>
        <v/>
      </c>
      <c r="X139" s="93">
        <f>SUM('28:12'!X139)</f>
        <v>0</v>
      </c>
      <c r="Y139" s="93">
        <f>SUM('28:12'!Y139)</f>
        <v>0</v>
      </c>
      <c r="Z139" s="93">
        <f>SUM('28:12'!Z139)</f>
        <v>0</v>
      </c>
      <c r="AA139" s="93">
        <f>SUM('28:12'!AA139)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SUM('28:12'!G140)</f>
        <v>0</v>
      </c>
      <c r="H140" s="93">
        <f>SUM('28:12'!H140)</f>
        <v>0</v>
      </c>
      <c r="I140" s="93">
        <f>SUM('28:12'!I140)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SUM('28:12'!N140)</f>
        <v>0</v>
      </c>
      <c r="O140" s="93">
        <f>SUM('28:12'!O140)</f>
        <v>0</v>
      </c>
      <c r="P140" s="93">
        <f>SUM('28:12'!P140)</f>
        <v>0</v>
      </c>
      <c r="Q140" s="93">
        <f>SUM('28:12'!Q140)</f>
        <v>0</v>
      </c>
      <c r="R140" s="93">
        <f>SUM('28:12'!R140)</f>
        <v>0</v>
      </c>
      <c r="S140" s="93">
        <f>SUM('28:12'!S140)</f>
        <v>0</v>
      </c>
      <c r="T140" s="93">
        <f>SUM('28:12'!T140)</f>
        <v>0</v>
      </c>
      <c r="U140" s="93">
        <f>SUM('28:12'!U140)</f>
        <v>0</v>
      </c>
      <c r="V140" s="196">
        <f>SUM(X140:AA140)</f>
        <v>0</v>
      </c>
      <c r="W140" s="33" t="str">
        <f t="shared" si="21"/>
        <v/>
      </c>
      <c r="X140" s="93">
        <f>SUM('28:12'!X140)</f>
        <v>0</v>
      </c>
      <c r="Y140" s="93">
        <f>SUM('28:12'!Y140)</f>
        <v>0</v>
      </c>
      <c r="Z140" s="93">
        <f>SUM('28:12'!Z140)</f>
        <v>0</v>
      </c>
      <c r="AA140" s="93">
        <f>SUM('28:12'!AA140)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SUM('28:12'!G141)</f>
        <v>0</v>
      </c>
      <c r="H141" s="93">
        <f>SUM('28:12'!H141)</f>
        <v>0</v>
      </c>
      <c r="I141" s="93">
        <f>SUM('28:12'!I141)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SUM('28:12'!N141)</f>
        <v>0</v>
      </c>
      <c r="O141" s="93">
        <f>SUM('28:12'!O141)</f>
        <v>0</v>
      </c>
      <c r="P141" s="93">
        <f>SUM('28:12'!P141)</f>
        <v>0</v>
      </c>
      <c r="Q141" s="93">
        <f>SUM('28:12'!Q141)</f>
        <v>0</v>
      </c>
      <c r="R141" s="93">
        <f>SUM('28:12'!R141)</f>
        <v>0</v>
      </c>
      <c r="S141" s="93">
        <f>SUM('28:12'!S141)</f>
        <v>0</v>
      </c>
      <c r="T141" s="93">
        <f>SUM('28:12'!T141)</f>
        <v>0</v>
      </c>
      <c r="U141" s="93">
        <f>SUM('28:12'!U141)</f>
        <v>0</v>
      </c>
      <c r="V141" s="196">
        <f>SUM(X141:AA141)</f>
        <v>0</v>
      </c>
      <c r="W141" s="33" t="str">
        <f t="shared" si="21"/>
        <v/>
      </c>
      <c r="X141" s="93">
        <f>SUM('28:12'!X141)</f>
        <v>0</v>
      </c>
      <c r="Y141" s="93">
        <f>SUM('28:12'!Y141)</f>
        <v>0</v>
      </c>
      <c r="Z141" s="93">
        <f>SUM('28:12'!Z141)</f>
        <v>0</v>
      </c>
      <c r="AA141" s="93">
        <f>SUM('28:12'!AA141)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SUM('28:12'!G142)</f>
        <v>0</v>
      </c>
      <c r="H142" s="93">
        <f>SUM('28:12'!H142)</f>
        <v>0</v>
      </c>
      <c r="I142" s="93">
        <f>SUM('28:12'!I142)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SUM('28:12'!N142)</f>
        <v>0</v>
      </c>
      <c r="O142" s="93">
        <f>SUM('28:12'!O142)</f>
        <v>0</v>
      </c>
      <c r="P142" s="93">
        <f>SUM('28:12'!P142)</f>
        <v>0</v>
      </c>
      <c r="Q142" s="93">
        <f>SUM('28:12'!Q142)</f>
        <v>0</v>
      </c>
      <c r="R142" s="93">
        <f>SUM('28:12'!R142)</f>
        <v>0</v>
      </c>
      <c r="S142" s="93">
        <f>SUM('28:12'!S142)</f>
        <v>0</v>
      </c>
      <c r="T142" s="93">
        <f>SUM('28:12'!T142)</f>
        <v>0</v>
      </c>
      <c r="U142" s="93">
        <f>SUM('28:12'!U142)</f>
        <v>0</v>
      </c>
      <c r="V142" s="196">
        <f>SUM(X142:AA142)</f>
        <v>0</v>
      </c>
      <c r="W142" s="33" t="str">
        <f t="shared" si="21"/>
        <v/>
      </c>
      <c r="X142" s="93">
        <f>SUM('28:12'!X142)</f>
        <v>0</v>
      </c>
      <c r="Y142" s="93">
        <f>SUM('28:12'!Y142)</f>
        <v>0</v>
      </c>
      <c r="Z142" s="93">
        <f>SUM('28:12'!Z142)</f>
        <v>0</v>
      </c>
      <c r="AA142" s="93">
        <f>SUM('28:12'!AA142)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SUM('28:12'!G143)</f>
        <v>128</v>
      </c>
      <c r="H143" s="93">
        <f>SUM('28:12'!H143)</f>
        <v>645.12</v>
      </c>
      <c r="I143" s="93">
        <f>SUM('28:12'!I143)</f>
        <v>8</v>
      </c>
      <c r="J143" s="31">
        <f t="array" ref="J143">IF(ISERROR(G143/I143),"",G143/I143)</f>
        <v>16</v>
      </c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SUM('28:12'!G144)</f>
        <v>479</v>
      </c>
      <c r="H144" s="93">
        <f>SUM('28:12'!H144)</f>
        <v>2414.16</v>
      </c>
      <c r="I144" s="93">
        <f>SUM('28:12'!I144)</f>
        <v>30</v>
      </c>
      <c r="J144" s="31">
        <f t="array" ref="J144">IF(ISERROR(G144/I144),"",G144/I144)</f>
        <v>15.966666666666667</v>
      </c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SUM('28:12'!G145)</f>
        <v>1125</v>
      </c>
      <c r="H145" s="93">
        <f>SUM('28:12'!H145)</f>
        <v>5670</v>
      </c>
      <c r="I145" s="93">
        <f>SUM('28:12'!I145)</f>
        <v>60</v>
      </c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SUM('28:12'!G146)</f>
        <v>542</v>
      </c>
      <c r="H146" s="93">
        <f>SUM('28:12'!H146)</f>
        <v>2731.68</v>
      </c>
      <c r="I146" s="93">
        <f>SUM('28:12'!I146)</f>
        <v>35</v>
      </c>
      <c r="J146" s="31"/>
      <c r="K146" s="35">
        <f t="array" ref="K146">IF(ISERROR(G146/L146),"",G146/L146)</f>
        <v>40.148148148148145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SUM('28:12'!G147)</f>
        <v>0</v>
      </c>
      <c r="H147" s="93">
        <f>SUM('28:12'!H147)</f>
        <v>0</v>
      </c>
      <c r="I147" s="93">
        <f>SUM('28:12'!I147)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SUM('28:12'!N147)</f>
        <v>0</v>
      </c>
      <c r="O147" s="93">
        <f>SUM('28:12'!O147)</f>
        <v>0</v>
      </c>
      <c r="P147" s="93">
        <f>SUM('28:12'!P147)</f>
        <v>0</v>
      </c>
      <c r="Q147" s="93">
        <f>SUM('28:12'!Q147)</f>
        <v>0</v>
      </c>
      <c r="R147" s="93">
        <f>SUM('28:12'!R147)</f>
        <v>0</v>
      </c>
      <c r="S147" s="93">
        <f>SUM('28:12'!S147)</f>
        <v>0</v>
      </c>
      <c r="T147" s="93">
        <f>SUM('28:12'!T147)</f>
        <v>0</v>
      </c>
      <c r="U147" s="93">
        <f>SUM('28:12'!U147)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SUM('28:12'!X147)</f>
        <v>0</v>
      </c>
      <c r="Y147" s="93">
        <f>SUM('28:12'!Y147)</f>
        <v>0</v>
      </c>
      <c r="Z147" s="93">
        <f>SUM('28:12'!Z147)</f>
        <v>0</v>
      </c>
      <c r="AA147" s="93">
        <f>SUM('28:12'!AA147)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80" t="s">
        <v>102</v>
      </c>
      <c r="B148" s="781"/>
      <c r="C148" s="296" t="s">
        <v>71</v>
      </c>
      <c r="D148" s="20"/>
      <c r="E148" s="20"/>
      <c r="F148" s="32"/>
      <c r="G148" s="99">
        <f>SUM(G138:G147)</f>
        <v>2274</v>
      </c>
      <c r="H148" s="99">
        <f>SUM(H138:H147)</f>
        <v>11460.96</v>
      </c>
      <c r="I148" s="99">
        <f>SUM(I138:I147)</f>
        <v>133</v>
      </c>
      <c r="J148" s="31">
        <f t="array" ref="J148">IF(ISERROR(G148/I148),"",G148/I148)</f>
        <v>17.097744360902254</v>
      </c>
      <c r="K148" s="30">
        <f>SUM(K138:K147)</f>
        <v>168.44444444444446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SUM('28:12'!G149)</f>
        <v>107</v>
      </c>
      <c r="H149" s="93">
        <f>SUM('28:12'!H149)</f>
        <v>390.55</v>
      </c>
      <c r="I149" s="93">
        <f>SUM('28:12'!I149)</f>
        <v>20</v>
      </c>
      <c r="J149" s="31">
        <f t="array" ref="J149">IF(ISERROR(G149/I149),"",G149/I149)</f>
        <v>5.35</v>
      </c>
      <c r="K149" s="293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SUM('28:12'!N149)</f>
        <v>0</v>
      </c>
      <c r="O149" s="93">
        <f>SUM('28:12'!O149)</f>
        <v>0</v>
      </c>
      <c r="P149" s="93">
        <f>SUM('28:12'!P149)</f>
        <v>0</v>
      </c>
      <c r="Q149" s="93">
        <f>SUM('28:12'!Q149)</f>
        <v>0</v>
      </c>
      <c r="R149" s="93">
        <f>SUM('28:12'!R149)</f>
        <v>0</v>
      </c>
      <c r="S149" s="93">
        <f>SUM('28:12'!S149)</f>
        <v>0</v>
      </c>
      <c r="T149" s="93">
        <f>SUM('28:12'!T149)</f>
        <v>0</v>
      </c>
      <c r="U149" s="93">
        <f>SUM('28:12'!U149)</f>
        <v>0</v>
      </c>
      <c r="V149" s="196">
        <f>SUM(X149:AA149)</f>
        <v>0</v>
      </c>
      <c r="W149" s="33">
        <f t="shared" si="24"/>
        <v>0</v>
      </c>
      <c r="X149" s="93">
        <f>SUM('28:12'!X149)</f>
        <v>0</v>
      </c>
      <c r="Y149" s="93">
        <f>SUM('28:12'!Y149)</f>
        <v>0</v>
      </c>
      <c r="Z149" s="93">
        <f>SUM('28:12'!Z149)</f>
        <v>0</v>
      </c>
      <c r="AA149" s="93">
        <f>SUM('28:12'!AA149)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SUM('28:12'!G150)</f>
        <v>0</v>
      </c>
      <c r="H150" s="93">
        <f>SUM('28:12'!H150)</f>
        <v>0</v>
      </c>
      <c r="I150" s="93">
        <f>SUM('28:12'!I150)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SUM('28:12'!N150)</f>
        <v>0</v>
      </c>
      <c r="O150" s="93">
        <f>SUM('28:12'!O150)</f>
        <v>0</v>
      </c>
      <c r="P150" s="93">
        <f>SUM('28:12'!P150)</f>
        <v>0</v>
      </c>
      <c r="Q150" s="93">
        <f>SUM('28:12'!Q150)</f>
        <v>0</v>
      </c>
      <c r="R150" s="93">
        <f>SUM('28:12'!R150)</f>
        <v>0</v>
      </c>
      <c r="S150" s="93">
        <f>SUM('28:12'!S150)</f>
        <v>0</v>
      </c>
      <c r="T150" s="93">
        <f>SUM('28:12'!T150)</f>
        <v>0</v>
      </c>
      <c r="U150" s="93">
        <f>SUM('28:12'!U150)</f>
        <v>0</v>
      </c>
      <c r="V150" s="196">
        <f>SUM(X150:AA150)</f>
        <v>0</v>
      </c>
      <c r="W150" s="33" t="str">
        <f t="shared" si="24"/>
        <v/>
      </c>
      <c r="X150" s="93">
        <f>SUM('28:12'!X150)</f>
        <v>0</v>
      </c>
      <c r="Y150" s="93">
        <f>SUM('28:12'!Y150)</f>
        <v>0</v>
      </c>
      <c r="Z150" s="93">
        <f>SUM('28:12'!Z150)</f>
        <v>0</v>
      </c>
      <c r="AA150" s="93">
        <f>SUM('28:12'!AA150)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SUM('28:12'!G151)</f>
        <v>128</v>
      </c>
      <c r="H151" s="93">
        <f>SUM('28:12'!H151)</f>
        <v>998.4</v>
      </c>
      <c r="I151" s="93">
        <f>SUM('28:12'!I151)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SUM('28:12'!N151)</f>
        <v>0</v>
      </c>
      <c r="O151" s="93">
        <f>SUM('28:12'!O151)</f>
        <v>0</v>
      </c>
      <c r="P151" s="93">
        <f>SUM('28:12'!P151)</f>
        <v>0</v>
      </c>
      <c r="Q151" s="93">
        <f>SUM('28:12'!Q151)</f>
        <v>0</v>
      </c>
      <c r="R151" s="93">
        <f>SUM('28:12'!R151)</f>
        <v>0</v>
      </c>
      <c r="S151" s="93">
        <f>SUM('28:12'!S151)</f>
        <v>0</v>
      </c>
      <c r="T151" s="93">
        <f>SUM('28:12'!T151)</f>
        <v>0</v>
      </c>
      <c r="U151" s="93">
        <f>SUM('28:12'!U151)</f>
        <v>0</v>
      </c>
      <c r="V151" s="196">
        <f>SUM(X151:AA151)</f>
        <v>0</v>
      </c>
      <c r="W151" s="33">
        <f t="shared" si="24"/>
        <v>0</v>
      </c>
      <c r="X151" s="93">
        <f>SUM('28:12'!X151)</f>
        <v>0</v>
      </c>
      <c r="Y151" s="93">
        <f>SUM('28:12'!Y151)</f>
        <v>0</v>
      </c>
      <c r="Z151" s="93">
        <f>SUM('28:12'!Z151)</f>
        <v>0</v>
      </c>
      <c r="AA151" s="93">
        <f>SUM('28:12'!AA151)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SUM('28:12'!G152)</f>
        <v>0</v>
      </c>
      <c r="H152" s="93">
        <f>SUM('28:12'!H152)</f>
        <v>0</v>
      </c>
      <c r="I152" s="93">
        <f>SUM('28:12'!I152)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SUM('28:12'!N152)</f>
        <v>0</v>
      </c>
      <c r="O152" s="93">
        <f>SUM('28:12'!O152)</f>
        <v>0</v>
      </c>
      <c r="P152" s="93">
        <f>SUM('28:12'!P152)</f>
        <v>0</v>
      </c>
      <c r="Q152" s="93">
        <f>SUM('28:12'!Q152)</f>
        <v>0</v>
      </c>
      <c r="R152" s="93">
        <f>SUM('28:12'!R152)</f>
        <v>0</v>
      </c>
      <c r="S152" s="93">
        <f>SUM('28:12'!S152)</f>
        <v>0</v>
      </c>
      <c r="T152" s="93">
        <f>SUM('28:12'!T152)</f>
        <v>0</v>
      </c>
      <c r="U152" s="93">
        <f>SUM('28:12'!U152)</f>
        <v>0</v>
      </c>
      <c r="V152" s="196">
        <f>SUM(X152:AA152)</f>
        <v>0</v>
      </c>
      <c r="W152" s="33" t="str">
        <f t="shared" si="24"/>
        <v/>
      </c>
      <c r="X152" s="93">
        <f>SUM('28:12'!X152)</f>
        <v>0</v>
      </c>
      <c r="Y152" s="93">
        <f>SUM('28:12'!Y152)</f>
        <v>0</v>
      </c>
      <c r="Z152" s="93">
        <f>SUM('28:12'!Z152)</f>
        <v>0</v>
      </c>
      <c r="AA152" s="93">
        <f>SUM('28:12'!AA152)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SUM('28:12'!G153)</f>
        <v>0</v>
      </c>
      <c r="H153" s="93">
        <f>SUM('28:12'!H153)</f>
        <v>0</v>
      </c>
      <c r="I153" s="93">
        <f>SUM('28:12'!I153)</f>
        <v>0</v>
      </c>
      <c r="J153" s="31"/>
      <c r="K153" s="35"/>
      <c r="L153" s="87">
        <v>6</v>
      </c>
      <c r="M153" s="36"/>
      <c r="N153" s="93">
        <f>SUM('28:12'!N153)</f>
        <v>0</v>
      </c>
      <c r="O153" s="93">
        <f>SUM('28:12'!O153)</f>
        <v>0</v>
      </c>
      <c r="P153" s="93">
        <f>SUM('28:12'!P153)</f>
        <v>0</v>
      </c>
      <c r="Q153" s="93">
        <f>SUM('28:12'!Q153)</f>
        <v>0</v>
      </c>
      <c r="R153" s="93">
        <f>SUM('28:12'!R153)</f>
        <v>0</v>
      </c>
      <c r="S153" s="93">
        <f>SUM('28:12'!S153)</f>
        <v>0</v>
      </c>
      <c r="T153" s="93">
        <f>SUM('28:12'!T153)</f>
        <v>0</v>
      </c>
      <c r="U153" s="93">
        <f>SUM('28:12'!U153)</f>
        <v>0</v>
      </c>
      <c r="V153" s="196"/>
      <c r="W153" s="33"/>
      <c r="X153" s="93">
        <f>SUM('28:12'!X153)</f>
        <v>0</v>
      </c>
      <c r="Y153" s="93">
        <f>SUM('28:12'!Y153)</f>
        <v>0</v>
      </c>
      <c r="Z153" s="93">
        <f>SUM('28:12'!Z153)</f>
        <v>0</v>
      </c>
      <c r="AA153" s="93">
        <f>SUM('28:12'!AA153)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SUM('28:12'!G154)</f>
        <v>0</v>
      </c>
      <c r="H154" s="93">
        <f>SUM('28:12'!H154)</f>
        <v>0</v>
      </c>
      <c r="I154" s="93">
        <f>SUM('28:12'!I154)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SUM('28:12'!N154)</f>
        <v>0</v>
      </c>
      <c r="O154" s="93">
        <f>SUM('28:12'!O154)</f>
        <v>0</v>
      </c>
      <c r="P154" s="93">
        <f>SUM('28:12'!P154)</f>
        <v>0</v>
      </c>
      <c r="Q154" s="93">
        <f>SUM('28:12'!Q154)</f>
        <v>0</v>
      </c>
      <c r="R154" s="93">
        <f>SUM('28:12'!R154)</f>
        <v>0</v>
      </c>
      <c r="S154" s="93">
        <f>SUM('28:12'!S154)</f>
        <v>0</v>
      </c>
      <c r="T154" s="93">
        <f>SUM('28:12'!T154)</f>
        <v>0</v>
      </c>
      <c r="U154" s="93">
        <f>SUM('28:12'!U154)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SUM('28:12'!X154)</f>
        <v>0</v>
      </c>
      <c r="Y154" s="93">
        <f>SUM('28:12'!Y154)</f>
        <v>0</v>
      </c>
      <c r="Z154" s="93">
        <f>SUM('28:12'!Z154)</f>
        <v>0</v>
      </c>
      <c r="AA154" s="93">
        <f>SUM('28:12'!AA154)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SUM('28:12'!G155)</f>
        <v>0</v>
      </c>
      <c r="H155" s="93">
        <f>SUM('28:12'!H155)</f>
        <v>0</v>
      </c>
      <c r="I155" s="93">
        <f>SUM('28:12'!I155)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SUM('28:12'!N155)</f>
        <v>0</v>
      </c>
      <c r="O155" s="93">
        <f>SUM('28:12'!O155)</f>
        <v>0</v>
      </c>
      <c r="P155" s="93">
        <f>SUM('28:12'!P155)</f>
        <v>0</v>
      </c>
      <c r="Q155" s="93">
        <f>SUM('28:12'!Q155)</f>
        <v>0</v>
      </c>
      <c r="R155" s="93">
        <f>SUM('28:12'!R155)</f>
        <v>0</v>
      </c>
      <c r="S155" s="93">
        <f>SUM('28:12'!S155)</f>
        <v>0</v>
      </c>
      <c r="T155" s="93">
        <f>SUM('28:12'!T155)</f>
        <v>0</v>
      </c>
      <c r="U155" s="93">
        <f>SUM('28:12'!U155)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SUM('28:12'!X155)</f>
        <v>0</v>
      </c>
      <c r="Y155" s="93">
        <f>SUM('28:12'!Y155)</f>
        <v>0</v>
      </c>
      <c r="Z155" s="93">
        <f>SUM('28:12'!Z155)</f>
        <v>0</v>
      </c>
      <c r="AA155" s="93">
        <f>SUM('28:12'!AA155)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SUM('28:12'!G156)</f>
        <v>0</v>
      </c>
      <c r="H156" s="93">
        <f>SUM('28:12'!H156)</f>
        <v>0</v>
      </c>
      <c r="I156" s="93">
        <f>SUM('28:12'!I156)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SUM('28:12'!G157)</f>
        <v>0</v>
      </c>
      <c r="H157" s="93">
        <f>SUM('28:12'!H157)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SUM('28:12'!G158)</f>
        <v>0</v>
      </c>
      <c r="H158" s="93">
        <f>SUM('28:12'!H158)</f>
        <v>0</v>
      </c>
      <c r="I158" s="93">
        <f>SUM('28:12'!I158)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SUM('28:12'!N158)</f>
        <v>0</v>
      </c>
      <c r="O158" s="93">
        <f>SUM('28:12'!O158)</f>
        <v>0</v>
      </c>
      <c r="P158" s="93">
        <f>SUM('28:12'!P158)</f>
        <v>0</v>
      </c>
      <c r="Q158" s="93">
        <f>SUM('28:12'!Q158)</f>
        <v>0</v>
      </c>
      <c r="R158" s="93">
        <f>SUM('28:12'!R158)</f>
        <v>0</v>
      </c>
      <c r="S158" s="93">
        <f>SUM('28:12'!S158)</f>
        <v>0</v>
      </c>
      <c r="T158" s="93">
        <f>SUM('28:12'!T158)</f>
        <v>0</v>
      </c>
      <c r="U158" s="93">
        <f>SUM('28:12'!U158)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SUM('28:12'!X158)</f>
        <v>0</v>
      </c>
      <c r="Y158" s="93">
        <f>SUM('28:12'!Y158)</f>
        <v>0</v>
      </c>
      <c r="Z158" s="93">
        <f>SUM('28:12'!Z158)</f>
        <v>0</v>
      </c>
      <c r="AA158" s="93">
        <f>SUM('28:12'!AA158)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SUM('28:12'!G159)</f>
        <v>0</v>
      </c>
      <c r="H159" s="93">
        <f>SUM('28:12'!H159)</f>
        <v>0</v>
      </c>
      <c r="I159" s="93">
        <f>SUM('28:12'!I159)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SUM('28:12'!N159)</f>
        <v>0</v>
      </c>
      <c r="O159" s="93">
        <f>SUM('28:12'!O159)</f>
        <v>0</v>
      </c>
      <c r="P159" s="93">
        <f>SUM('28:12'!P159)</f>
        <v>0</v>
      </c>
      <c r="Q159" s="93">
        <f>SUM('28:12'!Q159)</f>
        <v>0</v>
      </c>
      <c r="R159" s="93">
        <f>SUM('28:12'!R159)</f>
        <v>0</v>
      </c>
      <c r="S159" s="93">
        <f>SUM('28:12'!S159)</f>
        <v>0</v>
      </c>
      <c r="T159" s="93">
        <f>SUM('28:12'!T159)</f>
        <v>0</v>
      </c>
      <c r="U159" s="93">
        <f>SUM('28:12'!U159)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SUM('28:12'!X159)</f>
        <v>0</v>
      </c>
      <c r="Y159" s="93">
        <f>SUM('28:12'!Y159)</f>
        <v>0</v>
      </c>
      <c r="Z159" s="93">
        <f>SUM('28:12'!Z159)</f>
        <v>0</v>
      </c>
      <c r="AA159" s="93">
        <f>SUM('28:12'!AA159)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SUM('28:12'!G160)</f>
        <v>0</v>
      </c>
      <c r="H160" s="93">
        <f>SUM('28:12'!H160)</f>
        <v>0</v>
      </c>
      <c r="I160" s="93">
        <f>SUM('28:12'!I160)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SUM('28:12'!N160)</f>
        <v>0</v>
      </c>
      <c r="O160" s="93">
        <f>SUM('28:12'!O160)</f>
        <v>0</v>
      </c>
      <c r="P160" s="93">
        <f>SUM('28:12'!P160)</f>
        <v>0</v>
      </c>
      <c r="Q160" s="93">
        <f>SUM('28:12'!Q160)</f>
        <v>0</v>
      </c>
      <c r="R160" s="93">
        <f>SUM('28:12'!R160)</f>
        <v>0</v>
      </c>
      <c r="S160" s="93">
        <f>SUM('28:12'!S160)</f>
        <v>0</v>
      </c>
      <c r="T160" s="93">
        <f>SUM('28:12'!T160)</f>
        <v>0</v>
      </c>
      <c r="U160" s="93">
        <f>SUM('28:12'!U160)</f>
        <v>0</v>
      </c>
      <c r="V160" s="196"/>
      <c r="W160" s="33"/>
      <c r="X160" s="93">
        <f>SUM('28:12'!X160)</f>
        <v>0</v>
      </c>
      <c r="Y160" s="93">
        <f>SUM('28:12'!Y160)</f>
        <v>0</v>
      </c>
      <c r="Z160" s="93">
        <f>SUM('28:12'!Z160)</f>
        <v>0</v>
      </c>
      <c r="AA160" s="93">
        <f>SUM('28:12'!AA160)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SUM('28:12'!G161)</f>
        <v>0</v>
      </c>
      <c r="H161" s="93">
        <f>SUM('28:12'!H161)</f>
        <v>0</v>
      </c>
      <c r="I161" s="93">
        <f>SUM('28:12'!I161)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SUM('28:12'!N161)</f>
        <v>0</v>
      </c>
      <c r="O161" s="93">
        <f>SUM('28:12'!O161)</f>
        <v>0</v>
      </c>
      <c r="P161" s="93">
        <f>SUM('28:12'!P161)</f>
        <v>0</v>
      </c>
      <c r="Q161" s="93">
        <f>SUM('28:12'!Q161)</f>
        <v>0</v>
      </c>
      <c r="R161" s="93">
        <f>SUM('28:12'!R161)</f>
        <v>0</v>
      </c>
      <c r="S161" s="93">
        <f>SUM('28:12'!S161)</f>
        <v>0</v>
      </c>
      <c r="T161" s="93">
        <f>SUM('28:12'!T161)</f>
        <v>0</v>
      </c>
      <c r="U161" s="93">
        <f>SUM('28:12'!U161)</f>
        <v>0</v>
      </c>
      <c r="V161" s="196"/>
      <c r="W161" s="33"/>
      <c r="X161" s="93">
        <f>SUM('28:12'!X161)</f>
        <v>0</v>
      </c>
      <c r="Y161" s="93">
        <f>SUM('28:12'!Y161)</f>
        <v>0</v>
      </c>
      <c r="Z161" s="93">
        <f>SUM('28:12'!Z161)</f>
        <v>0</v>
      </c>
      <c r="AA161" s="93">
        <f>SUM('28:12'!AA161)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SUM('28:12'!G162)</f>
        <v>0</v>
      </c>
      <c r="H162" s="93">
        <f>SUM('28:12'!H162)</f>
        <v>0</v>
      </c>
      <c r="I162" s="93">
        <f>SUM('28:12'!I162)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80" t="s">
        <v>106</v>
      </c>
      <c r="B163" s="781"/>
      <c r="C163" s="296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82" t="s">
        <v>108</v>
      </c>
      <c r="B164" s="783"/>
      <c r="C164" s="783"/>
      <c r="D164" s="783"/>
      <c r="E164" s="783"/>
      <c r="F164" s="784"/>
      <c r="G164" s="183">
        <f>SUM(G28,G86,G121,G137,G148,G163)</f>
        <v>31735</v>
      </c>
      <c r="H164" s="183">
        <f>SUM(H28,H86,H121,H137,H148,H163)</f>
        <v>155417.92000000001</v>
      </c>
      <c r="I164" s="183">
        <f>SUM(I28,I86,I121,I137,I148,I163)</f>
        <v>1178.7</v>
      </c>
      <c r="J164" s="52">
        <f t="array" ref="J164">IF(ISERROR(G164/I164),"",G164/I164)</f>
        <v>26.923729532535845</v>
      </c>
      <c r="K164" s="183">
        <f>SUM(K28,K86,K121,K137,K148,K163)</f>
        <v>1450.7758697356605</v>
      </c>
      <c r="L164" s="52">
        <f>IF(ISERROR(G164/K164),"",G164/K164)</f>
        <v>21.874502231542007</v>
      </c>
      <c r="M164" s="183">
        <f t="shared" ref="M164:AA164" si="26">SUM(M28,M86,M121,M137,M148,M163)</f>
        <v>-230.07988682967755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75" t="s">
        <v>497</v>
      </c>
      <c r="B165" s="291" t="s">
        <v>110</v>
      </c>
      <c r="C165" s="763" t="s">
        <v>111</v>
      </c>
      <c r="D165" s="763"/>
      <c r="E165" s="773" t="s">
        <v>112</v>
      </c>
      <c r="F165" s="773"/>
      <c r="G165" s="743" t="s">
        <v>113</v>
      </c>
      <c r="H165" s="743"/>
      <c r="I165" s="773" t="s">
        <v>114</v>
      </c>
      <c r="J165" s="773"/>
      <c r="K165" s="773" t="s">
        <v>36</v>
      </c>
      <c r="L165" s="773"/>
      <c r="M165" s="773" t="s">
        <v>115</v>
      </c>
      <c r="N165" s="773"/>
      <c r="O165" s="773" t="s">
        <v>116</v>
      </c>
      <c r="P165" s="743" t="s">
        <v>117</v>
      </c>
      <c r="Q165" s="743"/>
      <c r="R165" s="743" t="s">
        <v>36</v>
      </c>
      <c r="S165" s="743"/>
      <c r="T165" s="743" t="s">
        <v>118</v>
      </c>
      <c r="U165" s="743"/>
      <c r="V165" s="743" t="s">
        <v>119</v>
      </c>
      <c r="W165" s="743"/>
      <c r="X165" s="743" t="s">
        <v>36</v>
      </c>
      <c r="Y165" s="743"/>
      <c r="Z165" s="743" t="s">
        <v>118</v>
      </c>
      <c r="AA165" s="743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76"/>
      <c r="B166" s="291" t="s">
        <v>120</v>
      </c>
      <c r="C166" s="778">
        <f>SUM('28:12'!C166)</f>
        <v>13</v>
      </c>
      <c r="D166" s="779"/>
      <c r="E166" s="777">
        <f>D166*11</f>
        <v>0</v>
      </c>
      <c r="F166" s="777"/>
      <c r="G166" s="778">
        <f>SUM('28:12'!G166)</f>
        <v>13</v>
      </c>
      <c r="H166" s="779"/>
      <c r="I166" s="773">
        <f>G166*11</f>
        <v>143</v>
      </c>
      <c r="J166" s="773"/>
      <c r="K166" s="773">
        <f>E166-I166</f>
        <v>-143</v>
      </c>
      <c r="L166" s="773"/>
      <c r="M166" s="775" t="str">
        <f>IF(ISERROR(K166/E166),"",K166/E166)</f>
        <v/>
      </c>
      <c r="N166" s="775"/>
      <c r="O166" s="773"/>
      <c r="P166" s="743" t="s">
        <v>70</v>
      </c>
      <c r="Q166" s="743"/>
      <c r="R166" s="766">
        <f>SUM(O28:U28)</f>
        <v>0</v>
      </c>
      <c r="S166" s="766"/>
      <c r="T166" s="774" t="str">
        <f t="array" ref="T166">IF(ISERROR(R166/R173),"",R166/R173)</f>
        <v/>
      </c>
      <c r="U166" s="774"/>
      <c r="V166" s="743" t="s">
        <v>41</v>
      </c>
      <c r="W166" s="743"/>
      <c r="X166" s="766">
        <f>SUM(P27,P85,P120,P136,P147,P161)</f>
        <v>0</v>
      </c>
      <c r="Y166" s="766"/>
      <c r="Z166" s="774" t="str">
        <f t="array" ref="Z166">IF(ISERROR(X166/X173),"",X166/X173)</f>
        <v/>
      </c>
      <c r="AA166" s="774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76"/>
      <c r="B167" s="291" t="s">
        <v>121</v>
      </c>
      <c r="C167" s="778">
        <f>SUM('28:12'!C167)</f>
        <v>13</v>
      </c>
      <c r="D167" s="779"/>
      <c r="E167" s="777">
        <f>D167*11</f>
        <v>0</v>
      </c>
      <c r="F167" s="777"/>
      <c r="G167" s="778">
        <f>SUM('28:12'!G167)</f>
        <v>13</v>
      </c>
      <c r="H167" s="779"/>
      <c r="I167" s="773">
        <f>G167*11</f>
        <v>143</v>
      </c>
      <c r="J167" s="773"/>
      <c r="K167" s="773">
        <f>E167-I167</f>
        <v>-143</v>
      </c>
      <c r="L167" s="773"/>
      <c r="M167" s="775" t="str">
        <f>IF(ISERROR(K167/E167),"",K167/E167)</f>
        <v/>
      </c>
      <c r="N167" s="775"/>
      <c r="O167" s="773"/>
      <c r="P167" s="743" t="s">
        <v>86</v>
      </c>
      <c r="Q167" s="743"/>
      <c r="R167" s="766">
        <f>SUM(O86:U86)</f>
        <v>0</v>
      </c>
      <c r="S167" s="766"/>
      <c r="T167" s="774" t="str">
        <f>IF(ISERROR(R167/R173),"",R167/R173)</f>
        <v/>
      </c>
      <c r="U167" s="774"/>
      <c r="V167" s="743" t="s">
        <v>42</v>
      </c>
      <c r="W167" s="743"/>
      <c r="X167" s="766">
        <f>SUM(P28,P86,P121,P137,P148,P163)</f>
        <v>0</v>
      </c>
      <c r="Y167" s="766"/>
      <c r="Z167" s="774" t="str">
        <f>IF(ISERROR(X167/X173),"",X167/X173)</f>
        <v/>
      </c>
      <c r="AA167" s="774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76"/>
      <c r="B168" s="291" t="s">
        <v>122</v>
      </c>
      <c r="C168" s="778">
        <f>SUM('28:12'!C168)</f>
        <v>13</v>
      </c>
      <c r="D168" s="779"/>
      <c r="E168" s="777">
        <f>D168*11</f>
        <v>0</v>
      </c>
      <c r="F168" s="777"/>
      <c r="G168" s="778">
        <f>SUM('28:12'!G168)</f>
        <v>13</v>
      </c>
      <c r="H168" s="779"/>
      <c r="I168" s="773">
        <f>G168*8</f>
        <v>104</v>
      </c>
      <c r="J168" s="773"/>
      <c r="K168" s="773">
        <f>E168-I168</f>
        <v>-104</v>
      </c>
      <c r="L168" s="773"/>
      <c r="M168" s="775" t="str">
        <f>IF(ISERROR(K168/E168),"",K168/E168)</f>
        <v/>
      </c>
      <c r="N168" s="775"/>
      <c r="O168" s="773"/>
      <c r="P168" s="743" t="s">
        <v>92</v>
      </c>
      <c r="Q168" s="743"/>
      <c r="R168" s="766">
        <f>SUM(O121:U121)</f>
        <v>0</v>
      </c>
      <c r="S168" s="766"/>
      <c r="T168" s="774" t="str">
        <f>IF(ISERROR(R168/R173),"",R168/R173)</f>
        <v/>
      </c>
      <c r="U168" s="774"/>
      <c r="V168" s="743" t="s">
        <v>43</v>
      </c>
      <c r="W168" s="743"/>
      <c r="X168" s="766">
        <f>SUM(P29,P87,P122,P138,P149,P164)</f>
        <v>0</v>
      </c>
      <c r="Y168" s="766"/>
      <c r="Z168" s="774" t="str">
        <f>IF(ISERROR(X168/X173),"",X168/X173)</f>
        <v/>
      </c>
      <c r="AA168" s="774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76"/>
      <c r="B169" s="291" t="s">
        <v>47</v>
      </c>
      <c r="C169" s="778">
        <f>SUM('28:12'!C169)</f>
        <v>13</v>
      </c>
      <c r="D169" s="779"/>
      <c r="E169" s="777">
        <f>D169*11</f>
        <v>0</v>
      </c>
      <c r="F169" s="777"/>
      <c r="G169" s="778">
        <f>SUM('28:12'!G169)</f>
        <v>13</v>
      </c>
      <c r="H169" s="779"/>
      <c r="I169" s="773">
        <f>G169*11</f>
        <v>143</v>
      </c>
      <c r="J169" s="773"/>
      <c r="K169" s="773">
        <f>E169-I169</f>
        <v>-143</v>
      </c>
      <c r="L169" s="773"/>
      <c r="M169" s="775" t="str">
        <f>IF(ISERROR(K169/E169),"",K169/E169)</f>
        <v/>
      </c>
      <c r="N169" s="775"/>
      <c r="O169" s="773"/>
      <c r="P169" s="743" t="s">
        <v>99</v>
      </c>
      <c r="Q169" s="743"/>
      <c r="R169" s="766">
        <f>SUM(O137:U137)</f>
        <v>0</v>
      </c>
      <c r="S169" s="766"/>
      <c r="T169" s="774" t="str">
        <f>IF(ISERROR(R169/R173),"",R169/R173)</f>
        <v/>
      </c>
      <c r="U169" s="774"/>
      <c r="V169" s="743" t="s">
        <v>44</v>
      </c>
      <c r="W169" s="743"/>
      <c r="X169" s="766">
        <f>SUM(P31,P88,P123,P139,P150,P165)</f>
        <v>0</v>
      </c>
      <c r="Y169" s="766"/>
      <c r="Z169" s="774" t="str">
        <f>IF(ISERROR(X169/X173),"",X169/X173)</f>
        <v/>
      </c>
      <c r="AA169" s="774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77"/>
      <c r="B170" s="291" t="s">
        <v>123</v>
      </c>
      <c r="C170" s="776">
        <f>SUM(C166:D169)</f>
        <v>52</v>
      </c>
      <c r="D170" s="773"/>
      <c r="E170" s="773">
        <f>SUM(F166:F169)</f>
        <v>0</v>
      </c>
      <c r="F170" s="773"/>
      <c r="G170" s="776">
        <f>SUM(G166:H169)</f>
        <v>52</v>
      </c>
      <c r="H170" s="773"/>
      <c r="I170" s="773">
        <f>SUM(I166:J169)</f>
        <v>533</v>
      </c>
      <c r="J170" s="773"/>
      <c r="K170" s="773">
        <f>SUM(K166:L169)</f>
        <v>-533</v>
      </c>
      <c r="L170" s="773"/>
      <c r="M170" s="775" t="str">
        <f>IF(ISERROR(K170/E170),"",K170/E170)</f>
        <v/>
      </c>
      <c r="N170" s="775"/>
      <c r="O170" s="773"/>
      <c r="P170" s="743" t="s">
        <v>102</v>
      </c>
      <c r="Q170" s="743"/>
      <c r="R170" s="766">
        <f>SUM(O148:U148)</f>
        <v>0</v>
      </c>
      <c r="S170" s="766"/>
      <c r="T170" s="774" t="str">
        <f>IF(ISERROR(R170/R173),"",R170/R173)</f>
        <v/>
      </c>
      <c r="U170" s="774"/>
      <c r="V170" s="743" t="s">
        <v>45</v>
      </c>
      <c r="W170" s="743"/>
      <c r="X170" s="766">
        <f>SUM(P32,P89,P124,P140,P151,P166)</f>
        <v>0</v>
      </c>
      <c r="Y170" s="766"/>
      <c r="Z170" s="774" t="str">
        <f>IF(ISERROR(X170/X173),"",X170/X173)</f>
        <v/>
      </c>
      <c r="AA170" s="774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31735</v>
      </c>
      <c r="C171" s="766" t="s">
        <v>155</v>
      </c>
      <c r="D171" s="766"/>
      <c r="E171" s="743">
        <f>H164</f>
        <v>155417.92000000001</v>
      </c>
      <c r="F171" s="743"/>
      <c r="G171" s="743" t="s">
        <v>34</v>
      </c>
      <c r="H171" s="743"/>
      <c r="I171" s="772">
        <f>L164</f>
        <v>21.874502231542007</v>
      </c>
      <c r="J171" s="772"/>
      <c r="K171" s="773" t="s">
        <v>32</v>
      </c>
      <c r="L171" s="773"/>
      <c r="M171" s="772">
        <f>J164</f>
        <v>26.923729532535845</v>
      </c>
      <c r="N171" s="772"/>
      <c r="O171" s="773"/>
      <c r="P171" s="743" t="s">
        <v>106</v>
      </c>
      <c r="Q171" s="743"/>
      <c r="R171" s="766">
        <f>SUM(O163:U163)</f>
        <v>0</v>
      </c>
      <c r="S171" s="766"/>
      <c r="T171" s="774" t="str">
        <f>IF(ISERROR(R171/R173),"",R171/R173)</f>
        <v/>
      </c>
      <c r="U171" s="774"/>
      <c r="V171" s="743" t="s">
        <v>46</v>
      </c>
      <c r="W171" s="743"/>
      <c r="X171" s="766">
        <f>SUM(P33,P90,P125,P141,P152,P167)</f>
        <v>0</v>
      </c>
      <c r="Y171" s="766"/>
      <c r="Z171" s="774" t="str">
        <f>IF(ISERROR(X171/X173),"",X171/X173)</f>
        <v/>
      </c>
      <c r="AA171" s="774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1230.7</v>
      </c>
      <c r="C172" s="743" t="s">
        <v>114</v>
      </c>
      <c r="D172" s="743"/>
      <c r="E172" s="763">
        <f>K164+I170</f>
        <v>1983.7758697356605</v>
      </c>
      <c r="F172" s="763"/>
      <c r="G172" s="743" t="s">
        <v>150</v>
      </c>
      <c r="H172" s="743"/>
      <c r="I172" s="772">
        <f>B172-E172</f>
        <v>-753.07586973566049</v>
      </c>
      <c r="J172" s="772"/>
      <c r="K172" s="773" t="s">
        <v>151</v>
      </c>
      <c r="L172" s="773"/>
      <c r="M172" s="775">
        <f>IF(ISERROR(I172/B172),"",I172/B172)</f>
        <v>-0.61190856401695004</v>
      </c>
      <c r="N172" s="775"/>
      <c r="O172" s="773"/>
      <c r="P172" s="743" t="s">
        <v>107</v>
      </c>
      <c r="Q172" s="743"/>
      <c r="R172" s="766"/>
      <c r="S172" s="766"/>
      <c r="T172" s="774" t="str">
        <f>IF(ISERROR(R172/R173),"",R172/R173)</f>
        <v/>
      </c>
      <c r="U172" s="774"/>
      <c r="V172" s="743" t="s">
        <v>47</v>
      </c>
      <c r="W172" s="743"/>
      <c r="X172" s="766"/>
      <c r="Y172" s="766"/>
      <c r="Z172" s="774" t="str">
        <f>IF(ISERROR(X172/X173),"",X172/X173)</f>
        <v/>
      </c>
      <c r="AA172" s="774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743" t="s">
        <v>149</v>
      </c>
      <c r="D173" s="743"/>
      <c r="E173" s="774">
        <f>IF(ISERROR(B173/B172),"",B173/B172)</f>
        <v>0</v>
      </c>
      <c r="F173" s="774"/>
      <c r="G173" s="743" t="s">
        <v>158</v>
      </c>
      <c r="H173" s="743"/>
      <c r="I173" s="773">
        <f>V164</f>
        <v>0</v>
      </c>
      <c r="J173" s="773"/>
      <c r="K173" s="773" t="s">
        <v>156</v>
      </c>
      <c r="L173" s="773"/>
      <c r="M173" s="775">
        <f t="array" ref="M173">IF(ISERROR(I173/B171),"",I173/B171)</f>
        <v>0</v>
      </c>
      <c r="N173" s="775"/>
      <c r="O173" s="773"/>
      <c r="P173" s="743" t="s">
        <v>123</v>
      </c>
      <c r="Q173" s="743"/>
      <c r="R173" s="766">
        <f>SUM(R166:S172)</f>
        <v>0</v>
      </c>
      <c r="S173" s="766"/>
      <c r="T173" s="774">
        <f>SUM(T166:U172)</f>
        <v>0</v>
      </c>
      <c r="U173" s="774"/>
      <c r="V173" s="743" t="s">
        <v>123</v>
      </c>
      <c r="W173" s="743"/>
      <c r="X173" s="766">
        <f>SUM(X166:Y172)</f>
        <v>0</v>
      </c>
      <c r="Y173" s="766"/>
      <c r="Z173" s="774">
        <f>SUM(Z166:AA172)</f>
        <v>0</v>
      </c>
      <c r="AA173" s="774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805" t="s">
        <v>128</v>
      </c>
      <c r="B174" s="805"/>
      <c r="C174" s="805"/>
      <c r="D174" s="805"/>
      <c r="E174" s="805"/>
      <c r="F174" s="805"/>
      <c r="G174" s="805"/>
      <c r="H174" s="805"/>
      <c r="I174" s="805"/>
      <c r="J174" s="813"/>
      <c r="K174" s="805"/>
      <c r="L174" s="805"/>
      <c r="M174" s="805"/>
      <c r="N174" s="805"/>
      <c r="O174" s="805"/>
      <c r="P174" s="805"/>
      <c r="Q174" s="805"/>
      <c r="R174" s="805"/>
      <c r="S174" s="805"/>
      <c r="T174" s="805"/>
      <c r="U174" s="805"/>
      <c r="V174" s="805"/>
      <c r="W174" s="805"/>
      <c r="X174" s="805"/>
      <c r="Y174" s="805"/>
      <c r="Z174" s="805"/>
      <c r="AA174" s="805"/>
      <c r="AB174" s="805"/>
      <c r="AC174" s="805"/>
      <c r="AD174" s="805"/>
      <c r="AE174" s="805"/>
      <c r="AF174" s="805"/>
      <c r="AG174" s="805"/>
      <c r="AH174" s="805"/>
      <c r="AI174" s="805"/>
      <c r="AJ174" s="805"/>
      <c r="AK174" s="805"/>
      <c r="AL174" s="805"/>
      <c r="AM174" s="805"/>
      <c r="AN174" s="805"/>
      <c r="AO174" s="805"/>
      <c r="AP174" s="805"/>
      <c r="AQ174" s="805"/>
      <c r="AR174" s="805"/>
      <c r="AS174" s="805"/>
      <c r="AT174" s="805"/>
      <c r="AU174" s="805"/>
      <c r="AV174" s="805"/>
      <c r="AW174" s="805"/>
      <c r="AX174" s="805"/>
      <c r="AY174" s="805"/>
      <c r="AZ174" s="805"/>
      <c r="BA174" s="805"/>
    </row>
    <row r="175" spans="1:106">
      <c r="A175" s="686" t="s">
        <v>496</v>
      </c>
      <c r="B175" s="794" t="s">
        <v>25</v>
      </c>
      <c r="C175" s="794" t="s">
        <v>26</v>
      </c>
      <c r="D175" s="794" t="s">
        <v>27</v>
      </c>
      <c r="E175" s="806" t="s">
        <v>28</v>
      </c>
      <c r="F175" s="809" t="s">
        <v>29</v>
      </c>
      <c r="G175" s="773" t="s">
        <v>30</v>
      </c>
      <c r="H175" s="773"/>
      <c r="I175" s="794" t="s">
        <v>31</v>
      </c>
      <c r="J175" s="797" t="s">
        <v>32</v>
      </c>
      <c r="K175" s="800" t="s">
        <v>33</v>
      </c>
      <c r="L175" s="794" t="s">
        <v>34</v>
      </c>
      <c r="M175" s="803" t="s">
        <v>35</v>
      </c>
      <c r="N175" s="791" t="s">
        <v>36</v>
      </c>
      <c r="O175" s="773" t="s">
        <v>37</v>
      </c>
      <c r="P175" s="773"/>
      <c r="Q175" s="773"/>
      <c r="R175" s="773"/>
      <c r="S175" s="773"/>
      <c r="T175" s="773"/>
      <c r="U175" s="773"/>
      <c r="V175" s="792" t="s">
        <v>38</v>
      </c>
      <c r="W175" s="791" t="s">
        <v>39</v>
      </c>
      <c r="X175" s="773" t="s">
        <v>40</v>
      </c>
      <c r="Y175" s="773"/>
      <c r="Z175" s="773"/>
      <c r="AA175" s="773"/>
      <c r="AB175" s="21"/>
      <c r="AC175" s="21"/>
      <c r="AD175" s="21"/>
      <c r="AE175" s="21"/>
      <c r="AF175" s="21"/>
      <c r="AG175" s="21"/>
      <c r="AH175" s="21"/>
      <c r="AI175" s="793"/>
      <c r="AJ175" s="789"/>
      <c r="AK175" s="789"/>
      <c r="AL175" s="789"/>
      <c r="AM175" s="789"/>
      <c r="AN175" s="789"/>
      <c r="AO175" s="789"/>
      <c r="AP175" s="789"/>
      <c r="AQ175" s="789"/>
      <c r="AR175" s="789"/>
      <c r="AS175" s="789"/>
      <c r="AT175" s="789"/>
      <c r="AU175" s="789"/>
      <c r="AV175" s="789"/>
      <c r="AW175" s="789"/>
      <c r="AX175" s="789"/>
      <c r="AY175" s="789"/>
      <c r="AZ175" s="789"/>
      <c r="BA175" s="789"/>
    </row>
    <row r="176" spans="1:106" ht="15.75" customHeight="1">
      <c r="A176" s="687"/>
      <c r="B176" s="795"/>
      <c r="C176" s="795"/>
      <c r="D176" s="795"/>
      <c r="E176" s="807"/>
      <c r="F176" s="810"/>
      <c r="G176" s="773"/>
      <c r="H176" s="773"/>
      <c r="I176" s="795"/>
      <c r="J176" s="798"/>
      <c r="K176" s="801"/>
      <c r="L176" s="795"/>
      <c r="M176" s="804"/>
      <c r="N176" s="791"/>
      <c r="O176" s="773" t="s">
        <v>41</v>
      </c>
      <c r="P176" s="773" t="s">
        <v>42</v>
      </c>
      <c r="Q176" s="773" t="s">
        <v>43</v>
      </c>
      <c r="R176" s="790" t="s">
        <v>44</v>
      </c>
      <c r="S176" s="743" t="s">
        <v>45</v>
      </c>
      <c r="T176" s="773" t="s">
        <v>46</v>
      </c>
      <c r="U176" s="773" t="s">
        <v>47</v>
      </c>
      <c r="V176" s="792"/>
      <c r="W176" s="791"/>
      <c r="X176" s="773" t="s">
        <v>13</v>
      </c>
      <c r="Y176" s="773" t="s">
        <v>48</v>
      </c>
      <c r="Z176" s="773" t="s">
        <v>49</v>
      </c>
      <c r="AA176" s="773" t="s">
        <v>47</v>
      </c>
      <c r="AB176" s="21"/>
      <c r="AC176" s="21"/>
      <c r="AD176" s="21"/>
      <c r="AE176" s="21"/>
      <c r="AF176" s="21"/>
      <c r="AG176" s="21"/>
      <c r="AH176" s="21"/>
      <c r="AI176" s="793"/>
      <c r="AJ176" s="789"/>
      <c r="AK176" s="789"/>
      <c r="AL176" s="789"/>
      <c r="AM176" s="789"/>
      <c r="AN176" s="789"/>
      <c r="AO176" s="789"/>
      <c r="AP176" s="789"/>
      <c r="AQ176" s="789"/>
      <c r="AR176" s="789"/>
      <c r="AS176" s="812"/>
      <c r="AT176" s="812"/>
      <c r="AU176" s="812"/>
      <c r="AV176" s="812"/>
      <c r="AW176" s="812"/>
      <c r="AX176" s="812"/>
      <c r="AY176" s="812"/>
      <c r="AZ176" s="812"/>
      <c r="BA176" s="812"/>
    </row>
    <row r="177" spans="1:53" ht="15.75" customHeight="1">
      <c r="A177" s="688"/>
      <c r="B177" s="796"/>
      <c r="C177" s="796"/>
      <c r="D177" s="796"/>
      <c r="E177" s="808"/>
      <c r="F177" s="811"/>
      <c r="G177" s="289" t="s">
        <v>50</v>
      </c>
      <c r="H177" s="289" t="s">
        <v>51</v>
      </c>
      <c r="I177" s="796"/>
      <c r="J177" s="799"/>
      <c r="K177" s="802"/>
      <c r="L177" s="796"/>
      <c r="M177" s="804"/>
      <c r="N177" s="791"/>
      <c r="O177" s="773"/>
      <c r="P177" s="773"/>
      <c r="Q177" s="773"/>
      <c r="R177" s="790"/>
      <c r="S177" s="743"/>
      <c r="T177" s="773"/>
      <c r="U177" s="773"/>
      <c r="V177" s="792"/>
      <c r="W177" s="791"/>
      <c r="X177" s="773"/>
      <c r="Y177" s="773"/>
      <c r="Z177" s="773"/>
      <c r="AA177" s="773"/>
      <c r="AB177" s="21"/>
      <c r="AC177" s="21"/>
      <c r="AD177" s="21"/>
      <c r="AE177" s="21"/>
      <c r="AF177" s="21"/>
      <c r="AG177" s="21"/>
      <c r="AH177" s="21"/>
      <c r="AI177" s="793"/>
      <c r="AJ177" s="789"/>
      <c r="AK177" s="789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SUM('28:12'!G178)</f>
        <v>562</v>
      </c>
      <c r="H178" s="95">
        <f t="shared" ref="H178:H183" si="27">D178*G178</f>
        <v>2826.86</v>
      </c>
      <c r="I178" s="93">
        <f>SUM('28:12'!I178)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28">IF(ISERROR(I178-K178),"",I178-K178)</f>
        <v>-22.125</v>
      </c>
      <c r="N178" s="93">
        <f>SUM('28:12'!N178)</f>
        <v>0</v>
      </c>
      <c r="O178" s="93">
        <f>SUM('28:12'!O178)</f>
        <v>0</v>
      </c>
      <c r="P178" s="93">
        <f>SUM('28:12'!P178)</f>
        <v>0</v>
      </c>
      <c r="Q178" s="93">
        <f>SUM('28:12'!Q178)</f>
        <v>0</v>
      </c>
      <c r="R178" s="93">
        <f>SUM('28:12'!R178)</f>
        <v>0</v>
      </c>
      <c r="S178" s="93">
        <f>SUM('28:12'!S178)</f>
        <v>0</v>
      </c>
      <c r="T178" s="93">
        <f>SUM('28:12'!T178)</f>
        <v>0</v>
      </c>
      <c r="U178" s="93">
        <f>SUM('28:12'!U178)</f>
        <v>0</v>
      </c>
      <c r="V178" s="196">
        <f t="shared" ref="V178:V189" si="29">SUM(X178:AA178)</f>
        <v>0</v>
      </c>
      <c r="W178" s="33">
        <f t="shared" ref="W178:W189" si="30">IF(ISERROR(V178/G178),"",V178/G178)</f>
        <v>0</v>
      </c>
      <c r="X178" s="93">
        <f>SUM('28:12'!X178)</f>
        <v>0</v>
      </c>
      <c r="Y178" s="93">
        <f>SUM('28:12'!Y178)</f>
        <v>0</v>
      </c>
      <c r="Z178" s="93">
        <f>SUM('28:12'!Z178)</f>
        <v>0</v>
      </c>
      <c r="AA178" s="93">
        <f>SUM('28:12'!AA178)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SUM('28:12'!G179)</f>
        <v>0</v>
      </c>
      <c r="H179" s="95">
        <f t="shared" si="27"/>
        <v>0</v>
      </c>
      <c r="I179" s="93">
        <f>SUM('28:12'!I179)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SUM('28:12'!N179)</f>
        <v>0</v>
      </c>
      <c r="O179" s="93">
        <f>SUM('28:12'!O179)</f>
        <v>0</v>
      </c>
      <c r="P179" s="93">
        <f>SUM('28:12'!P179)</f>
        <v>0</v>
      </c>
      <c r="Q179" s="93">
        <f>SUM('28:12'!Q179)</f>
        <v>0</v>
      </c>
      <c r="R179" s="93">
        <f>SUM('28:12'!R179)</f>
        <v>0</v>
      </c>
      <c r="S179" s="93">
        <f>SUM('28:12'!S179)</f>
        <v>0</v>
      </c>
      <c r="T179" s="93">
        <f>SUM('28:12'!T179)</f>
        <v>0</v>
      </c>
      <c r="U179" s="93">
        <f>SUM('28:12'!U179)</f>
        <v>0</v>
      </c>
      <c r="V179" s="196">
        <f t="shared" si="29"/>
        <v>0</v>
      </c>
      <c r="W179" s="33" t="str">
        <f t="shared" si="30"/>
        <v/>
      </c>
      <c r="X179" s="93">
        <f>SUM('28:12'!X179)</f>
        <v>0</v>
      </c>
      <c r="Y179" s="93">
        <f>SUM('28:12'!Y179)</f>
        <v>0</v>
      </c>
      <c r="Z179" s="93">
        <f>SUM('28:12'!Z179)</f>
        <v>0</v>
      </c>
      <c r="AA179" s="93">
        <f>SUM('28:12'!AA179)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SUM('28:12'!G180)</f>
        <v>0</v>
      </c>
      <c r="H180" s="95">
        <f t="shared" si="27"/>
        <v>0</v>
      </c>
      <c r="I180" s="93">
        <f>SUM('28:12'!I180)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SUM('28:12'!N180)</f>
        <v>0</v>
      </c>
      <c r="O180" s="93">
        <f>SUM('28:12'!O180)</f>
        <v>0</v>
      </c>
      <c r="P180" s="93">
        <f>SUM('28:12'!P180)</f>
        <v>0</v>
      </c>
      <c r="Q180" s="93">
        <f>SUM('28:12'!Q180)</f>
        <v>0</v>
      </c>
      <c r="R180" s="93">
        <f>SUM('28:12'!R180)</f>
        <v>0</v>
      </c>
      <c r="S180" s="93">
        <f>SUM('28:12'!S180)</f>
        <v>0</v>
      </c>
      <c r="T180" s="93">
        <f>SUM('28:12'!T180)</f>
        <v>0</v>
      </c>
      <c r="U180" s="93">
        <f>SUM('28:12'!U180)</f>
        <v>0</v>
      </c>
      <c r="V180" s="196">
        <f t="shared" si="29"/>
        <v>0</v>
      </c>
      <c r="W180" s="33" t="str">
        <f t="shared" si="30"/>
        <v/>
      </c>
      <c r="X180" s="93">
        <f>SUM('28:12'!X180)</f>
        <v>0</v>
      </c>
      <c r="Y180" s="93">
        <f>SUM('28:12'!Y180)</f>
        <v>0</v>
      </c>
      <c r="Z180" s="93">
        <f>SUM('28:12'!Z180)</f>
        <v>0</v>
      </c>
      <c r="AA180" s="93">
        <f>SUM('28:12'!AA180)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SUM('28:12'!G181)</f>
        <v>1149</v>
      </c>
      <c r="H181" s="95">
        <f t="shared" si="27"/>
        <v>5779.47</v>
      </c>
      <c r="I181" s="93">
        <f>SUM('28:12'!I181)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SUM('28:12'!N181)</f>
        <v>0</v>
      </c>
      <c r="O181" s="93">
        <f>SUM('28:12'!O181)</f>
        <v>0</v>
      </c>
      <c r="P181" s="93">
        <f>SUM('28:12'!P181)</f>
        <v>0</v>
      </c>
      <c r="Q181" s="93">
        <f>SUM('28:12'!Q181)</f>
        <v>0</v>
      </c>
      <c r="R181" s="93">
        <f>SUM('28:12'!R181)</f>
        <v>0</v>
      </c>
      <c r="S181" s="93">
        <f>SUM('28:12'!S181)</f>
        <v>0</v>
      </c>
      <c r="T181" s="93">
        <f>SUM('28:12'!T181)</f>
        <v>0</v>
      </c>
      <c r="U181" s="93">
        <f>SUM('28:12'!U181)</f>
        <v>0</v>
      </c>
      <c r="V181" s="196">
        <f t="shared" si="29"/>
        <v>0</v>
      </c>
      <c r="W181" s="33">
        <f t="shared" si="30"/>
        <v>0</v>
      </c>
      <c r="X181" s="93">
        <f>SUM('28:12'!X181)</f>
        <v>0</v>
      </c>
      <c r="Y181" s="93">
        <f>SUM('28:12'!Y181)</f>
        <v>0</v>
      </c>
      <c r="Z181" s="93">
        <f>SUM('28:12'!Z181)</f>
        <v>0</v>
      </c>
      <c r="AA181" s="93">
        <f>SUM('28:12'!AA181)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SUM('28:12'!G182)</f>
        <v>0</v>
      </c>
      <c r="H182" s="95">
        <f t="shared" si="27"/>
        <v>0</v>
      </c>
      <c r="I182" s="93">
        <f>SUM('28:12'!I182)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SUM('28:12'!N182)</f>
        <v>0</v>
      </c>
      <c r="O182" s="93">
        <f>SUM('28:12'!O182)</f>
        <v>0</v>
      </c>
      <c r="P182" s="93">
        <f>SUM('28:12'!P182)</f>
        <v>0</v>
      </c>
      <c r="Q182" s="93">
        <f>SUM('28:12'!Q182)</f>
        <v>0</v>
      </c>
      <c r="R182" s="93">
        <f>SUM('28:12'!R182)</f>
        <v>0</v>
      </c>
      <c r="S182" s="93">
        <f>SUM('28:12'!S182)</f>
        <v>0</v>
      </c>
      <c r="T182" s="93">
        <f>SUM('28:12'!T182)</f>
        <v>0</v>
      </c>
      <c r="U182" s="93">
        <f>SUM('28:12'!U182)</f>
        <v>0</v>
      </c>
      <c r="V182" s="196">
        <f t="shared" si="29"/>
        <v>0</v>
      </c>
      <c r="W182" s="33" t="str">
        <f t="shared" si="30"/>
        <v/>
      </c>
      <c r="X182" s="93">
        <f>SUM('28:12'!X182)</f>
        <v>0</v>
      </c>
      <c r="Y182" s="93">
        <f>SUM('28:12'!Y182)</f>
        <v>0</v>
      </c>
      <c r="Z182" s="93">
        <f>SUM('28:12'!Z182)</f>
        <v>0</v>
      </c>
      <c r="AA182" s="93">
        <f>SUM('28:12'!AA182)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SUM('28:12'!G183)</f>
        <v>1223</v>
      </c>
      <c r="H183" s="95">
        <f t="shared" si="27"/>
        <v>6163.92</v>
      </c>
      <c r="I183" s="93">
        <f>SUM('28:12'!I183)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28"/>
        <v>-12.868421052631575</v>
      </c>
      <c r="N183" s="93">
        <f>SUM('28:12'!N183)</f>
        <v>0</v>
      </c>
      <c r="O183" s="93">
        <f>SUM('28:12'!O183)</f>
        <v>0</v>
      </c>
      <c r="P183" s="93">
        <f>SUM('28:12'!P183)</f>
        <v>0</v>
      </c>
      <c r="Q183" s="93">
        <f>SUM('28:12'!Q183)</f>
        <v>0</v>
      </c>
      <c r="R183" s="93">
        <f>SUM('28:12'!R183)</f>
        <v>0</v>
      </c>
      <c r="S183" s="93">
        <f>SUM('28:12'!S183)</f>
        <v>0</v>
      </c>
      <c r="T183" s="93">
        <f>SUM('28:12'!T183)</f>
        <v>0</v>
      </c>
      <c r="U183" s="93">
        <f>SUM('28:12'!U183)</f>
        <v>0</v>
      </c>
      <c r="V183" s="196">
        <f t="shared" si="29"/>
        <v>0</v>
      </c>
      <c r="W183" s="33">
        <f t="shared" si="30"/>
        <v>0</v>
      </c>
      <c r="X183" s="93">
        <f>SUM('28:12'!X183)</f>
        <v>0</v>
      </c>
      <c r="Y183" s="93">
        <f>SUM('28:12'!Y183)</f>
        <v>0</v>
      </c>
      <c r="Z183" s="93">
        <f>SUM('28:12'!Z183)</f>
        <v>0</v>
      </c>
      <c r="AA183" s="93">
        <f>SUM('28:12'!AA183)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SUM('28:12'!G184)</f>
        <v>0</v>
      </c>
      <c r="H184" s="95">
        <f>D184*G184</f>
        <v>0</v>
      </c>
      <c r="I184" s="93">
        <f>SUM('28:12'!I184)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SUM('28:12'!N184)</f>
        <v>0</v>
      </c>
      <c r="O184" s="93">
        <f>SUM('28:12'!O184)</f>
        <v>0</v>
      </c>
      <c r="P184" s="93">
        <f>SUM('28:12'!P184)</f>
        <v>0</v>
      </c>
      <c r="Q184" s="93">
        <f>SUM('28:12'!Q184)</f>
        <v>0</v>
      </c>
      <c r="R184" s="93">
        <f>SUM('28:12'!R184)</f>
        <v>0</v>
      </c>
      <c r="S184" s="93">
        <f>SUM('28:12'!S184)</f>
        <v>0</v>
      </c>
      <c r="T184" s="93">
        <f>SUM('28:12'!T184)</f>
        <v>0</v>
      </c>
      <c r="U184" s="93">
        <f>SUM('28:12'!U184)</f>
        <v>0</v>
      </c>
      <c r="V184" s="196">
        <f t="shared" si="29"/>
        <v>0</v>
      </c>
      <c r="W184" s="33" t="str">
        <f t="shared" si="30"/>
        <v/>
      </c>
      <c r="X184" s="93">
        <f>SUM('28:12'!X184)</f>
        <v>0</v>
      </c>
      <c r="Y184" s="93">
        <f>SUM('28:12'!Y184)</f>
        <v>0</v>
      </c>
      <c r="Z184" s="93">
        <f>SUM('28:12'!Z184)</f>
        <v>0</v>
      </c>
      <c r="AA184" s="93">
        <f>SUM('28:12'!AA184)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SUM('28:12'!G185)</f>
        <v>0</v>
      </c>
      <c r="H185" s="95">
        <f t="shared" ref="H185:H198" si="31">D185*G185</f>
        <v>0</v>
      </c>
      <c r="I185" s="93">
        <f>SUM('28:12'!I185)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SUM('28:12'!N185)</f>
        <v>0</v>
      </c>
      <c r="O185" s="93">
        <f>SUM('28:12'!O185)</f>
        <v>0</v>
      </c>
      <c r="P185" s="93">
        <f>SUM('28:12'!P185)</f>
        <v>0</v>
      </c>
      <c r="Q185" s="93">
        <f>SUM('28:12'!Q185)</f>
        <v>0</v>
      </c>
      <c r="R185" s="93">
        <f>SUM('28:12'!R185)</f>
        <v>0</v>
      </c>
      <c r="S185" s="93">
        <f>SUM('28:12'!S185)</f>
        <v>0</v>
      </c>
      <c r="T185" s="93">
        <f>SUM('28:12'!T185)</f>
        <v>0</v>
      </c>
      <c r="U185" s="93">
        <f>SUM('28:12'!U185)</f>
        <v>0</v>
      </c>
      <c r="V185" s="196">
        <f t="shared" si="29"/>
        <v>0</v>
      </c>
      <c r="W185" s="33" t="str">
        <f t="shared" si="30"/>
        <v/>
      </c>
      <c r="X185" s="93">
        <f>SUM('28:12'!X185)</f>
        <v>0</v>
      </c>
      <c r="Y185" s="93">
        <f>SUM('28:12'!Y185)</f>
        <v>0</v>
      </c>
      <c r="Z185" s="93">
        <f>SUM('28:12'!Z185)</f>
        <v>0</v>
      </c>
      <c r="AA185" s="93">
        <f>SUM('28:12'!AA185)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SUM('28:12'!G186)</f>
        <v>666</v>
      </c>
      <c r="H186" s="95">
        <f t="shared" si="31"/>
        <v>3356.64</v>
      </c>
      <c r="I186" s="93">
        <f>SUM('28:12'!I186)</f>
        <v>30</v>
      </c>
      <c r="J186" s="31">
        <f t="array" ref="J186">IF(ISERROR(G186/I186),"",G186/I186)</f>
        <v>22.2</v>
      </c>
      <c r="K186" s="35">
        <f t="array" ref="K186">IF(ISERROR(G186/L186),"",G186/L186)</f>
        <v>39.176470588235297</v>
      </c>
      <c r="L186" s="87">
        <v>17</v>
      </c>
      <c r="M186" s="36">
        <f t="shared" si="28"/>
        <v>-9.176470588235297</v>
      </c>
      <c r="N186" s="93">
        <f>SUM('28:12'!N186)</f>
        <v>0</v>
      </c>
      <c r="O186" s="93">
        <f>SUM('28:12'!O186)</f>
        <v>0</v>
      </c>
      <c r="P186" s="93">
        <f>SUM('28:12'!P186)</f>
        <v>0</v>
      </c>
      <c r="Q186" s="93">
        <f>SUM('28:12'!Q186)</f>
        <v>0</v>
      </c>
      <c r="R186" s="93">
        <f>SUM('28:12'!R186)</f>
        <v>0</v>
      </c>
      <c r="S186" s="93">
        <f>SUM('28:12'!S186)</f>
        <v>0</v>
      </c>
      <c r="T186" s="93">
        <f>SUM('28:12'!T186)</f>
        <v>0</v>
      </c>
      <c r="U186" s="93">
        <f>SUM('28:12'!U186)</f>
        <v>0</v>
      </c>
      <c r="V186" s="196">
        <f t="shared" si="29"/>
        <v>0</v>
      </c>
      <c r="W186" s="33">
        <f t="shared" si="30"/>
        <v>0</v>
      </c>
      <c r="X186" s="93">
        <f>SUM('28:12'!X186)</f>
        <v>0</v>
      </c>
      <c r="Y186" s="93">
        <f>SUM('28:12'!Y186)</f>
        <v>0</v>
      </c>
      <c r="Z186" s="93">
        <f>SUM('28:12'!Z186)</f>
        <v>0</v>
      </c>
      <c r="AA186" s="93">
        <f>SUM('28:12'!AA186)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SUM('28:12'!G187)</f>
        <v>691</v>
      </c>
      <c r="H187" s="95">
        <f t="shared" si="31"/>
        <v>3482.64</v>
      </c>
      <c r="I187" s="93">
        <f>SUM('28:12'!I187)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SUM('28:12'!N187)</f>
        <v>0</v>
      </c>
      <c r="O187" s="93">
        <f>SUM('28:12'!O187)</f>
        <v>0</v>
      </c>
      <c r="P187" s="93">
        <f>SUM('28:12'!P187)</f>
        <v>0</v>
      </c>
      <c r="Q187" s="93">
        <f>SUM('28:12'!Q187)</f>
        <v>0</v>
      </c>
      <c r="R187" s="93">
        <f>SUM('28:12'!R187)</f>
        <v>0</v>
      </c>
      <c r="S187" s="93">
        <f>SUM('28:12'!S187)</f>
        <v>0</v>
      </c>
      <c r="T187" s="93">
        <f>SUM('28:12'!T187)</f>
        <v>0</v>
      </c>
      <c r="U187" s="93">
        <f>SUM('28:12'!U187)</f>
        <v>0</v>
      </c>
      <c r="V187" s="196">
        <f t="shared" si="29"/>
        <v>0</v>
      </c>
      <c r="W187" s="33">
        <f t="shared" si="30"/>
        <v>0</v>
      </c>
      <c r="X187" s="93">
        <f>SUM('28:12'!X187)</f>
        <v>0</v>
      </c>
      <c r="Y187" s="93">
        <f>SUM('28:12'!Y187)</f>
        <v>0</v>
      </c>
      <c r="Z187" s="93">
        <f>SUM('28:12'!Z187)</f>
        <v>0</v>
      </c>
      <c r="AA187" s="93">
        <f>SUM('28:12'!AA187)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SUM('28:12'!G188)</f>
        <v>0</v>
      </c>
      <c r="H188" s="95">
        <f t="shared" si="31"/>
        <v>0</v>
      </c>
      <c r="I188" s="93">
        <f>SUM('28:12'!I188)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SUM('28:12'!N188)</f>
        <v>0</v>
      </c>
      <c r="O188" s="93">
        <f>SUM('28:12'!O188)</f>
        <v>0</v>
      </c>
      <c r="P188" s="93">
        <f>SUM('28:12'!P188)</f>
        <v>0</v>
      </c>
      <c r="Q188" s="93">
        <f>SUM('28:12'!Q188)</f>
        <v>0</v>
      </c>
      <c r="R188" s="93">
        <f>SUM('28:12'!R188)</f>
        <v>0</v>
      </c>
      <c r="S188" s="93">
        <f>SUM('28:12'!S188)</f>
        <v>0</v>
      </c>
      <c r="T188" s="93">
        <f>SUM('28:12'!T188)</f>
        <v>0</v>
      </c>
      <c r="U188" s="93">
        <f>SUM('28:12'!U188)</f>
        <v>0</v>
      </c>
      <c r="V188" s="196">
        <f t="shared" si="29"/>
        <v>0</v>
      </c>
      <c r="W188" s="33" t="str">
        <f t="shared" si="30"/>
        <v/>
      </c>
      <c r="X188" s="93">
        <f>SUM('28:12'!X188)</f>
        <v>0</v>
      </c>
      <c r="Y188" s="93">
        <f>SUM('28:12'!Y188)</f>
        <v>0</v>
      </c>
      <c r="Z188" s="93">
        <f>SUM('28:12'!Z188)</f>
        <v>0</v>
      </c>
      <c r="AA188" s="93">
        <f>SUM('28:12'!AA188)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SUM('28:12'!G189)</f>
        <v>0</v>
      </c>
      <c r="H189" s="95">
        <f t="shared" si="31"/>
        <v>0</v>
      </c>
      <c r="I189" s="93">
        <f>SUM('28:12'!I189)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SUM('28:12'!N189)</f>
        <v>0</v>
      </c>
      <c r="O189" s="93">
        <f>SUM('28:12'!O189)</f>
        <v>0</v>
      </c>
      <c r="P189" s="93">
        <f>SUM('28:12'!P189)</f>
        <v>0</v>
      </c>
      <c r="Q189" s="93">
        <f>SUM('28:12'!Q189)</f>
        <v>0</v>
      </c>
      <c r="R189" s="93">
        <f>SUM('28:12'!R189)</f>
        <v>0</v>
      </c>
      <c r="S189" s="93">
        <f>SUM('28:12'!S189)</f>
        <v>0</v>
      </c>
      <c r="T189" s="93">
        <f>SUM('28:12'!T189)</f>
        <v>0</v>
      </c>
      <c r="U189" s="93">
        <f>SUM('28:12'!U189)</f>
        <v>0</v>
      </c>
      <c r="V189" s="196">
        <f t="shared" si="29"/>
        <v>0</v>
      </c>
      <c r="W189" s="33" t="str">
        <f t="shared" si="30"/>
        <v/>
      </c>
      <c r="X189" s="93">
        <f>SUM('28:12'!X189)</f>
        <v>0</v>
      </c>
      <c r="Y189" s="93">
        <f>SUM('28:12'!Y189)</f>
        <v>0</v>
      </c>
      <c r="Z189" s="93">
        <f>SUM('28:12'!Z189)</f>
        <v>0</v>
      </c>
      <c r="AA189" s="93">
        <f>SUM('28:12'!AA189)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SUM('28:12'!G190)</f>
        <v>414</v>
      </c>
      <c r="H190" s="95">
        <f t="shared" si="31"/>
        <v>2094.8399999999997</v>
      </c>
      <c r="I190" s="93">
        <f>SUM('28:12'!I190)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SUM('28:12'!N190)</f>
        <v>0</v>
      </c>
      <c r="O190" s="93">
        <f>SUM('28:12'!O190)</f>
        <v>0</v>
      </c>
      <c r="P190" s="93">
        <f>SUM('28:12'!P190)</f>
        <v>0</v>
      </c>
      <c r="Q190" s="93">
        <f>SUM('28:12'!Q190)</f>
        <v>0</v>
      </c>
      <c r="R190" s="93">
        <f>SUM('28:12'!R190)</f>
        <v>0</v>
      </c>
      <c r="S190" s="93">
        <f>SUM('28:12'!S190)</f>
        <v>0</v>
      </c>
      <c r="T190" s="93">
        <f>SUM('28:12'!T190)</f>
        <v>0</v>
      </c>
      <c r="U190" s="93">
        <f>SUM('28:12'!U190)</f>
        <v>0</v>
      </c>
      <c r="V190" s="196">
        <f>SUM(X190:AA190)</f>
        <v>0</v>
      </c>
      <c r="W190" s="33">
        <f>IF(ISERROR(V190/G190),"",V190/G190)</f>
        <v>0</v>
      </c>
      <c r="X190" s="93">
        <f>SUM('28:12'!X190)</f>
        <v>0</v>
      </c>
      <c r="Y190" s="93">
        <f>SUM('28:12'!Y190)</f>
        <v>0</v>
      </c>
      <c r="Z190" s="93">
        <f>SUM('28:12'!Z190)</f>
        <v>0</v>
      </c>
      <c r="AA190" s="93">
        <f>SUM('28:12'!AA190)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SUM('28:12'!G191)</f>
        <v>0</v>
      </c>
      <c r="H191" s="95">
        <f t="shared" si="31"/>
        <v>0</v>
      </c>
      <c r="I191" s="93">
        <f>SUM('28:12'!I191)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SUM('28:12'!N191)</f>
        <v>0</v>
      </c>
      <c r="O191" s="93">
        <f>SUM('28:12'!O191)</f>
        <v>0</v>
      </c>
      <c r="P191" s="93">
        <f>SUM('28:12'!P191)</f>
        <v>0</v>
      </c>
      <c r="Q191" s="93">
        <f>SUM('28:12'!Q191)</f>
        <v>0</v>
      </c>
      <c r="R191" s="93">
        <f>SUM('28:12'!R191)</f>
        <v>0</v>
      </c>
      <c r="S191" s="93">
        <f>SUM('28:12'!S191)</f>
        <v>0</v>
      </c>
      <c r="T191" s="93">
        <f>SUM('28:12'!T191)</f>
        <v>0</v>
      </c>
      <c r="U191" s="93">
        <f>SUM('28:12'!U191)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SUM('28:12'!X191)</f>
        <v>0</v>
      </c>
      <c r="Y191" s="93">
        <f>SUM('28:12'!Y191)</f>
        <v>0</v>
      </c>
      <c r="Z191" s="93">
        <f>SUM('28:12'!Z191)</f>
        <v>0</v>
      </c>
      <c r="AA191" s="93">
        <f>SUM('28:12'!AA191)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SUM('28:12'!G192)</f>
        <v>661</v>
      </c>
      <c r="H192" s="95">
        <f t="shared" si="31"/>
        <v>3364.49</v>
      </c>
      <c r="I192" s="93">
        <f>SUM('28:12'!I192)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SUM('28:12'!N192)</f>
        <v>0</v>
      </c>
      <c r="O192" s="93">
        <f>SUM('28:12'!O192)</f>
        <v>0</v>
      </c>
      <c r="P192" s="93">
        <f>SUM('28:12'!P192)</f>
        <v>0</v>
      </c>
      <c r="Q192" s="93">
        <f>SUM('28:12'!Q192)</f>
        <v>0</v>
      </c>
      <c r="R192" s="93">
        <f>SUM('28:12'!R192)</f>
        <v>0</v>
      </c>
      <c r="S192" s="93">
        <f>SUM('28:12'!S192)</f>
        <v>0</v>
      </c>
      <c r="T192" s="93">
        <f>SUM('28:12'!T192)</f>
        <v>0</v>
      </c>
      <c r="U192" s="93">
        <f>SUM('28:12'!U192)</f>
        <v>0</v>
      </c>
      <c r="V192" s="196">
        <f>SUM(X192:AA192)</f>
        <v>0</v>
      </c>
      <c r="W192" s="33">
        <f>IF(ISERROR(V192/G192),"",V192/G192)</f>
        <v>0</v>
      </c>
      <c r="X192" s="93">
        <f>SUM('28:12'!X192)</f>
        <v>0</v>
      </c>
      <c r="Y192" s="93">
        <f>SUM('28:12'!Y192)</f>
        <v>0</v>
      </c>
      <c r="Z192" s="93">
        <f>SUM('28:12'!Z192)</f>
        <v>0</v>
      </c>
      <c r="AA192" s="93">
        <f>SUM('28:12'!AA192)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SUM('28:12'!G193)</f>
        <v>0</v>
      </c>
      <c r="H193" s="95">
        <f t="shared" si="31"/>
        <v>0</v>
      </c>
      <c r="I193" s="93">
        <f>SUM('28:12'!I193)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SUM('28:12'!N193)</f>
        <v>0</v>
      </c>
      <c r="O193" s="93">
        <f>SUM('28:12'!O193)</f>
        <v>0</v>
      </c>
      <c r="P193" s="93">
        <f>SUM('28:12'!P193)</f>
        <v>0</v>
      </c>
      <c r="Q193" s="93">
        <f>SUM('28:12'!Q193)</f>
        <v>0</v>
      </c>
      <c r="R193" s="93">
        <f>SUM('28:12'!R193)</f>
        <v>0</v>
      </c>
      <c r="S193" s="93">
        <f>SUM('28:12'!S193)</f>
        <v>0</v>
      </c>
      <c r="T193" s="93">
        <f>SUM('28:12'!T193)</f>
        <v>0</v>
      </c>
      <c r="U193" s="93">
        <f>SUM('28:12'!U193)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SUM('28:12'!X193)</f>
        <v>0</v>
      </c>
      <c r="Y193" s="93">
        <f>SUM('28:12'!Y193)</f>
        <v>0</v>
      </c>
      <c r="Z193" s="93">
        <f>SUM('28:12'!Z193)</f>
        <v>0</v>
      </c>
      <c r="AA193" s="93">
        <f>SUM('28:12'!AA193)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SUM('28:12'!G194)</f>
        <v>0</v>
      </c>
      <c r="H194" s="95">
        <f t="shared" si="31"/>
        <v>0</v>
      </c>
      <c r="I194" s="93">
        <f>SUM('28:12'!I194)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SUM('28:12'!N194)</f>
        <v>0</v>
      </c>
      <c r="O194" s="93">
        <f>SUM('28:12'!O194)</f>
        <v>0</v>
      </c>
      <c r="P194" s="93">
        <f>SUM('28:12'!P194)</f>
        <v>0</v>
      </c>
      <c r="Q194" s="93">
        <f>SUM('28:12'!Q194)</f>
        <v>0</v>
      </c>
      <c r="R194" s="93">
        <f>SUM('28:12'!R194)</f>
        <v>0</v>
      </c>
      <c r="S194" s="93">
        <f>SUM('28:12'!S194)</f>
        <v>0</v>
      </c>
      <c r="T194" s="93">
        <f>SUM('28:12'!T194)</f>
        <v>0</v>
      </c>
      <c r="U194" s="93">
        <f>SUM('28:12'!U194)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SUM('28:12'!X194)</f>
        <v>0</v>
      </c>
      <c r="Y194" s="93">
        <f>SUM('28:12'!Y194)</f>
        <v>0</v>
      </c>
      <c r="Z194" s="93">
        <f>SUM('28:12'!Z194)</f>
        <v>0</v>
      </c>
      <c r="AA194" s="93">
        <f>SUM('28:12'!AA194)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SUM('28:12'!G195)</f>
        <v>0</v>
      </c>
      <c r="H195" s="95">
        <f t="shared" si="31"/>
        <v>0</v>
      </c>
      <c r="I195" s="93">
        <f>SUM('28:12'!I195)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SUM('28:12'!N195)</f>
        <v>0</v>
      </c>
      <c r="O195" s="93">
        <f>SUM('28:12'!O195)</f>
        <v>0</v>
      </c>
      <c r="P195" s="93">
        <f>SUM('28:12'!P195)</f>
        <v>0</v>
      </c>
      <c r="Q195" s="93">
        <f>SUM('28:12'!Q195)</f>
        <v>0</v>
      </c>
      <c r="R195" s="93">
        <f>SUM('28:12'!R195)</f>
        <v>0</v>
      </c>
      <c r="S195" s="93">
        <f>SUM('28:12'!S195)</f>
        <v>0</v>
      </c>
      <c r="T195" s="93">
        <f>SUM('28:12'!T195)</f>
        <v>0</v>
      </c>
      <c r="U195" s="93">
        <f>SUM('28:12'!U195)</f>
        <v>0</v>
      </c>
      <c r="V195" s="196"/>
      <c r="W195" s="33"/>
      <c r="X195" s="93">
        <f>SUM('28:12'!X195)</f>
        <v>0</v>
      </c>
      <c r="Y195" s="93">
        <f>SUM('28:12'!Y195)</f>
        <v>0</v>
      </c>
      <c r="Z195" s="93">
        <f>SUM('28:12'!Z195)</f>
        <v>0</v>
      </c>
      <c r="AA195" s="93">
        <f>SUM('28:12'!AA195)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SUM('28:12'!G196)</f>
        <v>0</v>
      </c>
      <c r="H196" s="95">
        <f t="shared" si="31"/>
        <v>0</v>
      </c>
      <c r="I196" s="93">
        <f>SUM('28:12'!I196)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SUM('28:12'!N196)</f>
        <v>0</v>
      </c>
      <c r="O196" s="93">
        <f>SUM('28:12'!O196)</f>
        <v>0</v>
      </c>
      <c r="P196" s="93">
        <f>SUM('28:12'!P196)</f>
        <v>0</v>
      </c>
      <c r="Q196" s="93">
        <f>SUM('28:12'!Q196)</f>
        <v>0</v>
      </c>
      <c r="R196" s="93">
        <f>SUM('28:12'!R196)</f>
        <v>0</v>
      </c>
      <c r="S196" s="93">
        <f>SUM('28:12'!S196)</f>
        <v>0</v>
      </c>
      <c r="T196" s="93">
        <f>SUM('28:12'!T196)</f>
        <v>0</v>
      </c>
      <c r="U196" s="93">
        <f>SUM('28:12'!U196)</f>
        <v>0</v>
      </c>
      <c r="V196" s="196"/>
      <c r="W196" s="33"/>
      <c r="X196" s="93">
        <f>SUM('28:12'!X196)</f>
        <v>0</v>
      </c>
      <c r="Y196" s="93">
        <f>SUM('28:12'!Y196)</f>
        <v>0</v>
      </c>
      <c r="Z196" s="93">
        <f>SUM('28:12'!Z196)</f>
        <v>0</v>
      </c>
      <c r="AA196" s="93">
        <f>SUM('28:12'!AA196)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SUM('28:12'!G197)</f>
        <v>0</v>
      </c>
      <c r="H197" s="95">
        <f t="shared" si="31"/>
        <v>0</v>
      </c>
      <c r="I197" s="93">
        <f>SUM('28:12'!I197)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SUM('28:12'!N197)</f>
        <v>0</v>
      </c>
      <c r="O197" s="93">
        <f>SUM('28:12'!O197)</f>
        <v>0</v>
      </c>
      <c r="P197" s="93">
        <f>SUM('28:12'!P197)</f>
        <v>0</v>
      </c>
      <c r="Q197" s="93">
        <f>SUM('28:12'!Q197)</f>
        <v>0</v>
      </c>
      <c r="R197" s="93">
        <f>SUM('28:12'!R197)</f>
        <v>0</v>
      </c>
      <c r="S197" s="93">
        <f>SUM('28:12'!S197)</f>
        <v>0</v>
      </c>
      <c r="T197" s="93">
        <f>SUM('28:12'!T197)</f>
        <v>0</v>
      </c>
      <c r="U197" s="93">
        <f>SUM('28:12'!U197)</f>
        <v>0</v>
      </c>
      <c r="V197" s="196"/>
      <c r="W197" s="33"/>
      <c r="X197" s="93">
        <f>SUM('28:12'!X197)</f>
        <v>0</v>
      </c>
      <c r="Y197" s="93">
        <f>SUM('28:12'!Y197)</f>
        <v>0</v>
      </c>
      <c r="Z197" s="93">
        <f>SUM('28:12'!Z197)</f>
        <v>0</v>
      </c>
      <c r="AA197" s="93">
        <f>SUM('28:12'!AA197)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SUM('28:12'!G198)</f>
        <v>0</v>
      </c>
      <c r="H198" s="95">
        <f t="shared" si="31"/>
        <v>0</v>
      </c>
      <c r="I198" s="93">
        <f>SUM('28:12'!I198)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SUM('28:12'!N198)</f>
        <v>0</v>
      </c>
      <c r="O198" s="93">
        <f>SUM('28:12'!O198)</f>
        <v>0</v>
      </c>
      <c r="P198" s="93">
        <f>SUM('28:12'!P198)</f>
        <v>0</v>
      </c>
      <c r="Q198" s="93">
        <f>SUM('28:12'!Q198)</f>
        <v>0</v>
      </c>
      <c r="R198" s="93">
        <f>SUM('28:12'!R198)</f>
        <v>0</v>
      </c>
      <c r="S198" s="93">
        <f>SUM('28:12'!S198)</f>
        <v>0</v>
      </c>
      <c r="T198" s="93">
        <f>SUM('28:12'!T198)</f>
        <v>0</v>
      </c>
      <c r="U198" s="93">
        <f>SUM('28:12'!U198)</f>
        <v>0</v>
      </c>
      <c r="V198" s="196"/>
      <c r="W198" s="33"/>
      <c r="X198" s="93">
        <f>SUM('28:12'!X198)</f>
        <v>0</v>
      </c>
      <c r="Y198" s="93">
        <f>SUM('28:12'!Y198)</f>
        <v>0</v>
      </c>
      <c r="Z198" s="93">
        <f>SUM('28:12'!Z198)</f>
        <v>0</v>
      </c>
      <c r="AA198" s="93">
        <f>SUM('28:12'!AA198)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86" t="s">
        <v>70</v>
      </c>
      <c r="B199" s="787"/>
      <c r="C199" s="31" t="s">
        <v>71</v>
      </c>
      <c r="D199" s="30"/>
      <c r="E199" s="30"/>
      <c r="F199" s="30"/>
      <c r="G199" s="94">
        <f>SUM(G178:G198)</f>
        <v>5366</v>
      </c>
      <c r="H199" s="30">
        <f>SUM(H178:H198)</f>
        <v>27068.86</v>
      </c>
      <c r="I199" s="30">
        <f>SUM(I178:I198)</f>
        <v>260</v>
      </c>
      <c r="J199" s="31">
        <f t="array" ref="J199">IF(ISERROR(G199/I199),"",G199/I199)</f>
        <v>20.638461538461538</v>
      </c>
      <c r="K199" s="30">
        <f>SUM(K178:K198)</f>
        <v>290.31923879391576</v>
      </c>
      <c r="L199" s="98"/>
      <c r="M199" s="89">
        <f t="shared" ref="M199:AA199" si="33">SUM(M178:M198)</f>
        <v>-30.319238793915737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SUM('28:12'!G200)</f>
        <v>1040</v>
      </c>
      <c r="H200" s="293">
        <f t="shared" ref="H200:H256" si="34">D200*G200</f>
        <v>5231.2</v>
      </c>
      <c r="I200" s="93">
        <f>SUM('28:12'!I200)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SUM('28:12'!N200)</f>
        <v>0</v>
      </c>
      <c r="O200" s="93">
        <f>SUM('28:12'!O200)</f>
        <v>0</v>
      </c>
      <c r="P200" s="93">
        <f>SUM('28:12'!P200)</f>
        <v>0</v>
      </c>
      <c r="Q200" s="93">
        <f>SUM('28:12'!Q200)</f>
        <v>0</v>
      </c>
      <c r="R200" s="93">
        <f>SUM('28:12'!R200)</f>
        <v>0</v>
      </c>
      <c r="S200" s="93">
        <f>SUM('28:12'!S200)</f>
        <v>0</v>
      </c>
      <c r="T200" s="93">
        <f>SUM('28:12'!T200)</f>
        <v>0</v>
      </c>
      <c r="U200" s="93">
        <f>SUM('28:12'!U200)</f>
        <v>0</v>
      </c>
      <c r="V200" s="196">
        <f>SUM(X200:AA200)</f>
        <v>0</v>
      </c>
      <c r="W200" s="33">
        <f>IF(ISERROR(V200/G200),"",V200/G200)</f>
        <v>0</v>
      </c>
      <c r="X200" s="93">
        <f>SUM('28:12'!X200)</f>
        <v>0</v>
      </c>
      <c r="Y200" s="93">
        <f>SUM('28:12'!Y200)</f>
        <v>0</v>
      </c>
      <c r="Z200" s="93">
        <f>SUM('28:12'!Z200)</f>
        <v>0</v>
      </c>
      <c r="AA200" s="93">
        <f>SUM('28:12'!AA200)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SUM('28:12'!G201)</f>
        <v>854</v>
      </c>
      <c r="H201" s="293">
        <f t="shared" si="34"/>
        <v>4295.62</v>
      </c>
      <c r="I201" s="93">
        <f>SUM('28:12'!I201)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SUM('28:12'!G202)</f>
        <v>0</v>
      </c>
      <c r="H202" s="293">
        <f t="shared" si="34"/>
        <v>0</v>
      </c>
      <c r="I202" s="93">
        <f>SUM('28:12'!I202)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SUM('28:12'!N202)</f>
        <v>0</v>
      </c>
      <c r="O202" s="93">
        <f>SUM('28:12'!O202)</f>
        <v>0</v>
      </c>
      <c r="P202" s="93">
        <f>SUM('28:12'!P202)</f>
        <v>0</v>
      </c>
      <c r="Q202" s="93">
        <f>SUM('28:12'!Q202)</f>
        <v>0</v>
      </c>
      <c r="R202" s="93">
        <f>SUM('28:12'!R202)</f>
        <v>0</v>
      </c>
      <c r="S202" s="93">
        <f>SUM('28:12'!S202)</f>
        <v>0</v>
      </c>
      <c r="T202" s="93">
        <f>SUM('28:12'!T202)</f>
        <v>0</v>
      </c>
      <c r="U202" s="93">
        <f>SUM('28:12'!U202)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SUM('28:12'!X202)</f>
        <v>0</v>
      </c>
      <c r="Y202" s="93">
        <f>SUM('28:12'!Y202)</f>
        <v>0</v>
      </c>
      <c r="Z202" s="93">
        <f>SUM('28:12'!Z202)</f>
        <v>0</v>
      </c>
      <c r="AA202" s="93">
        <f>SUM('28:12'!AA202)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SUM('28:12'!G203)</f>
        <v>1967</v>
      </c>
      <c r="H203" s="293">
        <f t="shared" si="34"/>
        <v>9894.01</v>
      </c>
      <c r="I203" s="93">
        <f>SUM('28:12'!I203)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SUM('28:12'!N203)</f>
        <v>0</v>
      </c>
      <c r="O203" s="93">
        <f>SUM('28:12'!O203)</f>
        <v>0</v>
      </c>
      <c r="P203" s="93">
        <f>SUM('28:12'!P203)</f>
        <v>0</v>
      </c>
      <c r="Q203" s="93">
        <f>SUM('28:12'!Q203)</f>
        <v>0</v>
      </c>
      <c r="R203" s="93">
        <f>SUM('28:12'!R203)</f>
        <v>0</v>
      </c>
      <c r="S203" s="93">
        <f>SUM('28:12'!S203)</f>
        <v>0</v>
      </c>
      <c r="T203" s="93">
        <f>SUM('28:12'!T203)</f>
        <v>0</v>
      </c>
      <c r="U203" s="93">
        <f>SUM('28:12'!U203)</f>
        <v>0</v>
      </c>
      <c r="V203" s="196">
        <f>SUM(X203:AA203)</f>
        <v>0</v>
      </c>
      <c r="W203" s="33">
        <f>IF(ISERROR(V203/G203),"",V203/G203)</f>
        <v>0</v>
      </c>
      <c r="X203" s="93">
        <f>SUM('28:12'!X203)</f>
        <v>0</v>
      </c>
      <c r="Y203" s="93">
        <f>SUM('28:12'!Y203)</f>
        <v>0</v>
      </c>
      <c r="Z203" s="93">
        <f>SUM('28:12'!Z203)</f>
        <v>0</v>
      </c>
      <c r="AA203" s="93">
        <f>SUM('28:12'!AA203)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SUM('28:12'!G204)</f>
        <v>0</v>
      </c>
      <c r="H204" s="293">
        <f t="shared" si="34"/>
        <v>0</v>
      </c>
      <c r="I204" s="93">
        <f>SUM('28:12'!I204)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SUM('28:12'!N204)</f>
        <v>0</v>
      </c>
      <c r="O204" s="93">
        <f>SUM('28:12'!O204)</f>
        <v>0</v>
      </c>
      <c r="P204" s="93">
        <f>SUM('28:12'!P204)</f>
        <v>0</v>
      </c>
      <c r="Q204" s="93">
        <f>SUM('28:12'!Q204)</f>
        <v>0</v>
      </c>
      <c r="R204" s="93">
        <f>SUM('28:12'!R204)</f>
        <v>0</v>
      </c>
      <c r="S204" s="93">
        <f>SUM('28:12'!S204)</f>
        <v>0</v>
      </c>
      <c r="T204" s="93">
        <f>SUM('28:12'!T204)</f>
        <v>0</v>
      </c>
      <c r="U204" s="93">
        <f>SUM('28:12'!U204)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SUM('28:12'!X204)</f>
        <v>0</v>
      </c>
      <c r="Y204" s="93">
        <f>SUM('28:12'!Y204)</f>
        <v>0</v>
      </c>
      <c r="Z204" s="93">
        <f>SUM('28:12'!Z204)</f>
        <v>0</v>
      </c>
      <c r="AA204" s="93">
        <f>SUM('28:12'!AA204)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SUM('28:12'!G205)</f>
        <v>0</v>
      </c>
      <c r="H205" s="293">
        <f t="shared" si="34"/>
        <v>0</v>
      </c>
      <c r="I205" s="93">
        <f>SUM('28:12'!I205)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SUM('28:12'!G206)</f>
        <v>87</v>
      </c>
      <c r="H206" s="293">
        <f t="shared" si="34"/>
        <v>437.61</v>
      </c>
      <c r="I206" s="93">
        <f>SUM('28:12'!I206)</f>
        <v>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SUM('28:12'!G207)</f>
        <v>0</v>
      </c>
      <c r="H207" s="293">
        <f t="shared" si="34"/>
        <v>0</v>
      </c>
      <c r="I207" s="93">
        <f>SUM('28:12'!I207)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SUM('28:12'!G208)</f>
        <v>0</v>
      </c>
      <c r="H208" s="293">
        <f t="shared" si="34"/>
        <v>0</v>
      </c>
      <c r="I208" s="93">
        <f>SUM('28:12'!I208)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SUM('28:12'!N208)</f>
        <v>0</v>
      </c>
      <c r="O208" s="93">
        <f>SUM('28:12'!O208)</f>
        <v>0</v>
      </c>
      <c r="P208" s="93">
        <f>SUM('28:12'!P208)</f>
        <v>0</v>
      </c>
      <c r="Q208" s="93">
        <f>SUM('28:12'!Q208)</f>
        <v>0</v>
      </c>
      <c r="R208" s="93">
        <f>SUM('28:12'!R208)</f>
        <v>0</v>
      </c>
      <c r="S208" s="93">
        <f>SUM('28:12'!S208)</f>
        <v>0</v>
      </c>
      <c r="T208" s="93">
        <f>SUM('28:12'!T208)</f>
        <v>0</v>
      </c>
      <c r="U208" s="93">
        <f>SUM('28:12'!U208)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SUM('28:12'!X208)</f>
        <v>0</v>
      </c>
      <c r="Y208" s="93">
        <f>SUM('28:12'!Y208)</f>
        <v>0</v>
      </c>
      <c r="Z208" s="93">
        <f>SUM('28:12'!Z208)</f>
        <v>0</v>
      </c>
      <c r="AA208" s="93">
        <f>SUM('28:12'!AA208)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SUM('28:12'!G209)</f>
        <v>0</v>
      </c>
      <c r="H209" s="293">
        <f t="shared" si="34"/>
        <v>0</v>
      </c>
      <c r="I209" s="93">
        <f>SUM('28:12'!I209)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SUM('28:12'!N209)</f>
        <v>0</v>
      </c>
      <c r="O209" s="93">
        <f>SUM('28:12'!O209)</f>
        <v>0</v>
      </c>
      <c r="P209" s="93">
        <f>SUM('28:12'!P209)</f>
        <v>0</v>
      </c>
      <c r="Q209" s="93">
        <f>SUM('28:12'!Q209)</f>
        <v>0</v>
      </c>
      <c r="R209" s="93">
        <f>SUM('28:12'!R209)</f>
        <v>0</v>
      </c>
      <c r="S209" s="93">
        <f>SUM('28:12'!S209)</f>
        <v>0</v>
      </c>
      <c r="T209" s="93">
        <f>SUM('28:12'!T209)</f>
        <v>0</v>
      </c>
      <c r="U209" s="93">
        <f>SUM('28:12'!U209)</f>
        <v>0</v>
      </c>
      <c r="V209" s="196">
        <f t="shared" si="36"/>
        <v>0</v>
      </c>
      <c r="W209" s="33" t="str">
        <f t="shared" si="37"/>
        <v/>
      </c>
      <c r="X209" s="93">
        <f>SUM('28:12'!X209)</f>
        <v>0</v>
      </c>
      <c r="Y209" s="93">
        <f>SUM('28:12'!Y209)</f>
        <v>0</v>
      </c>
      <c r="Z209" s="93">
        <f>SUM('28:12'!Z209)</f>
        <v>0</v>
      </c>
      <c r="AA209" s="93">
        <f>SUM('28:12'!AA209)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SUM('28:12'!G210)</f>
        <v>0</v>
      </c>
      <c r="H210" s="293">
        <f t="shared" si="34"/>
        <v>0</v>
      </c>
      <c r="I210" s="93">
        <f>SUM('28:12'!I210)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SUM('28:12'!N210)</f>
        <v>0</v>
      </c>
      <c r="O210" s="93">
        <f>SUM('28:12'!O210)</f>
        <v>0</v>
      </c>
      <c r="P210" s="93">
        <f>SUM('28:12'!P210)</f>
        <v>0</v>
      </c>
      <c r="Q210" s="93">
        <f>SUM('28:12'!Q210)</f>
        <v>0</v>
      </c>
      <c r="R210" s="93">
        <f>SUM('28:12'!R210)</f>
        <v>0</v>
      </c>
      <c r="S210" s="93">
        <f>SUM('28:12'!S210)</f>
        <v>0</v>
      </c>
      <c r="T210" s="93">
        <f>SUM('28:12'!T210)</f>
        <v>0</v>
      </c>
      <c r="U210" s="93">
        <f>SUM('28:12'!U210)</f>
        <v>0</v>
      </c>
      <c r="V210" s="196">
        <f t="shared" si="36"/>
        <v>0</v>
      </c>
      <c r="W210" s="33" t="str">
        <f t="shared" si="37"/>
        <v/>
      </c>
      <c r="X210" s="93">
        <f>SUM('28:12'!X210)</f>
        <v>0</v>
      </c>
      <c r="Y210" s="93">
        <f>SUM('28:12'!Y210)</f>
        <v>0</v>
      </c>
      <c r="Z210" s="93">
        <f>SUM('28:12'!Z210)</f>
        <v>0</v>
      </c>
      <c r="AA210" s="93">
        <f>SUM('28:12'!AA210)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SUM('28:12'!G211)</f>
        <v>686</v>
      </c>
      <c r="H211" s="293">
        <f t="shared" si="34"/>
        <v>3484.88</v>
      </c>
      <c r="I211" s="93">
        <f>SUM('28:12'!I211)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35"/>
        <v>-2.6666666666666643</v>
      </c>
      <c r="N211" s="93">
        <f>SUM('28:12'!N211)</f>
        <v>0</v>
      </c>
      <c r="O211" s="93">
        <f>SUM('28:12'!O211)</f>
        <v>0</v>
      </c>
      <c r="P211" s="93">
        <f>SUM('28:12'!P211)</f>
        <v>0</v>
      </c>
      <c r="Q211" s="93">
        <f>SUM('28:12'!Q211)</f>
        <v>0</v>
      </c>
      <c r="R211" s="93">
        <f>SUM('28:12'!R211)</f>
        <v>0</v>
      </c>
      <c r="S211" s="93">
        <f>SUM('28:12'!S211)</f>
        <v>0</v>
      </c>
      <c r="T211" s="93">
        <f>SUM('28:12'!T211)</f>
        <v>0</v>
      </c>
      <c r="U211" s="93">
        <f>SUM('28:12'!U211)</f>
        <v>0</v>
      </c>
      <c r="V211" s="196">
        <f t="shared" si="36"/>
        <v>0</v>
      </c>
      <c r="W211" s="33">
        <f t="shared" si="37"/>
        <v>0</v>
      </c>
      <c r="X211" s="93">
        <f>SUM('28:12'!X211)</f>
        <v>0</v>
      </c>
      <c r="Y211" s="93">
        <f>SUM('28:12'!Y211)</f>
        <v>0</v>
      </c>
      <c r="Z211" s="93">
        <f>SUM('28:12'!Z211)</f>
        <v>0</v>
      </c>
      <c r="AA211" s="93">
        <f>SUM('28:12'!AA211)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SUM('28:12'!G212)</f>
        <v>0</v>
      </c>
      <c r="H212" s="293">
        <f t="shared" si="34"/>
        <v>0</v>
      </c>
      <c r="I212" s="93">
        <f>SUM('28:12'!I212)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SUM('28:12'!N212)</f>
        <v>0</v>
      </c>
      <c r="O212" s="93">
        <f>SUM('28:12'!O212)</f>
        <v>0</v>
      </c>
      <c r="P212" s="93">
        <f>SUM('28:12'!P212)</f>
        <v>0</v>
      </c>
      <c r="Q212" s="93">
        <f>SUM('28:12'!Q212)</f>
        <v>0</v>
      </c>
      <c r="R212" s="93">
        <f>SUM('28:12'!R212)</f>
        <v>0</v>
      </c>
      <c r="S212" s="93">
        <f>SUM('28:12'!S212)</f>
        <v>0</v>
      </c>
      <c r="T212" s="93">
        <f>SUM('28:12'!T212)</f>
        <v>0</v>
      </c>
      <c r="U212" s="93">
        <f>SUM('28:12'!U212)</f>
        <v>0</v>
      </c>
      <c r="V212" s="196">
        <f t="shared" si="36"/>
        <v>0</v>
      </c>
      <c r="W212" s="33" t="str">
        <f t="shared" si="37"/>
        <v/>
      </c>
      <c r="X212" s="93">
        <f>SUM('28:12'!X212)</f>
        <v>0</v>
      </c>
      <c r="Y212" s="93">
        <f>SUM('28:12'!Y212)</f>
        <v>0</v>
      </c>
      <c r="Z212" s="93">
        <f>SUM('28:12'!Z212)</f>
        <v>0</v>
      </c>
      <c r="AA212" s="93">
        <f>SUM('28:12'!AA212)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SUM('28:12'!G213)</f>
        <v>0</v>
      </c>
      <c r="H213" s="293">
        <f t="shared" si="34"/>
        <v>0</v>
      </c>
      <c r="I213" s="93">
        <f>SUM('28:12'!I213)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SUM('28:12'!N213)</f>
        <v>0</v>
      </c>
      <c r="O213" s="93">
        <f>SUM('28:12'!O213)</f>
        <v>0</v>
      </c>
      <c r="P213" s="93">
        <f>SUM('28:12'!P213)</f>
        <v>0</v>
      </c>
      <c r="Q213" s="93">
        <f>SUM('28:12'!Q213)</f>
        <v>0</v>
      </c>
      <c r="R213" s="93">
        <f>SUM('28:12'!R213)</f>
        <v>0</v>
      </c>
      <c r="S213" s="93">
        <f>SUM('28:12'!S213)</f>
        <v>0</v>
      </c>
      <c r="T213" s="93">
        <f>SUM('28:12'!T213)</f>
        <v>0</v>
      </c>
      <c r="U213" s="93">
        <f>SUM('28:12'!U213)</f>
        <v>0</v>
      </c>
      <c r="V213" s="196">
        <f t="shared" si="36"/>
        <v>0</v>
      </c>
      <c r="W213" s="33" t="str">
        <f t="shared" si="37"/>
        <v/>
      </c>
      <c r="X213" s="93">
        <f>SUM('28:12'!X213)</f>
        <v>0</v>
      </c>
      <c r="Y213" s="93">
        <f>SUM('28:12'!Y213)</f>
        <v>0</v>
      </c>
      <c r="Z213" s="93">
        <f>SUM('28:12'!Z213)</f>
        <v>0</v>
      </c>
      <c r="AA213" s="93">
        <f>SUM('28:12'!AA213)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SUM('28:12'!G214)</f>
        <v>0</v>
      </c>
      <c r="H214" s="293">
        <f t="shared" si="34"/>
        <v>0</v>
      </c>
      <c r="I214" s="93">
        <f>SUM('28:12'!I214)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SUM('28:12'!N214)</f>
        <v>0</v>
      </c>
      <c r="O214" s="93">
        <f>SUM('28:12'!O214)</f>
        <v>0</v>
      </c>
      <c r="P214" s="93">
        <f>SUM('28:12'!P214)</f>
        <v>0</v>
      </c>
      <c r="Q214" s="93">
        <f>SUM('28:12'!Q214)</f>
        <v>0</v>
      </c>
      <c r="R214" s="93">
        <f>SUM('28:12'!R214)</f>
        <v>0</v>
      </c>
      <c r="S214" s="93">
        <f>SUM('28:12'!S214)</f>
        <v>0</v>
      </c>
      <c r="T214" s="93">
        <f>SUM('28:12'!T214)</f>
        <v>0</v>
      </c>
      <c r="U214" s="93">
        <f>SUM('28:12'!U214)</f>
        <v>0</v>
      </c>
      <c r="V214" s="196">
        <f t="shared" si="36"/>
        <v>0</v>
      </c>
      <c r="W214" s="33" t="str">
        <f t="shared" si="37"/>
        <v/>
      </c>
      <c r="X214" s="93">
        <f>SUM('28:12'!X214)</f>
        <v>0</v>
      </c>
      <c r="Y214" s="93">
        <f>SUM('28:12'!Y214)</f>
        <v>0</v>
      </c>
      <c r="Z214" s="93">
        <f>SUM('28:12'!Z214)</f>
        <v>0</v>
      </c>
      <c r="AA214" s="93">
        <f>SUM('28:12'!AA214)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SUM('28:12'!G215)</f>
        <v>1312</v>
      </c>
      <c r="H215" s="293">
        <f t="shared" si="34"/>
        <v>6664.96</v>
      </c>
      <c r="I215" s="93">
        <f>SUM('28:12'!I215)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35"/>
        <v>-7.4761904761904745</v>
      </c>
      <c r="N215" s="93">
        <f>SUM('28:12'!N215)</f>
        <v>0</v>
      </c>
      <c r="O215" s="93">
        <f>SUM('28:12'!O215)</f>
        <v>0</v>
      </c>
      <c r="P215" s="93">
        <f>SUM('28:12'!P215)</f>
        <v>0</v>
      </c>
      <c r="Q215" s="93">
        <f>SUM('28:12'!Q215)</f>
        <v>0</v>
      </c>
      <c r="R215" s="93">
        <f>SUM('28:12'!R215)</f>
        <v>0</v>
      </c>
      <c r="S215" s="93">
        <f>SUM('28:12'!S215)</f>
        <v>0</v>
      </c>
      <c r="T215" s="93">
        <f>SUM('28:12'!T215)</f>
        <v>0</v>
      </c>
      <c r="U215" s="93">
        <f>SUM('28:12'!U215)</f>
        <v>0</v>
      </c>
      <c r="V215" s="196">
        <f t="shared" si="36"/>
        <v>0</v>
      </c>
      <c r="W215" s="33">
        <f t="shared" si="37"/>
        <v>0</v>
      </c>
      <c r="X215" s="93">
        <f>SUM('28:12'!X215)</f>
        <v>0</v>
      </c>
      <c r="Y215" s="93">
        <f>SUM('28:12'!Y215)</f>
        <v>0</v>
      </c>
      <c r="Z215" s="93">
        <f>SUM('28:12'!Z215)</f>
        <v>0</v>
      </c>
      <c r="AA215" s="93">
        <f>SUM('28:12'!AA215)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SUM('28:12'!G216)</f>
        <v>286</v>
      </c>
      <c r="H216" s="293">
        <f t="shared" si="34"/>
        <v>1438.5800000000002</v>
      </c>
      <c r="I216" s="93">
        <f>SUM('28:12'!I216)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SUM('28:12'!N216)</f>
        <v>0</v>
      </c>
      <c r="O216" s="93">
        <f>SUM('28:12'!O216)</f>
        <v>0</v>
      </c>
      <c r="P216" s="93">
        <f>SUM('28:12'!P216)</f>
        <v>0</v>
      </c>
      <c r="Q216" s="93">
        <f>SUM('28:12'!Q216)</f>
        <v>0</v>
      </c>
      <c r="R216" s="93">
        <f>SUM('28:12'!R216)</f>
        <v>0</v>
      </c>
      <c r="S216" s="93">
        <f>SUM('28:12'!S216)</f>
        <v>0</v>
      </c>
      <c r="T216" s="93">
        <f>SUM('28:12'!T216)</f>
        <v>0</v>
      </c>
      <c r="U216" s="93">
        <f>SUM('28:12'!U216)</f>
        <v>0</v>
      </c>
      <c r="V216" s="196">
        <f t="shared" si="36"/>
        <v>0</v>
      </c>
      <c r="W216" s="33">
        <f t="shared" si="37"/>
        <v>0</v>
      </c>
      <c r="X216" s="93">
        <f>SUM('28:12'!X216)</f>
        <v>0</v>
      </c>
      <c r="Y216" s="93">
        <f>SUM('28:12'!Y216)</f>
        <v>0</v>
      </c>
      <c r="Z216" s="93">
        <f>SUM('28:12'!Z216)</f>
        <v>0</v>
      </c>
      <c r="AA216" s="93">
        <f>SUM('28:12'!AA216)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SUM('28:12'!G217)</f>
        <v>356</v>
      </c>
      <c r="H217" s="293">
        <f t="shared" si="34"/>
        <v>1790.68</v>
      </c>
      <c r="I217" s="93">
        <f>SUM('28:12'!I217)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SUM('28:12'!N217)</f>
        <v>0</v>
      </c>
      <c r="O217" s="93">
        <f>SUM('28:12'!O217)</f>
        <v>0</v>
      </c>
      <c r="P217" s="93">
        <f>SUM('28:12'!P217)</f>
        <v>0</v>
      </c>
      <c r="Q217" s="93">
        <f>SUM('28:12'!Q217)</f>
        <v>0</v>
      </c>
      <c r="R217" s="93">
        <f>SUM('28:12'!R217)</f>
        <v>0</v>
      </c>
      <c r="S217" s="93">
        <f>SUM('28:12'!S217)</f>
        <v>0</v>
      </c>
      <c r="T217" s="93">
        <f>SUM('28:12'!T217)</f>
        <v>0</v>
      </c>
      <c r="U217" s="93">
        <f>SUM('28:12'!U217)</f>
        <v>0</v>
      </c>
      <c r="V217" s="196">
        <f t="shared" si="36"/>
        <v>0</v>
      </c>
      <c r="W217" s="33">
        <f t="shared" si="37"/>
        <v>0</v>
      </c>
      <c r="X217" s="93">
        <f>SUM('28:12'!X217)</f>
        <v>0</v>
      </c>
      <c r="Y217" s="93">
        <f>SUM('28:12'!Y217)</f>
        <v>0</v>
      </c>
      <c r="Z217" s="93">
        <f>SUM('28:12'!Z217)</f>
        <v>0</v>
      </c>
      <c r="AA217" s="93">
        <f>SUM('28:12'!AA217)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SUM('28:12'!G218)</f>
        <v>705</v>
      </c>
      <c r="H218" s="293">
        <f t="shared" si="34"/>
        <v>3546.15</v>
      </c>
      <c r="I218" s="93">
        <f>SUM('28:12'!I218)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35"/>
        <v>-2.5892857142857135</v>
      </c>
      <c r="N218" s="93">
        <f>SUM('28:12'!N218)</f>
        <v>0</v>
      </c>
      <c r="O218" s="93">
        <f>SUM('28:12'!O218)</f>
        <v>0</v>
      </c>
      <c r="P218" s="93">
        <f>SUM('28:12'!P218)</f>
        <v>0</v>
      </c>
      <c r="Q218" s="93">
        <f>SUM('28:12'!Q218)</f>
        <v>0</v>
      </c>
      <c r="R218" s="93">
        <f>SUM('28:12'!R218)</f>
        <v>0</v>
      </c>
      <c r="S218" s="93">
        <f>SUM('28:12'!S218)</f>
        <v>0</v>
      </c>
      <c r="T218" s="93">
        <f>SUM('28:12'!T218)</f>
        <v>0</v>
      </c>
      <c r="U218" s="93">
        <f>SUM('28:12'!U218)</f>
        <v>0</v>
      </c>
      <c r="V218" s="196">
        <f t="shared" si="36"/>
        <v>0</v>
      </c>
      <c r="W218" s="33">
        <f t="shared" si="37"/>
        <v>0</v>
      </c>
      <c r="X218" s="93">
        <f>SUM('28:12'!X218)</f>
        <v>0</v>
      </c>
      <c r="Y218" s="93">
        <f>SUM('28:12'!Y218)</f>
        <v>0</v>
      </c>
      <c r="Z218" s="93">
        <f>SUM('28:12'!Z218)</f>
        <v>0</v>
      </c>
      <c r="AA218" s="93">
        <f>SUM('28:12'!AA218)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SUM('28:12'!G219)</f>
        <v>298</v>
      </c>
      <c r="H219" s="293">
        <f t="shared" si="34"/>
        <v>1498.94</v>
      </c>
      <c r="I219" s="93">
        <f>SUM('28:12'!I219)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35"/>
        <v>-0.32142857142857117</v>
      </c>
      <c r="N219" s="93">
        <f>SUM('28:12'!N219)</f>
        <v>0</v>
      </c>
      <c r="O219" s="93">
        <f>SUM('28:12'!O219)</f>
        <v>0</v>
      </c>
      <c r="P219" s="93">
        <f>SUM('28:12'!P219)</f>
        <v>0</v>
      </c>
      <c r="Q219" s="93">
        <f>SUM('28:12'!Q219)</f>
        <v>0</v>
      </c>
      <c r="R219" s="93">
        <f>SUM('28:12'!R219)</f>
        <v>0</v>
      </c>
      <c r="S219" s="93">
        <f>SUM('28:12'!S219)</f>
        <v>0</v>
      </c>
      <c r="T219" s="93">
        <f>SUM('28:12'!T219)</f>
        <v>0</v>
      </c>
      <c r="U219" s="93">
        <f>SUM('28:12'!U219)</f>
        <v>0</v>
      </c>
      <c r="V219" s="196">
        <f t="shared" si="36"/>
        <v>0</v>
      </c>
      <c r="W219" s="33">
        <f t="shared" si="37"/>
        <v>0</v>
      </c>
      <c r="X219" s="93">
        <f>SUM('28:12'!X219)</f>
        <v>0</v>
      </c>
      <c r="Y219" s="93">
        <f>SUM('28:12'!Y219)</f>
        <v>0</v>
      </c>
      <c r="Z219" s="93">
        <f>SUM('28:12'!Z219)</f>
        <v>0</v>
      </c>
      <c r="AA219" s="93">
        <f>SUM('28:12'!AA219)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SUM('28:12'!G220)</f>
        <v>404</v>
      </c>
      <c r="H220" s="293">
        <f t="shared" si="34"/>
        <v>2032.1200000000001</v>
      </c>
      <c r="I220" s="93">
        <f>SUM('28:12'!I220)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35"/>
        <v>4.5185185185185182</v>
      </c>
      <c r="N220" s="93">
        <f>SUM('28:12'!N220)</f>
        <v>0</v>
      </c>
      <c r="O220" s="93">
        <f>SUM('28:12'!O220)</f>
        <v>0</v>
      </c>
      <c r="P220" s="93">
        <f>SUM('28:12'!P220)</f>
        <v>0</v>
      </c>
      <c r="Q220" s="93">
        <f>SUM('28:12'!Q220)</f>
        <v>0</v>
      </c>
      <c r="R220" s="93">
        <f>SUM('28:12'!R220)</f>
        <v>0</v>
      </c>
      <c r="S220" s="93">
        <f>SUM('28:12'!S220)</f>
        <v>0</v>
      </c>
      <c r="T220" s="93">
        <f>SUM('28:12'!T220)</f>
        <v>0</v>
      </c>
      <c r="U220" s="93">
        <f>SUM('28:12'!U220)</f>
        <v>0</v>
      </c>
      <c r="V220" s="196"/>
      <c r="W220" s="33"/>
      <c r="X220" s="93">
        <f>SUM('28:12'!X220)</f>
        <v>0</v>
      </c>
      <c r="Y220" s="93">
        <f>SUM('28:12'!Y220)</f>
        <v>0</v>
      </c>
      <c r="Z220" s="93">
        <f>SUM('28:12'!Z220)</f>
        <v>0</v>
      </c>
      <c r="AA220" s="93">
        <f>SUM('28:12'!AA220)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SUM('28:12'!G221)</f>
        <v>138</v>
      </c>
      <c r="H221" s="293">
        <f t="shared" si="34"/>
        <v>694.14</v>
      </c>
      <c r="I221" s="93">
        <f>SUM('28:12'!I221)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35"/>
        <v>3.4444444444444446</v>
      </c>
      <c r="N221" s="93">
        <f>SUM('28:12'!N221)</f>
        <v>0</v>
      </c>
      <c r="O221" s="93">
        <f>SUM('28:12'!O221)</f>
        <v>0</v>
      </c>
      <c r="P221" s="93">
        <f>SUM('28:12'!P221)</f>
        <v>0</v>
      </c>
      <c r="Q221" s="93">
        <f>SUM('28:12'!Q221)</f>
        <v>0</v>
      </c>
      <c r="R221" s="93">
        <f>SUM('28:12'!R221)</f>
        <v>0</v>
      </c>
      <c r="S221" s="93">
        <f>SUM('28:12'!S221)</f>
        <v>0</v>
      </c>
      <c r="T221" s="93">
        <f>SUM('28:12'!T221)</f>
        <v>0</v>
      </c>
      <c r="U221" s="93">
        <f>SUM('28:12'!U221)</f>
        <v>0</v>
      </c>
      <c r="V221" s="196"/>
      <c r="W221" s="33"/>
      <c r="X221" s="93">
        <f>SUM('28:12'!X221)</f>
        <v>0</v>
      </c>
      <c r="Y221" s="93">
        <f>SUM('28:12'!Y221)</f>
        <v>0</v>
      </c>
      <c r="Z221" s="93">
        <f>SUM('28:12'!Z221)</f>
        <v>0</v>
      </c>
      <c r="AA221" s="93">
        <f>SUM('28:12'!AA221)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SUM('28:12'!G222)</f>
        <v>0</v>
      </c>
      <c r="H222" s="293">
        <f t="shared" si="34"/>
        <v>0</v>
      </c>
      <c r="I222" s="93">
        <f>SUM('28:12'!I222)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SUM('28:12'!N222)</f>
        <v>0</v>
      </c>
      <c r="O222" s="93">
        <f>SUM('28:12'!O222)</f>
        <v>0</v>
      </c>
      <c r="P222" s="93">
        <f>SUM('28:12'!P222)</f>
        <v>0</v>
      </c>
      <c r="Q222" s="93">
        <f>SUM('28:12'!Q222)</f>
        <v>0</v>
      </c>
      <c r="R222" s="93">
        <f>SUM('28:12'!R222)</f>
        <v>0</v>
      </c>
      <c r="S222" s="93">
        <f>SUM('28:12'!S222)</f>
        <v>0</v>
      </c>
      <c r="T222" s="93">
        <f>SUM('28:12'!T222)</f>
        <v>0</v>
      </c>
      <c r="U222" s="93">
        <f>SUM('28:12'!U222)</f>
        <v>0</v>
      </c>
      <c r="V222" s="196"/>
      <c r="W222" s="33"/>
      <c r="X222" s="93">
        <f>SUM('28:12'!X222)</f>
        <v>0</v>
      </c>
      <c r="Y222" s="93">
        <f>SUM('28:12'!Y222)</f>
        <v>0</v>
      </c>
      <c r="Z222" s="93">
        <f>SUM('28:12'!Z222)</f>
        <v>0</v>
      </c>
      <c r="AA222" s="93">
        <f>SUM('28:12'!AA222)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SUM('28:12'!G223)</f>
        <v>466</v>
      </c>
      <c r="H223" s="293">
        <f t="shared" si="34"/>
        <v>2343.98</v>
      </c>
      <c r="I223" s="93">
        <f>SUM('28:12'!I223)</f>
        <v>8</v>
      </c>
      <c r="J223" s="31"/>
      <c r="K223" s="35">
        <f t="array" ref="K223">IF(ISERROR(G223/L223),"",G223/L223)</f>
        <v>8.6296296296296298</v>
      </c>
      <c r="L223" s="87">
        <v>54</v>
      </c>
      <c r="M223" s="36">
        <f t="shared" si="35"/>
        <v>-0.62962962962962976</v>
      </c>
      <c r="N223" s="93">
        <f>SUM('28:12'!N223)</f>
        <v>0</v>
      </c>
      <c r="O223" s="93">
        <f>SUM('28:12'!O223)</f>
        <v>0</v>
      </c>
      <c r="P223" s="93">
        <f>SUM('28:12'!P223)</f>
        <v>0</v>
      </c>
      <c r="Q223" s="93">
        <f>SUM('28:12'!Q223)</f>
        <v>0</v>
      </c>
      <c r="R223" s="93">
        <f>SUM('28:12'!R223)</f>
        <v>0</v>
      </c>
      <c r="S223" s="93">
        <f>SUM('28:12'!S223)</f>
        <v>0</v>
      </c>
      <c r="T223" s="93">
        <f>SUM('28:12'!T223)</f>
        <v>0</v>
      </c>
      <c r="U223" s="93">
        <f>SUM('28:12'!U223)</f>
        <v>0</v>
      </c>
      <c r="V223" s="196"/>
      <c r="W223" s="33"/>
      <c r="X223" s="93">
        <f>SUM('28:12'!X223)</f>
        <v>0</v>
      </c>
      <c r="Y223" s="93">
        <f>SUM('28:12'!Y223)</f>
        <v>0</v>
      </c>
      <c r="Z223" s="93">
        <f>SUM('28:12'!Z223)</f>
        <v>0</v>
      </c>
      <c r="AA223" s="93">
        <f>SUM('28:12'!AA223)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SUM('28:12'!G224)</f>
        <v>0</v>
      </c>
      <c r="H224" s="293">
        <f t="shared" si="34"/>
        <v>0</v>
      </c>
      <c r="I224" s="93">
        <f>SUM('28:12'!I224)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SUM('28:12'!N224)</f>
        <v>0</v>
      </c>
      <c r="O224" s="93">
        <f>SUM('28:12'!O224)</f>
        <v>0</v>
      </c>
      <c r="P224" s="93">
        <f>SUM('28:12'!P224)</f>
        <v>0</v>
      </c>
      <c r="Q224" s="93">
        <f>SUM('28:12'!Q224)</f>
        <v>0</v>
      </c>
      <c r="R224" s="93">
        <f>SUM('28:12'!R224)</f>
        <v>0</v>
      </c>
      <c r="S224" s="93">
        <f>SUM('28:12'!S224)</f>
        <v>0</v>
      </c>
      <c r="T224" s="93">
        <f>SUM('28:12'!T224)</f>
        <v>0</v>
      </c>
      <c r="U224" s="93">
        <f>SUM('28:12'!U224)</f>
        <v>0</v>
      </c>
      <c r="V224" s="196"/>
      <c r="W224" s="33"/>
      <c r="X224" s="93">
        <f>SUM('28:12'!X224)</f>
        <v>0</v>
      </c>
      <c r="Y224" s="93">
        <f>SUM('28:12'!Y224)</f>
        <v>0</v>
      </c>
      <c r="Z224" s="93">
        <f>SUM('28:12'!Z224)</f>
        <v>0</v>
      </c>
      <c r="AA224" s="93">
        <f>SUM('28:12'!AA224)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SUM('28:12'!G225)</f>
        <v>0</v>
      </c>
      <c r="H225" s="293">
        <f t="shared" si="34"/>
        <v>0</v>
      </c>
      <c r="I225" s="93">
        <f>SUM('28:12'!I225)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SUM('28:12'!N225)</f>
        <v>0</v>
      </c>
      <c r="O225" s="93">
        <f>SUM('28:12'!O225)</f>
        <v>0</v>
      </c>
      <c r="P225" s="93">
        <f>SUM('28:12'!P225)</f>
        <v>0</v>
      </c>
      <c r="Q225" s="93">
        <f>SUM('28:12'!Q225)</f>
        <v>0</v>
      </c>
      <c r="R225" s="93">
        <f>SUM('28:12'!R225)</f>
        <v>0</v>
      </c>
      <c r="S225" s="93">
        <f>SUM('28:12'!S225)</f>
        <v>0</v>
      </c>
      <c r="T225" s="93">
        <f>SUM('28:12'!T225)</f>
        <v>0</v>
      </c>
      <c r="U225" s="93">
        <f>SUM('28:12'!U225)</f>
        <v>0</v>
      </c>
      <c r="V225" s="196"/>
      <c r="W225" s="33"/>
      <c r="X225" s="93">
        <f>SUM('28:12'!X225)</f>
        <v>0</v>
      </c>
      <c r="Y225" s="93">
        <f>SUM('28:12'!Y225)</f>
        <v>0</v>
      </c>
      <c r="Z225" s="93">
        <f>SUM('28:12'!Z225)</f>
        <v>0</v>
      </c>
      <c r="AA225" s="93">
        <f>SUM('28:12'!AA225)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SUM('28:12'!G226)</f>
        <v>0</v>
      </c>
      <c r="H226" s="293">
        <f t="shared" si="34"/>
        <v>0</v>
      </c>
      <c r="I226" s="93">
        <f>SUM('28:12'!I226)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SUM('28:12'!N226)</f>
        <v>0</v>
      </c>
      <c r="O226" s="93">
        <f>SUM('28:12'!O226)</f>
        <v>0</v>
      </c>
      <c r="P226" s="93">
        <f>SUM('28:12'!P226)</f>
        <v>0</v>
      </c>
      <c r="Q226" s="93">
        <f>SUM('28:12'!Q226)</f>
        <v>0</v>
      </c>
      <c r="R226" s="93">
        <f>SUM('28:12'!R226)</f>
        <v>0</v>
      </c>
      <c r="S226" s="93">
        <f>SUM('28:12'!S226)</f>
        <v>0</v>
      </c>
      <c r="T226" s="93">
        <f>SUM('28:12'!T226)</f>
        <v>0</v>
      </c>
      <c r="U226" s="93">
        <f>SUM('28:12'!U226)</f>
        <v>0</v>
      </c>
      <c r="V226" s="196"/>
      <c r="W226" s="33"/>
      <c r="X226" s="93">
        <f>SUM('28:12'!X226)</f>
        <v>0</v>
      </c>
      <c r="Y226" s="93">
        <f>SUM('28:12'!Y226)</f>
        <v>0</v>
      </c>
      <c r="Z226" s="93">
        <f>SUM('28:12'!Z226)</f>
        <v>0</v>
      </c>
      <c r="AA226" s="93">
        <f>SUM('28:12'!AA226)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SUM('28:12'!G227)</f>
        <v>0</v>
      </c>
      <c r="H227" s="293">
        <f t="shared" si="34"/>
        <v>0</v>
      </c>
      <c r="I227" s="93">
        <f>SUM('28:12'!I227)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SUM('28:12'!N227)</f>
        <v>0</v>
      </c>
      <c r="O227" s="93">
        <f>SUM('28:12'!O227)</f>
        <v>0</v>
      </c>
      <c r="P227" s="93">
        <f>SUM('28:12'!P227)</f>
        <v>0</v>
      </c>
      <c r="Q227" s="93">
        <f>SUM('28:12'!Q227)</f>
        <v>0</v>
      </c>
      <c r="R227" s="93">
        <f>SUM('28:12'!R227)</f>
        <v>0</v>
      </c>
      <c r="S227" s="93">
        <f>SUM('28:12'!S227)</f>
        <v>0</v>
      </c>
      <c r="T227" s="93">
        <f>SUM('28:12'!T227)</f>
        <v>0</v>
      </c>
      <c r="U227" s="93">
        <f>SUM('28:12'!U227)</f>
        <v>0</v>
      </c>
      <c r="V227" s="196"/>
      <c r="W227" s="33"/>
      <c r="X227" s="93">
        <f>SUM('28:12'!X227)</f>
        <v>0</v>
      </c>
      <c r="Y227" s="93">
        <f>SUM('28:12'!Y227)</f>
        <v>0</v>
      </c>
      <c r="Z227" s="93">
        <f>SUM('28:12'!Z227)</f>
        <v>0</v>
      </c>
      <c r="AA227" s="93">
        <f>SUM('28:12'!AA227)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SUM('28:12'!G228)</f>
        <v>161</v>
      </c>
      <c r="H228" s="293">
        <f t="shared" si="34"/>
        <v>809.83</v>
      </c>
      <c r="I228" s="93">
        <f>SUM('28:12'!I228)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SUM('28:12'!N228)</f>
        <v>0</v>
      </c>
      <c r="O228" s="93">
        <f>SUM('28:12'!O228)</f>
        <v>0</v>
      </c>
      <c r="P228" s="93">
        <f>SUM('28:12'!P228)</f>
        <v>0</v>
      </c>
      <c r="Q228" s="93">
        <f>SUM('28:12'!Q228)</f>
        <v>0</v>
      </c>
      <c r="R228" s="93">
        <f>SUM('28:12'!R228)</f>
        <v>0</v>
      </c>
      <c r="S228" s="93">
        <f>SUM('28:12'!S228)</f>
        <v>0</v>
      </c>
      <c r="T228" s="93">
        <f>SUM('28:12'!T228)</f>
        <v>0</v>
      </c>
      <c r="U228" s="93">
        <f>SUM('28:12'!U228)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SUM('28:12'!X228)</f>
        <v>0</v>
      </c>
      <c r="Y228" s="93">
        <f>SUM('28:12'!Y228)</f>
        <v>0</v>
      </c>
      <c r="Z228" s="93">
        <f>SUM('28:12'!Z228)</f>
        <v>0</v>
      </c>
      <c r="AA228" s="93">
        <f>SUM('28:12'!AA228)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SUM('28:12'!G229)</f>
        <v>0</v>
      </c>
      <c r="H229" s="293">
        <f t="shared" si="34"/>
        <v>0</v>
      </c>
      <c r="I229" s="93">
        <f>SUM('28:12'!I229)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SUM('28:12'!N229)</f>
        <v>0</v>
      </c>
      <c r="O229" s="93">
        <f>SUM('28:12'!O229)</f>
        <v>0</v>
      </c>
      <c r="P229" s="93">
        <f>SUM('28:12'!P229)</f>
        <v>0</v>
      </c>
      <c r="Q229" s="93">
        <f>SUM('28:12'!Q229)</f>
        <v>0</v>
      </c>
      <c r="R229" s="93">
        <f>SUM('28:12'!R229)</f>
        <v>0</v>
      </c>
      <c r="S229" s="93">
        <f>SUM('28:12'!S229)</f>
        <v>0</v>
      </c>
      <c r="T229" s="93">
        <f>SUM('28:12'!T229)</f>
        <v>0</v>
      </c>
      <c r="U229" s="93">
        <f>SUM('28:12'!U229)</f>
        <v>0</v>
      </c>
      <c r="V229" s="196">
        <f t="shared" si="38"/>
        <v>0</v>
      </c>
      <c r="W229" s="33" t="str">
        <f t="shared" si="39"/>
        <v/>
      </c>
      <c r="X229" s="93">
        <f>SUM('28:12'!X229)</f>
        <v>0</v>
      </c>
      <c r="Y229" s="93">
        <f>SUM('28:12'!Y229)</f>
        <v>0</v>
      </c>
      <c r="Z229" s="93">
        <f>SUM('28:12'!Z229)</f>
        <v>0</v>
      </c>
      <c r="AA229" s="93">
        <f>SUM('28:12'!AA229)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SUM('28:12'!G230)</f>
        <v>300</v>
      </c>
      <c r="H230" s="293">
        <f t="shared" si="34"/>
        <v>1509</v>
      </c>
      <c r="I230" s="93">
        <f>SUM('28:12'!I230)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35"/>
        <v>-2.5</v>
      </c>
      <c r="N230" s="93">
        <f>SUM('28:12'!N230)</f>
        <v>0</v>
      </c>
      <c r="O230" s="93">
        <f>SUM('28:12'!O230)</f>
        <v>0</v>
      </c>
      <c r="P230" s="93">
        <f>SUM('28:12'!P230)</f>
        <v>0</v>
      </c>
      <c r="Q230" s="93">
        <f>SUM('28:12'!Q230)</f>
        <v>0</v>
      </c>
      <c r="R230" s="93">
        <f>SUM('28:12'!R230)</f>
        <v>0</v>
      </c>
      <c r="S230" s="93">
        <f>SUM('28:12'!S230)</f>
        <v>0</v>
      </c>
      <c r="T230" s="93">
        <f>SUM('28:12'!T230)</f>
        <v>0</v>
      </c>
      <c r="U230" s="93">
        <f>SUM('28:12'!U230)</f>
        <v>0</v>
      </c>
      <c r="V230" s="196">
        <f t="shared" si="38"/>
        <v>0</v>
      </c>
      <c r="W230" s="33">
        <f t="shared" si="39"/>
        <v>0</v>
      </c>
      <c r="X230" s="93">
        <f>SUM('28:12'!X230)</f>
        <v>0</v>
      </c>
      <c r="Y230" s="93">
        <f>SUM('28:12'!Y230)</f>
        <v>0</v>
      </c>
      <c r="Z230" s="93">
        <f>SUM('28:12'!Z230)</f>
        <v>0</v>
      </c>
      <c r="AA230" s="93">
        <f>SUM('28:12'!AA230)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SUM('28:12'!G231)</f>
        <v>0</v>
      </c>
      <c r="H231" s="293">
        <f t="shared" si="34"/>
        <v>0</v>
      </c>
      <c r="I231" s="93">
        <f>SUM('28:12'!I231)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SUM('28:12'!N231)</f>
        <v>0</v>
      </c>
      <c r="O231" s="93">
        <f>SUM('28:12'!O231)</f>
        <v>0</v>
      </c>
      <c r="P231" s="93">
        <f>SUM('28:12'!P231)</f>
        <v>0</v>
      </c>
      <c r="Q231" s="93">
        <f>SUM('28:12'!Q231)</f>
        <v>0</v>
      </c>
      <c r="R231" s="93">
        <f>SUM('28:12'!R231)</f>
        <v>0</v>
      </c>
      <c r="S231" s="93">
        <f>SUM('28:12'!S231)</f>
        <v>0</v>
      </c>
      <c r="T231" s="93">
        <f>SUM('28:12'!T231)</f>
        <v>0</v>
      </c>
      <c r="U231" s="93">
        <f>SUM('28:12'!U231)</f>
        <v>0</v>
      </c>
      <c r="V231" s="196">
        <f t="shared" si="38"/>
        <v>0</v>
      </c>
      <c r="W231" s="33" t="str">
        <f t="shared" si="39"/>
        <v/>
      </c>
      <c r="X231" s="93">
        <f>SUM('28:12'!X231)</f>
        <v>0</v>
      </c>
      <c r="Y231" s="93">
        <f>SUM('28:12'!Y231)</f>
        <v>0</v>
      </c>
      <c r="Z231" s="93">
        <f>SUM('28:12'!Z231)</f>
        <v>0</v>
      </c>
      <c r="AA231" s="93">
        <f>SUM('28:12'!AA231)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SUM('28:12'!G232)</f>
        <v>0</v>
      </c>
      <c r="H232" s="293">
        <f t="shared" si="34"/>
        <v>0</v>
      </c>
      <c r="I232" s="93">
        <f>SUM('28:12'!I232)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SUM('28:12'!N232)</f>
        <v>0</v>
      </c>
      <c r="O232" s="93">
        <f>SUM('28:12'!O232)</f>
        <v>0</v>
      </c>
      <c r="P232" s="93">
        <f>SUM('28:12'!P232)</f>
        <v>0</v>
      </c>
      <c r="Q232" s="93">
        <f>SUM('28:12'!Q232)</f>
        <v>0</v>
      </c>
      <c r="R232" s="93">
        <f>SUM('28:12'!R232)</f>
        <v>0</v>
      </c>
      <c r="S232" s="93">
        <f>SUM('28:12'!S232)</f>
        <v>0</v>
      </c>
      <c r="T232" s="93">
        <f>SUM('28:12'!T232)</f>
        <v>0</v>
      </c>
      <c r="U232" s="93">
        <f>SUM('28:12'!U232)</f>
        <v>0</v>
      </c>
      <c r="V232" s="196">
        <f t="shared" si="38"/>
        <v>0</v>
      </c>
      <c r="W232" s="33" t="str">
        <f t="shared" si="39"/>
        <v/>
      </c>
      <c r="X232" s="93">
        <f>SUM('28:12'!X232)</f>
        <v>0</v>
      </c>
      <c r="Y232" s="93">
        <f>SUM('28:12'!Y232)</f>
        <v>0</v>
      </c>
      <c r="Z232" s="93">
        <f>SUM('28:12'!Z232)</f>
        <v>0</v>
      </c>
      <c r="AA232" s="93">
        <f>SUM('28:12'!AA232)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SUM('28:12'!G233)</f>
        <v>0</v>
      </c>
      <c r="H233" s="293">
        <f t="shared" si="34"/>
        <v>0</v>
      </c>
      <c r="I233" s="93">
        <f>SUM('28:12'!I233)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SUM('28:12'!N233)</f>
        <v>0</v>
      </c>
      <c r="O233" s="93">
        <f>SUM('28:12'!O233)</f>
        <v>0</v>
      </c>
      <c r="P233" s="93">
        <f>SUM('28:12'!P233)</f>
        <v>0</v>
      </c>
      <c r="Q233" s="93">
        <f>SUM('28:12'!Q233)</f>
        <v>0</v>
      </c>
      <c r="R233" s="93">
        <f>SUM('28:12'!R233)</f>
        <v>0</v>
      </c>
      <c r="S233" s="93">
        <f>SUM('28:12'!S233)</f>
        <v>0</v>
      </c>
      <c r="T233" s="93">
        <f>SUM('28:12'!T233)</f>
        <v>0</v>
      </c>
      <c r="U233" s="93">
        <f>SUM('28:12'!U233)</f>
        <v>0</v>
      </c>
      <c r="V233" s="196">
        <f t="shared" si="38"/>
        <v>0</v>
      </c>
      <c r="W233" s="33" t="str">
        <f t="shared" si="39"/>
        <v/>
      </c>
      <c r="X233" s="93">
        <f>SUM('28:12'!X233)</f>
        <v>0</v>
      </c>
      <c r="Y233" s="93">
        <f>SUM('28:12'!Y233)</f>
        <v>0</v>
      </c>
      <c r="Z233" s="93">
        <f>SUM('28:12'!Z233)</f>
        <v>0</v>
      </c>
      <c r="AA233" s="93">
        <f>SUM('28:12'!AA233)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SUM('28:12'!G234)</f>
        <v>0</v>
      </c>
      <c r="H234" s="293">
        <f t="shared" si="34"/>
        <v>0</v>
      </c>
      <c r="I234" s="93">
        <f>SUM('28:12'!I234)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SUM('28:12'!N234)</f>
        <v>0</v>
      </c>
      <c r="O234" s="93">
        <f>SUM('28:12'!O234)</f>
        <v>0</v>
      </c>
      <c r="P234" s="93">
        <f>SUM('28:12'!P234)</f>
        <v>0</v>
      </c>
      <c r="Q234" s="93">
        <f>SUM('28:12'!Q234)</f>
        <v>0</v>
      </c>
      <c r="R234" s="93">
        <f>SUM('28:12'!R234)</f>
        <v>0</v>
      </c>
      <c r="S234" s="93">
        <f>SUM('28:12'!S234)</f>
        <v>0</v>
      </c>
      <c r="T234" s="93">
        <f>SUM('28:12'!T234)</f>
        <v>0</v>
      </c>
      <c r="U234" s="93">
        <f>SUM('28:12'!U234)</f>
        <v>0</v>
      </c>
      <c r="V234" s="196">
        <f t="shared" si="38"/>
        <v>0</v>
      </c>
      <c r="W234" s="33" t="str">
        <f t="shared" si="39"/>
        <v/>
      </c>
      <c r="X234" s="93">
        <f>SUM('28:12'!X234)</f>
        <v>0</v>
      </c>
      <c r="Y234" s="93">
        <f>SUM('28:12'!Y234)</f>
        <v>0</v>
      </c>
      <c r="Z234" s="93">
        <f>SUM('28:12'!Z234)</f>
        <v>0</v>
      </c>
      <c r="AA234" s="93">
        <f>SUM('28:12'!AA234)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SUM('28:12'!G235)</f>
        <v>0</v>
      </c>
      <c r="H235" s="293">
        <f t="shared" si="34"/>
        <v>0</v>
      </c>
      <c r="I235" s="93">
        <f>SUM('28:12'!I235)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SUM('28:12'!N235)</f>
        <v>0</v>
      </c>
      <c r="O235" s="93">
        <f>SUM('28:12'!O235)</f>
        <v>0</v>
      </c>
      <c r="P235" s="93">
        <f>SUM('28:12'!P235)</f>
        <v>0</v>
      </c>
      <c r="Q235" s="93">
        <f>SUM('28:12'!Q235)</f>
        <v>0</v>
      </c>
      <c r="R235" s="93">
        <f>SUM('28:12'!R235)</f>
        <v>0</v>
      </c>
      <c r="S235" s="93">
        <f>SUM('28:12'!S235)</f>
        <v>0</v>
      </c>
      <c r="T235" s="93">
        <f>SUM('28:12'!T235)</f>
        <v>0</v>
      </c>
      <c r="U235" s="93">
        <f>SUM('28:12'!U235)</f>
        <v>0</v>
      </c>
      <c r="V235" s="196">
        <f t="shared" si="38"/>
        <v>0</v>
      </c>
      <c r="W235" s="33" t="str">
        <f t="shared" si="39"/>
        <v/>
      </c>
      <c r="X235" s="93">
        <f>SUM('28:12'!X235)</f>
        <v>0</v>
      </c>
      <c r="Y235" s="93">
        <f>SUM('28:12'!Y235)</f>
        <v>0</v>
      </c>
      <c r="Z235" s="93">
        <f>SUM('28:12'!Z235)</f>
        <v>0</v>
      </c>
      <c r="AA235" s="93">
        <f>SUM('28:12'!AA235)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SUM('28:12'!G236)</f>
        <v>768</v>
      </c>
      <c r="H236" s="293">
        <f t="shared" si="34"/>
        <v>3863.04</v>
      </c>
      <c r="I236" s="93">
        <f>SUM('28:12'!I236)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SUM('28:12'!N236)</f>
        <v>0</v>
      </c>
      <c r="O236" s="93">
        <f>SUM('28:12'!O236)</f>
        <v>0</v>
      </c>
      <c r="P236" s="93">
        <f>SUM('28:12'!P236)</f>
        <v>0</v>
      </c>
      <c r="Q236" s="93">
        <f>SUM('28:12'!Q236)</f>
        <v>0</v>
      </c>
      <c r="R236" s="93">
        <f>SUM('28:12'!R236)</f>
        <v>0</v>
      </c>
      <c r="S236" s="93">
        <f>SUM('28:12'!S236)</f>
        <v>0</v>
      </c>
      <c r="T236" s="93">
        <f>SUM('28:12'!T236)</f>
        <v>0</v>
      </c>
      <c r="U236" s="93">
        <f>SUM('28:12'!U236)</f>
        <v>0</v>
      </c>
      <c r="V236" s="196">
        <f t="shared" si="38"/>
        <v>0</v>
      </c>
      <c r="W236" s="33">
        <f t="shared" si="39"/>
        <v>0</v>
      </c>
      <c r="X236" s="93">
        <f>SUM('28:12'!X236)</f>
        <v>0</v>
      </c>
      <c r="Y236" s="93">
        <f>SUM('28:12'!Y236)</f>
        <v>0</v>
      </c>
      <c r="Z236" s="93">
        <f>SUM('28:12'!Z236)</f>
        <v>0</v>
      </c>
      <c r="AA236" s="93">
        <f>SUM('28:12'!AA236)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SUM('28:12'!G237)</f>
        <v>0</v>
      </c>
      <c r="H237" s="293">
        <f t="shared" si="34"/>
        <v>0</v>
      </c>
      <c r="I237" s="93">
        <f>SUM('28:12'!I237)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SUM('28:12'!N237)</f>
        <v>0</v>
      </c>
      <c r="O237" s="93">
        <f>SUM('28:12'!O237)</f>
        <v>0</v>
      </c>
      <c r="P237" s="93">
        <f>SUM('28:12'!P237)</f>
        <v>0</v>
      </c>
      <c r="Q237" s="93">
        <f>SUM('28:12'!Q237)</f>
        <v>0</v>
      </c>
      <c r="R237" s="93">
        <f>SUM('28:12'!R237)</f>
        <v>0</v>
      </c>
      <c r="S237" s="93">
        <f>SUM('28:12'!S237)</f>
        <v>0</v>
      </c>
      <c r="T237" s="93">
        <f>SUM('28:12'!T237)</f>
        <v>0</v>
      </c>
      <c r="U237" s="93">
        <f>SUM('28:12'!U237)</f>
        <v>0</v>
      </c>
      <c r="V237" s="196">
        <f t="shared" si="38"/>
        <v>0</v>
      </c>
      <c r="W237" s="33" t="str">
        <f t="shared" si="39"/>
        <v/>
      </c>
      <c r="X237" s="93">
        <f>SUM('28:12'!X237)</f>
        <v>0</v>
      </c>
      <c r="Y237" s="93">
        <f>SUM('28:12'!Y237)</f>
        <v>0</v>
      </c>
      <c r="Z237" s="93">
        <f>SUM('28:12'!Z237)</f>
        <v>0</v>
      </c>
      <c r="AA237" s="93">
        <f>SUM('28:12'!AA237)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SUM('28:12'!G238)</f>
        <v>99</v>
      </c>
      <c r="H238" s="293">
        <f t="shared" si="34"/>
        <v>497.97</v>
      </c>
      <c r="I238" s="93">
        <f>SUM('28:12'!I238)</f>
        <v>1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SUM('28:12'!G239)</f>
        <v>0</v>
      </c>
      <c r="H239" s="293">
        <f t="shared" si="34"/>
        <v>0</v>
      </c>
      <c r="I239" s="93">
        <f>SUM('28:12'!I239)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SUM('28:12'!N239)</f>
        <v>0</v>
      </c>
      <c r="O239" s="93">
        <f>SUM('28:12'!O239)</f>
        <v>0</v>
      </c>
      <c r="P239" s="93">
        <f>SUM('28:12'!P239)</f>
        <v>0</v>
      </c>
      <c r="Q239" s="93">
        <f>SUM('28:12'!Q239)</f>
        <v>0</v>
      </c>
      <c r="R239" s="93">
        <f>SUM('28:12'!R239)</f>
        <v>0</v>
      </c>
      <c r="S239" s="93">
        <f>SUM('28:12'!S239)</f>
        <v>0</v>
      </c>
      <c r="T239" s="93">
        <f>SUM('28:12'!T239)</f>
        <v>0</v>
      </c>
      <c r="U239" s="93">
        <f>SUM('28:12'!U239)</f>
        <v>0</v>
      </c>
      <c r="V239" s="196"/>
      <c r="W239" s="33"/>
      <c r="X239" s="93">
        <f>SUM('28:12'!X239)</f>
        <v>0</v>
      </c>
      <c r="Y239" s="93">
        <f>SUM('28:12'!Y239)</f>
        <v>0</v>
      </c>
      <c r="Z239" s="93">
        <f>SUM('28:12'!Z239)</f>
        <v>0</v>
      </c>
      <c r="AA239" s="93">
        <f>SUM('28:12'!AA239)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SUM('28:12'!G240)</f>
        <v>819</v>
      </c>
      <c r="H240" s="293">
        <f t="shared" si="34"/>
        <v>4119.5700000000006</v>
      </c>
      <c r="I240" s="93">
        <f>SUM('28:12'!I240)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0"/>
        <v>-3.0930232558139537</v>
      </c>
      <c r="N240" s="93">
        <f>SUM('28:12'!N240)</f>
        <v>0</v>
      </c>
      <c r="O240" s="93">
        <f>SUM('28:12'!O240)</f>
        <v>0</v>
      </c>
      <c r="P240" s="93">
        <f>SUM('28:12'!P240)</f>
        <v>0</v>
      </c>
      <c r="Q240" s="93">
        <f>SUM('28:12'!Q240)</f>
        <v>0</v>
      </c>
      <c r="R240" s="93">
        <f>SUM('28:12'!R240)</f>
        <v>0</v>
      </c>
      <c r="S240" s="93">
        <f>SUM('28:12'!S240)</f>
        <v>0</v>
      </c>
      <c r="T240" s="93">
        <f>SUM('28:12'!T240)</f>
        <v>0</v>
      </c>
      <c r="U240" s="93">
        <f>SUM('28:12'!U240)</f>
        <v>0</v>
      </c>
      <c r="V240" s="196">
        <f>SUM(X240:AA240)</f>
        <v>0</v>
      </c>
      <c r="W240" s="33">
        <f>IF(ISERROR(V240/G240),"",V240/G240)</f>
        <v>0</v>
      </c>
      <c r="X240" s="93">
        <f>SUM('28:12'!X240)</f>
        <v>0</v>
      </c>
      <c r="Y240" s="93">
        <f>SUM('28:12'!Y240)</f>
        <v>0</v>
      </c>
      <c r="Z240" s="93">
        <f>SUM('28:12'!Z240)</f>
        <v>0</v>
      </c>
      <c r="AA240" s="93">
        <f>SUM('28:12'!AA240)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SUM('28:12'!G241)</f>
        <v>1060</v>
      </c>
      <c r="H241" s="293">
        <f t="shared" si="34"/>
        <v>5331.8</v>
      </c>
      <c r="I241" s="93">
        <f>SUM('28:12'!I241)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0"/>
        <v>2.6976744186046488</v>
      </c>
      <c r="N241" s="93">
        <f>SUM('28:12'!N241)</f>
        <v>0</v>
      </c>
      <c r="O241" s="93">
        <f>SUM('28:12'!O241)</f>
        <v>0</v>
      </c>
      <c r="P241" s="93">
        <f>SUM('28:12'!P241)</f>
        <v>0</v>
      </c>
      <c r="Q241" s="93">
        <f>SUM('28:12'!Q241)</f>
        <v>0</v>
      </c>
      <c r="R241" s="93">
        <f>SUM('28:12'!R241)</f>
        <v>0</v>
      </c>
      <c r="S241" s="93">
        <f>SUM('28:12'!S241)</f>
        <v>0</v>
      </c>
      <c r="T241" s="93">
        <f>SUM('28:12'!T241)</f>
        <v>0</v>
      </c>
      <c r="U241" s="93">
        <f>SUM('28:12'!U241)</f>
        <v>0</v>
      </c>
      <c r="V241" s="196">
        <f>SUM(X241:AA241)</f>
        <v>0</v>
      </c>
      <c r="W241" s="33">
        <f>IF(ISERROR(V241/G241),"",V241/G241)</f>
        <v>0</v>
      </c>
      <c r="X241" s="93">
        <f>SUM('28:12'!X241)</f>
        <v>0</v>
      </c>
      <c r="Y241" s="93">
        <f>SUM('28:12'!Y241)</f>
        <v>0</v>
      </c>
      <c r="Z241" s="93">
        <f>SUM('28:12'!Z241)</f>
        <v>0</v>
      </c>
      <c r="AA241" s="93">
        <f>SUM('28:12'!AA241)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SUM('28:12'!G242)</f>
        <v>0</v>
      </c>
      <c r="H242" s="293">
        <f t="shared" si="34"/>
        <v>0</v>
      </c>
      <c r="I242" s="93">
        <f>SUM('28:12'!I242)</f>
        <v>0</v>
      </c>
      <c r="J242" s="31"/>
      <c r="K242" s="35"/>
      <c r="L242" s="87"/>
      <c r="M242" s="36">
        <f t="shared" si="40"/>
        <v>0</v>
      </c>
      <c r="N242" s="93">
        <f>SUM('28:12'!N242)</f>
        <v>0</v>
      </c>
      <c r="O242" s="93">
        <f>SUM('28:12'!O242)</f>
        <v>0</v>
      </c>
      <c r="P242" s="93">
        <f>SUM('28:12'!P242)</f>
        <v>0</v>
      </c>
      <c r="Q242" s="93">
        <f>SUM('28:12'!Q242)</f>
        <v>0</v>
      </c>
      <c r="R242" s="93">
        <f>SUM('28:12'!R242)</f>
        <v>0</v>
      </c>
      <c r="S242" s="93">
        <f>SUM('28:12'!S242)</f>
        <v>0</v>
      </c>
      <c r="T242" s="93">
        <f>SUM('28:12'!T242)</f>
        <v>0</v>
      </c>
      <c r="U242" s="93">
        <f>SUM('28:12'!U242)</f>
        <v>0</v>
      </c>
      <c r="V242" s="196"/>
      <c r="W242" s="33"/>
      <c r="X242" s="93">
        <f>SUM('28:12'!X242)</f>
        <v>0</v>
      </c>
      <c r="Y242" s="93">
        <f>SUM('28:12'!Y242)</f>
        <v>0</v>
      </c>
      <c r="Z242" s="93">
        <f>SUM('28:12'!Z242)</f>
        <v>0</v>
      </c>
      <c r="AA242" s="93">
        <f>SUM('28:12'!AA242)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SUM('28:12'!G243)</f>
        <v>0</v>
      </c>
      <c r="H243" s="293">
        <f t="shared" si="34"/>
        <v>0</v>
      </c>
      <c r="I243" s="93">
        <f>SUM('28:12'!I243)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SUM('28:12'!N243)</f>
        <v>0</v>
      </c>
      <c r="O243" s="93">
        <f>SUM('28:12'!O243)</f>
        <v>0</v>
      </c>
      <c r="P243" s="93">
        <f>SUM('28:12'!P243)</f>
        <v>0</v>
      </c>
      <c r="Q243" s="93">
        <f>SUM('28:12'!Q243)</f>
        <v>0</v>
      </c>
      <c r="R243" s="93">
        <f>SUM('28:12'!R243)</f>
        <v>0</v>
      </c>
      <c r="S243" s="93">
        <f>SUM('28:12'!S243)</f>
        <v>0</v>
      </c>
      <c r="T243" s="93">
        <f>SUM('28:12'!T243)</f>
        <v>0</v>
      </c>
      <c r="U243" s="93">
        <f>SUM('28:12'!U243)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SUM('28:12'!X243)</f>
        <v>0</v>
      </c>
      <c r="Y243" s="93">
        <f>SUM('28:12'!Y243)</f>
        <v>0</v>
      </c>
      <c r="Z243" s="93">
        <f>SUM('28:12'!Z243)</f>
        <v>0</v>
      </c>
      <c r="AA243" s="93">
        <f>SUM('28:12'!AA243)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SUM('28:12'!G244)</f>
        <v>0</v>
      </c>
      <c r="H244" s="293">
        <f t="shared" si="34"/>
        <v>0</v>
      </c>
      <c r="I244" s="93">
        <f>SUM('28:12'!I244)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SUM('28:12'!N244)</f>
        <v>0</v>
      </c>
      <c r="O244" s="93">
        <f>SUM('28:12'!O244)</f>
        <v>0</v>
      </c>
      <c r="P244" s="93">
        <f>SUM('28:12'!P244)</f>
        <v>0</v>
      </c>
      <c r="Q244" s="93">
        <f>SUM('28:12'!Q244)</f>
        <v>0</v>
      </c>
      <c r="R244" s="93">
        <f>SUM('28:12'!R244)</f>
        <v>0</v>
      </c>
      <c r="S244" s="93">
        <f>SUM('28:12'!S244)</f>
        <v>0</v>
      </c>
      <c r="T244" s="93">
        <f>SUM('28:12'!T244)</f>
        <v>0</v>
      </c>
      <c r="U244" s="93">
        <f>SUM('28:12'!U244)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SUM('28:12'!X244)</f>
        <v>0</v>
      </c>
      <c r="Y244" s="93">
        <f>SUM('28:12'!Y244)</f>
        <v>0</v>
      </c>
      <c r="Z244" s="93">
        <f>SUM('28:12'!Z244)</f>
        <v>0</v>
      </c>
      <c r="AA244" s="93">
        <f>SUM('28:12'!AA244)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SUM('28:12'!G245)</f>
        <v>0</v>
      </c>
      <c r="H245" s="293">
        <f t="shared" si="34"/>
        <v>0</v>
      </c>
      <c r="I245" s="93">
        <f>SUM('28:12'!I245)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SUM('28:12'!N245)</f>
        <v>0</v>
      </c>
      <c r="O245" s="93">
        <f>SUM('28:12'!O245)</f>
        <v>0</v>
      </c>
      <c r="P245" s="93">
        <f>SUM('28:12'!P245)</f>
        <v>0</v>
      </c>
      <c r="Q245" s="93">
        <f>SUM('28:12'!Q245)</f>
        <v>0</v>
      </c>
      <c r="R245" s="93">
        <f>SUM('28:12'!R245)</f>
        <v>0</v>
      </c>
      <c r="S245" s="93">
        <f>SUM('28:12'!S245)</f>
        <v>0</v>
      </c>
      <c r="T245" s="93">
        <f>SUM('28:12'!T245)</f>
        <v>0</v>
      </c>
      <c r="U245" s="93">
        <f>SUM('28:12'!U245)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SUM('28:12'!X245)</f>
        <v>0</v>
      </c>
      <c r="Y245" s="93">
        <f>SUM('28:12'!Y245)</f>
        <v>0</v>
      </c>
      <c r="Z245" s="93">
        <f>SUM('28:12'!Z245)</f>
        <v>0</v>
      </c>
      <c r="AA245" s="93">
        <f>SUM('28:12'!AA245)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SUM('28:12'!G246)</f>
        <v>0</v>
      </c>
      <c r="H246" s="293">
        <f t="shared" si="34"/>
        <v>0</v>
      </c>
      <c r="I246" s="93">
        <f>SUM('28:12'!I246)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SUM('28:12'!N246)</f>
        <v>0</v>
      </c>
      <c r="O246" s="93">
        <f>SUM('28:12'!O246)</f>
        <v>0</v>
      </c>
      <c r="P246" s="93">
        <f>SUM('28:12'!P246)</f>
        <v>0</v>
      </c>
      <c r="Q246" s="93">
        <f>SUM('28:12'!Q246)</f>
        <v>0</v>
      </c>
      <c r="R246" s="93">
        <f>SUM('28:12'!R246)</f>
        <v>0</v>
      </c>
      <c r="S246" s="93">
        <f>SUM('28:12'!S246)</f>
        <v>0</v>
      </c>
      <c r="T246" s="93">
        <f>SUM('28:12'!T246)</f>
        <v>0</v>
      </c>
      <c r="U246" s="93">
        <f>SUM('28:12'!U246)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SUM('28:12'!X246)</f>
        <v>0</v>
      </c>
      <c r="Y246" s="93">
        <f>SUM('28:12'!Y246)</f>
        <v>0</v>
      </c>
      <c r="Z246" s="93">
        <f>SUM('28:12'!Z246)</f>
        <v>0</v>
      </c>
      <c r="AA246" s="93">
        <f>SUM('28:12'!AA246)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SUM('28:12'!G247)</f>
        <v>0</v>
      </c>
      <c r="H247" s="293">
        <f t="shared" si="34"/>
        <v>0</v>
      </c>
      <c r="I247" s="93">
        <f>SUM('28:12'!I247)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SUM('28:12'!N247)</f>
        <v>0</v>
      </c>
      <c r="O247" s="93">
        <f>SUM('28:12'!O247)</f>
        <v>0</v>
      </c>
      <c r="P247" s="93">
        <f>SUM('28:12'!P247)</f>
        <v>0</v>
      </c>
      <c r="Q247" s="93">
        <f>SUM('28:12'!Q247)</f>
        <v>0</v>
      </c>
      <c r="R247" s="93">
        <f>SUM('28:12'!R247)</f>
        <v>0</v>
      </c>
      <c r="S247" s="93">
        <f>SUM('28:12'!S247)</f>
        <v>0</v>
      </c>
      <c r="T247" s="93">
        <f>SUM('28:12'!T247)</f>
        <v>0</v>
      </c>
      <c r="U247" s="93">
        <f>SUM('28:12'!U247)</f>
        <v>0</v>
      </c>
      <c r="V247" s="196"/>
      <c r="W247" s="33"/>
      <c r="X247" s="93">
        <f>SUM('28:12'!X247)</f>
        <v>0</v>
      </c>
      <c r="Y247" s="93">
        <f>SUM('28:12'!Y247)</f>
        <v>0</v>
      </c>
      <c r="Z247" s="93">
        <f>SUM('28:12'!Z247)</f>
        <v>0</v>
      </c>
      <c r="AA247" s="93">
        <f>SUM('28:12'!AA247)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SUM('28:12'!G248)</f>
        <v>0</v>
      </c>
      <c r="H248" s="293">
        <f t="shared" si="34"/>
        <v>0</v>
      </c>
      <c r="I248" s="93">
        <f>SUM('28:12'!I248)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SUM('28:12'!N248)</f>
        <v>0</v>
      </c>
      <c r="O248" s="93">
        <f>SUM('28:12'!O248)</f>
        <v>0</v>
      </c>
      <c r="P248" s="93">
        <f>SUM('28:12'!P248)</f>
        <v>0</v>
      </c>
      <c r="Q248" s="93">
        <f>SUM('28:12'!Q248)</f>
        <v>0</v>
      </c>
      <c r="R248" s="93">
        <f>SUM('28:12'!R248)</f>
        <v>0</v>
      </c>
      <c r="S248" s="93">
        <f>SUM('28:12'!S248)</f>
        <v>0</v>
      </c>
      <c r="T248" s="93">
        <f>SUM('28:12'!T248)</f>
        <v>0</v>
      </c>
      <c r="U248" s="93">
        <f>SUM('28:12'!U248)</f>
        <v>0</v>
      </c>
      <c r="V248" s="196"/>
      <c r="W248" s="33"/>
      <c r="X248" s="93">
        <f>SUM('28:12'!X248)</f>
        <v>0</v>
      </c>
      <c r="Y248" s="93">
        <f>SUM('28:12'!Y248)</f>
        <v>0</v>
      </c>
      <c r="Z248" s="93">
        <f>SUM('28:12'!Z248)</f>
        <v>0</v>
      </c>
      <c r="AA248" s="93">
        <f>SUM('28:12'!AA248)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SUM('28:12'!G249)</f>
        <v>0</v>
      </c>
      <c r="H249" s="293">
        <f t="shared" si="34"/>
        <v>0</v>
      </c>
      <c r="I249" s="93">
        <f>SUM('28:12'!I249)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SUM('28:12'!N249)</f>
        <v>0</v>
      </c>
      <c r="O249" s="93">
        <f>SUM('28:12'!O249)</f>
        <v>0</v>
      </c>
      <c r="P249" s="93">
        <f>SUM('28:12'!P249)</f>
        <v>0</v>
      </c>
      <c r="Q249" s="93">
        <f>SUM('28:12'!Q249)</f>
        <v>0</v>
      </c>
      <c r="R249" s="93">
        <f>SUM('28:12'!R249)</f>
        <v>0</v>
      </c>
      <c r="S249" s="93">
        <f>SUM('28:12'!S249)</f>
        <v>0</v>
      </c>
      <c r="T249" s="93">
        <f>SUM('28:12'!T249)</f>
        <v>0</v>
      </c>
      <c r="U249" s="93">
        <f>SUM('28:12'!U249)</f>
        <v>0</v>
      </c>
      <c r="V249" s="196"/>
      <c r="W249" s="33"/>
      <c r="X249" s="93">
        <f>SUM('28:12'!X249)</f>
        <v>0</v>
      </c>
      <c r="Y249" s="93">
        <f>SUM('28:12'!Y249)</f>
        <v>0</v>
      </c>
      <c r="Z249" s="93">
        <f>SUM('28:12'!Z249)</f>
        <v>0</v>
      </c>
      <c r="AA249" s="93">
        <f>SUM('28:12'!AA249)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SUM('28:12'!G250)</f>
        <v>0</v>
      </c>
      <c r="H250" s="293">
        <f t="shared" si="34"/>
        <v>0</v>
      </c>
      <c r="I250" s="93">
        <f>SUM('28:12'!I250)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SUM('28:12'!N250)</f>
        <v>0</v>
      </c>
      <c r="O250" s="93">
        <f>SUM('28:12'!O250)</f>
        <v>0</v>
      </c>
      <c r="P250" s="93">
        <f>SUM('28:12'!P250)</f>
        <v>0</v>
      </c>
      <c r="Q250" s="93">
        <f>SUM('28:12'!Q250)</f>
        <v>0</v>
      </c>
      <c r="R250" s="93">
        <f>SUM('28:12'!R250)</f>
        <v>0</v>
      </c>
      <c r="S250" s="93">
        <f>SUM('28:12'!S250)</f>
        <v>0</v>
      </c>
      <c r="T250" s="93">
        <f>SUM('28:12'!T250)</f>
        <v>0</v>
      </c>
      <c r="U250" s="93">
        <f>SUM('28:12'!U250)</f>
        <v>0</v>
      </c>
      <c r="V250" s="196"/>
      <c r="W250" s="33"/>
      <c r="X250" s="93">
        <f>SUM('28:12'!X250)</f>
        <v>0</v>
      </c>
      <c r="Y250" s="93">
        <f>SUM('28:12'!Y250)</f>
        <v>0</v>
      </c>
      <c r="Z250" s="93">
        <f>SUM('28:12'!Z250)</f>
        <v>0</v>
      </c>
      <c r="AA250" s="93">
        <f>SUM('28:12'!AA250)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SUM('28:12'!G251)</f>
        <v>0</v>
      </c>
      <c r="H251" s="293">
        <f t="shared" si="34"/>
        <v>0</v>
      </c>
      <c r="I251" s="93">
        <f>SUM('28:12'!I251)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SUM('28:12'!G252)</f>
        <v>0</v>
      </c>
      <c r="H252" s="293">
        <f t="shared" si="34"/>
        <v>0</v>
      </c>
      <c r="I252" s="93">
        <f>SUM('28:12'!I252)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SUM('28:12'!G253)</f>
        <v>0</v>
      </c>
      <c r="H253" s="293">
        <f t="shared" si="34"/>
        <v>0</v>
      </c>
      <c r="I253" s="93">
        <f>SUM('28:12'!I253)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SUM('28:12'!G254)</f>
        <v>0</v>
      </c>
      <c r="H254" s="293">
        <f t="shared" si="34"/>
        <v>0</v>
      </c>
      <c r="I254" s="93">
        <f>SUM('28:12'!I254)</f>
        <v>0</v>
      </c>
      <c r="J254" s="31"/>
      <c r="K254" s="35"/>
      <c r="L254" s="87">
        <v>4</v>
      </c>
      <c r="M254" s="36"/>
      <c r="N254" s="31"/>
      <c r="O254" s="93">
        <f>SUM('28:12'!O254)</f>
        <v>0</v>
      </c>
      <c r="P254" s="93">
        <f>SUM('28:12'!P254)</f>
        <v>0</v>
      </c>
      <c r="Q254" s="93">
        <f>SUM('28:12'!Q254)</f>
        <v>0</v>
      </c>
      <c r="R254" s="93">
        <f>SUM('28:12'!R254)</f>
        <v>0</v>
      </c>
      <c r="S254" s="93">
        <f>SUM('28:12'!S254)</f>
        <v>0</v>
      </c>
      <c r="T254" s="93">
        <f>SUM('28:12'!T254)</f>
        <v>0</v>
      </c>
      <c r="U254" s="93">
        <f>SUM('28:12'!U254)</f>
        <v>0</v>
      </c>
      <c r="V254" s="196"/>
      <c r="W254" s="33"/>
      <c r="X254" s="93">
        <f>SUM('28:12'!X254)</f>
        <v>0</v>
      </c>
      <c r="Y254" s="93">
        <f>SUM('28:12'!Y254)</f>
        <v>0</v>
      </c>
      <c r="Z254" s="93">
        <f>SUM('28:12'!Z254)</f>
        <v>0</v>
      </c>
      <c r="AA254" s="93">
        <f>SUM('28:12'!AA254)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SUM('28:12'!G255)</f>
        <v>0</v>
      </c>
      <c r="H255" s="293">
        <f t="shared" si="34"/>
        <v>0</v>
      </c>
      <c r="I255" s="93">
        <f>SUM('28:12'!I255)</f>
        <v>0</v>
      </c>
      <c r="J255" s="31"/>
      <c r="K255" s="35"/>
      <c r="L255" s="87">
        <v>4</v>
      </c>
      <c r="M255" s="36"/>
      <c r="N255" s="31"/>
      <c r="O255" s="93">
        <f>SUM('28:12'!O255)</f>
        <v>0</v>
      </c>
      <c r="P255" s="93">
        <f>SUM('28:12'!P255)</f>
        <v>0</v>
      </c>
      <c r="Q255" s="93">
        <f>SUM('28:12'!Q255)</f>
        <v>0</v>
      </c>
      <c r="R255" s="93">
        <f>SUM('28:12'!R255)</f>
        <v>0</v>
      </c>
      <c r="S255" s="93">
        <f>SUM('28:12'!S255)</f>
        <v>0</v>
      </c>
      <c r="T255" s="93">
        <f>SUM('28:12'!T255)</f>
        <v>0</v>
      </c>
      <c r="U255" s="93">
        <f>SUM('28:12'!U255)</f>
        <v>0</v>
      </c>
      <c r="V255" s="196"/>
      <c r="W255" s="33"/>
      <c r="X255" s="93">
        <f>SUM('28:12'!X255)</f>
        <v>0</v>
      </c>
      <c r="Y255" s="93">
        <f>SUM('28:12'!Y255)</f>
        <v>0</v>
      </c>
      <c r="Z255" s="93">
        <f>SUM('28:12'!Z255)</f>
        <v>0</v>
      </c>
      <c r="AA255" s="93">
        <f>SUM('28:12'!AA255)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SUM('28:12'!G256)</f>
        <v>0</v>
      </c>
      <c r="H256" s="293">
        <f t="shared" si="34"/>
        <v>0</v>
      </c>
      <c r="I256" s="93">
        <f>SUM('28:12'!I256)</f>
        <v>0</v>
      </c>
      <c r="J256" s="31"/>
      <c r="K256" s="35"/>
      <c r="L256" s="87">
        <v>4</v>
      </c>
      <c r="M256" s="36"/>
      <c r="N256" s="31"/>
      <c r="O256" s="93">
        <f>SUM('28:12'!O256)</f>
        <v>0</v>
      </c>
      <c r="P256" s="93">
        <f>SUM('28:12'!P256)</f>
        <v>0</v>
      </c>
      <c r="Q256" s="93">
        <f>SUM('28:12'!Q256)</f>
        <v>0</v>
      </c>
      <c r="R256" s="93">
        <f>SUM('28:12'!R256)</f>
        <v>0</v>
      </c>
      <c r="S256" s="93">
        <f>SUM('28:12'!S256)</f>
        <v>0</v>
      </c>
      <c r="T256" s="93">
        <f>SUM('28:12'!T256)</f>
        <v>0</v>
      </c>
      <c r="U256" s="93">
        <f>SUM('28:12'!U256)</f>
        <v>0</v>
      </c>
      <c r="V256" s="196"/>
      <c r="W256" s="33"/>
      <c r="X256" s="93">
        <f>SUM('28:12'!X256)</f>
        <v>0</v>
      </c>
      <c r="Y256" s="93">
        <f>SUM('28:12'!Y256)</f>
        <v>0</v>
      </c>
      <c r="Z256" s="93">
        <f>SUM('28:12'!Z256)</f>
        <v>0</v>
      </c>
      <c r="AA256" s="93">
        <f>SUM('28:12'!AA256)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88" t="s">
        <v>86</v>
      </c>
      <c r="B257" s="788"/>
      <c r="C257" s="296" t="s">
        <v>71</v>
      </c>
      <c r="D257" s="20"/>
      <c r="E257" s="20"/>
      <c r="F257" s="32"/>
      <c r="G257" s="94">
        <f>SUM(G200:G256)</f>
        <v>11806</v>
      </c>
      <c r="H257" s="30">
        <f>SUM(H200:H256)</f>
        <v>59484.080000000016</v>
      </c>
      <c r="I257" s="30">
        <f>SUM(I200:I256)</f>
        <v>285.51</v>
      </c>
      <c r="J257" s="31">
        <f t="array" ref="J257">IF(ISERROR(G257/I257),"",G257/I257)</f>
        <v>41.350565654442931</v>
      </c>
      <c r="K257" s="30">
        <f>SUM(K200:K256)</f>
        <v>315.29179572365621</v>
      </c>
      <c r="L257" s="98"/>
      <c r="M257" s="89">
        <f t="shared" ref="M257:V257" si="41">SUM(M200:M256)</f>
        <v>-40.781795723656188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SUM('28:12'!G258)</f>
        <v>0</v>
      </c>
      <c r="H258" s="293">
        <f>D258*G258</f>
        <v>0</v>
      </c>
      <c r="I258" s="93">
        <f>SUM('28:12'!I258)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SUM('28:12'!O258)</f>
        <v>0</v>
      </c>
      <c r="P258" s="93">
        <f>SUM('28:12'!P258)</f>
        <v>0</v>
      </c>
      <c r="Q258" s="93">
        <f>SUM('28:12'!Q258)</f>
        <v>0</v>
      </c>
      <c r="R258" s="93">
        <f>SUM('28:12'!R258)</f>
        <v>0</v>
      </c>
      <c r="S258" s="93">
        <f>SUM('28:12'!S258)</f>
        <v>0</v>
      </c>
      <c r="T258" s="93">
        <f>SUM('28:12'!T258)</f>
        <v>0</v>
      </c>
      <c r="U258" s="93">
        <f>SUM('28:12'!U258)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SUM('28:12'!X258)</f>
        <v>0</v>
      </c>
      <c r="Y258" s="93">
        <f>SUM('28:12'!Y258)</f>
        <v>0</v>
      </c>
      <c r="Z258" s="93">
        <f>SUM('28:12'!Z258)</f>
        <v>0</v>
      </c>
      <c r="AA258" s="93">
        <f>SUM('28:12'!AA258)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SUM('28:12'!G259)</f>
        <v>0</v>
      </c>
      <c r="H259" s="293">
        <f t="shared" ref="H259:H291" si="46">D259*G259</f>
        <v>0</v>
      </c>
      <c r="I259" s="93">
        <f>SUM('28:12'!I259)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SUM('28:12'!O259)</f>
        <v>0</v>
      </c>
      <c r="P259" s="93">
        <f>SUM('28:12'!P259)</f>
        <v>0</v>
      </c>
      <c r="Q259" s="93">
        <f>SUM('28:12'!Q259)</f>
        <v>0</v>
      </c>
      <c r="R259" s="93">
        <f>SUM('28:12'!R259)</f>
        <v>0</v>
      </c>
      <c r="S259" s="93">
        <f>SUM('28:12'!S259)</f>
        <v>0</v>
      </c>
      <c r="T259" s="93">
        <f>SUM('28:12'!T259)</f>
        <v>0</v>
      </c>
      <c r="U259" s="93">
        <f>SUM('28:12'!U259)</f>
        <v>0</v>
      </c>
      <c r="V259" s="196">
        <f t="shared" si="45"/>
        <v>0</v>
      </c>
      <c r="W259" s="33" t="str">
        <f t="shared" si="42"/>
        <v/>
      </c>
      <c r="X259" s="93">
        <f>SUM('28:12'!X259)</f>
        <v>0</v>
      </c>
      <c r="Y259" s="93">
        <f>SUM('28:12'!Y259)</f>
        <v>0</v>
      </c>
      <c r="Z259" s="93">
        <f>SUM('28:12'!Z259)</f>
        <v>0</v>
      </c>
      <c r="AA259" s="93">
        <f>SUM('28:12'!AA259)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SUM('28:12'!G260)</f>
        <v>0</v>
      </c>
      <c r="H260" s="293">
        <f t="shared" si="46"/>
        <v>0</v>
      </c>
      <c r="I260" s="93">
        <f>SUM('28:12'!I260)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SUM('28:12'!O260)</f>
        <v>0</v>
      </c>
      <c r="P260" s="93">
        <f>SUM('28:12'!P260)</f>
        <v>0</v>
      </c>
      <c r="Q260" s="93">
        <f>SUM('28:12'!Q260)</f>
        <v>0</v>
      </c>
      <c r="R260" s="93">
        <f>SUM('28:12'!R260)</f>
        <v>0</v>
      </c>
      <c r="S260" s="93">
        <f>SUM('28:12'!S260)</f>
        <v>0</v>
      </c>
      <c r="T260" s="93">
        <f>SUM('28:12'!T260)</f>
        <v>0</v>
      </c>
      <c r="U260" s="93">
        <f>SUM('28:12'!U260)</f>
        <v>0</v>
      </c>
      <c r="V260" s="196">
        <f t="shared" si="45"/>
        <v>0</v>
      </c>
      <c r="W260" s="33" t="str">
        <f t="shared" si="42"/>
        <v/>
      </c>
      <c r="X260" s="93">
        <f>SUM('28:12'!X260)</f>
        <v>0</v>
      </c>
      <c r="Y260" s="93">
        <f>SUM('28:12'!Y260)</f>
        <v>0</v>
      </c>
      <c r="Z260" s="93">
        <f>SUM('28:12'!Z260)</f>
        <v>0</v>
      </c>
      <c r="AA260" s="93">
        <f>SUM('28:12'!AA260)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SUM('28:12'!G261)</f>
        <v>0</v>
      </c>
      <c r="H261" s="293">
        <f t="shared" si="46"/>
        <v>0</v>
      </c>
      <c r="I261" s="93">
        <f>SUM('28:12'!I261)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SUM('28:12'!O261)</f>
        <v>0</v>
      </c>
      <c r="P261" s="93">
        <f>SUM('28:12'!P261)</f>
        <v>0</v>
      </c>
      <c r="Q261" s="93">
        <f>SUM('28:12'!Q261)</f>
        <v>0</v>
      </c>
      <c r="R261" s="93">
        <f>SUM('28:12'!R261)</f>
        <v>0</v>
      </c>
      <c r="S261" s="93">
        <f>SUM('28:12'!S261)</f>
        <v>0</v>
      </c>
      <c r="T261" s="93">
        <f>SUM('28:12'!T261)</f>
        <v>0</v>
      </c>
      <c r="U261" s="93">
        <f>SUM('28:12'!U261)</f>
        <v>0</v>
      </c>
      <c r="V261" s="196">
        <f t="shared" si="45"/>
        <v>0</v>
      </c>
      <c r="W261" s="33" t="str">
        <f t="shared" si="42"/>
        <v/>
      </c>
      <c r="X261" s="93">
        <f>SUM('28:12'!X261)</f>
        <v>0</v>
      </c>
      <c r="Y261" s="93">
        <f>SUM('28:12'!Y261)</f>
        <v>0</v>
      </c>
      <c r="Z261" s="93">
        <f>SUM('28:12'!Z261)</f>
        <v>0</v>
      </c>
      <c r="AA261" s="93">
        <f>SUM('28:12'!AA261)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SUM('28:12'!G262)</f>
        <v>0</v>
      </c>
      <c r="H262" s="293">
        <f t="shared" si="46"/>
        <v>0</v>
      </c>
      <c r="I262" s="93">
        <f>SUM('28:12'!I262)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SUM('28:12'!O262)</f>
        <v>0</v>
      </c>
      <c r="P262" s="93">
        <f>SUM('28:12'!P262)</f>
        <v>0</v>
      </c>
      <c r="Q262" s="93">
        <f>SUM('28:12'!Q262)</f>
        <v>0</v>
      </c>
      <c r="R262" s="93">
        <f>SUM('28:12'!R262)</f>
        <v>0</v>
      </c>
      <c r="S262" s="93">
        <f>SUM('28:12'!S262)</f>
        <v>0</v>
      </c>
      <c r="T262" s="93">
        <f>SUM('28:12'!T262)</f>
        <v>0</v>
      </c>
      <c r="U262" s="93">
        <f>SUM('28:12'!U262)</f>
        <v>0</v>
      </c>
      <c r="V262" s="196">
        <f t="shared" si="45"/>
        <v>0</v>
      </c>
      <c r="W262" s="33" t="str">
        <f t="shared" si="42"/>
        <v/>
      </c>
      <c r="X262" s="93">
        <f>SUM('28:12'!X262)</f>
        <v>0</v>
      </c>
      <c r="Y262" s="93">
        <f>SUM('28:12'!Y262)</f>
        <v>0</v>
      </c>
      <c r="Z262" s="93">
        <f>SUM('28:12'!Z262)</f>
        <v>0</v>
      </c>
      <c r="AA262" s="93">
        <f>SUM('28:12'!AA262)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SUM('28:12'!G263)</f>
        <v>0</v>
      </c>
      <c r="H263" s="293">
        <f t="shared" si="46"/>
        <v>0</v>
      </c>
      <c r="I263" s="93">
        <f>SUM('28:12'!I263)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SUM('28:12'!O263)</f>
        <v>0</v>
      </c>
      <c r="P263" s="93">
        <f>SUM('28:12'!P263)</f>
        <v>0</v>
      </c>
      <c r="Q263" s="93">
        <f>SUM('28:12'!Q263)</f>
        <v>0</v>
      </c>
      <c r="R263" s="93">
        <f>SUM('28:12'!R263)</f>
        <v>0</v>
      </c>
      <c r="S263" s="93">
        <f>SUM('28:12'!S263)</f>
        <v>0</v>
      </c>
      <c r="T263" s="93">
        <f>SUM('28:12'!T263)</f>
        <v>0</v>
      </c>
      <c r="U263" s="93">
        <f>SUM('28:12'!U263)</f>
        <v>0</v>
      </c>
      <c r="V263" s="196">
        <f t="shared" si="45"/>
        <v>0</v>
      </c>
      <c r="W263" s="33" t="str">
        <f t="shared" si="42"/>
        <v/>
      </c>
      <c r="X263" s="93">
        <f>SUM('28:12'!X263)</f>
        <v>0</v>
      </c>
      <c r="Y263" s="93">
        <f>SUM('28:12'!Y263)</f>
        <v>0</v>
      </c>
      <c r="Z263" s="93">
        <f>SUM('28:12'!Z263)</f>
        <v>0</v>
      </c>
      <c r="AA263" s="93">
        <f>SUM('28:12'!AA263)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SUM('28:12'!G264)</f>
        <v>0</v>
      </c>
      <c r="H264" s="293">
        <f t="shared" si="46"/>
        <v>0</v>
      </c>
      <c r="I264" s="93">
        <f>SUM('28:12'!I264)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SUM('28:12'!O264)</f>
        <v>0</v>
      </c>
      <c r="P264" s="93">
        <f>SUM('28:12'!P264)</f>
        <v>0</v>
      </c>
      <c r="Q264" s="93">
        <f>SUM('28:12'!Q264)</f>
        <v>0</v>
      </c>
      <c r="R264" s="93">
        <f>SUM('28:12'!R264)</f>
        <v>0</v>
      </c>
      <c r="S264" s="93">
        <f>SUM('28:12'!S264)</f>
        <v>0</v>
      </c>
      <c r="T264" s="93">
        <f>SUM('28:12'!T264)</f>
        <v>0</v>
      </c>
      <c r="U264" s="93">
        <f>SUM('28:12'!U264)</f>
        <v>0</v>
      </c>
      <c r="V264" s="196">
        <f t="shared" si="45"/>
        <v>0</v>
      </c>
      <c r="W264" s="33" t="str">
        <f t="shared" si="42"/>
        <v/>
      </c>
      <c r="X264" s="93">
        <f>SUM('28:12'!X264)</f>
        <v>0</v>
      </c>
      <c r="Y264" s="93">
        <f>SUM('28:12'!Y264)</f>
        <v>0</v>
      </c>
      <c r="Z264" s="93">
        <f>SUM('28:12'!Z264)</f>
        <v>0</v>
      </c>
      <c r="AA264" s="93">
        <f>SUM('28:12'!AA264)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SUM('28:12'!G265)</f>
        <v>0</v>
      </c>
      <c r="H265" s="293">
        <f t="shared" si="46"/>
        <v>0</v>
      </c>
      <c r="I265" s="93">
        <f>SUM('28:12'!I265)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SUM('28:12'!O265)</f>
        <v>0</v>
      </c>
      <c r="P265" s="93">
        <f>SUM('28:12'!P265)</f>
        <v>0</v>
      </c>
      <c r="Q265" s="93">
        <f>SUM('28:12'!Q265)</f>
        <v>0</v>
      </c>
      <c r="R265" s="93">
        <f>SUM('28:12'!R265)</f>
        <v>0</v>
      </c>
      <c r="S265" s="93">
        <f>SUM('28:12'!S265)</f>
        <v>0</v>
      </c>
      <c r="T265" s="93">
        <f>SUM('28:12'!T265)</f>
        <v>0</v>
      </c>
      <c r="U265" s="93">
        <f>SUM('28:12'!U265)</f>
        <v>0</v>
      </c>
      <c r="V265" s="197"/>
      <c r="W265" s="33"/>
      <c r="X265" s="93">
        <f>SUM('28:12'!X265)</f>
        <v>0</v>
      </c>
      <c r="Y265" s="93">
        <f>SUM('28:12'!Y265)</f>
        <v>0</v>
      </c>
      <c r="Z265" s="93">
        <f>SUM('28:12'!Z265)</f>
        <v>0</v>
      </c>
      <c r="AA265" s="93">
        <f>SUM('28:12'!AA265)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SUM('28:12'!G266)</f>
        <v>0</v>
      </c>
      <c r="H266" s="293">
        <f t="shared" si="46"/>
        <v>0</v>
      </c>
      <c r="I266" s="93">
        <f>SUM('28:12'!I266)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SUM('28:12'!O266)</f>
        <v>0</v>
      </c>
      <c r="P266" s="93">
        <f>SUM('28:12'!P266)</f>
        <v>0</v>
      </c>
      <c r="Q266" s="93">
        <f>SUM('28:12'!Q266)</f>
        <v>0</v>
      </c>
      <c r="R266" s="93">
        <f>SUM('28:12'!R266)</f>
        <v>0</v>
      </c>
      <c r="S266" s="93">
        <f>SUM('28:12'!S266)</f>
        <v>0</v>
      </c>
      <c r="T266" s="93">
        <f>SUM('28:12'!T266)</f>
        <v>0</v>
      </c>
      <c r="U266" s="93">
        <f>SUM('28:12'!U266)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SUM('28:12'!X266)</f>
        <v>0</v>
      </c>
      <c r="Y266" s="93">
        <f>SUM('28:12'!Y266)</f>
        <v>0</v>
      </c>
      <c r="Z266" s="93">
        <f>SUM('28:12'!Z266)</f>
        <v>0</v>
      </c>
      <c r="AA266" s="93">
        <f>SUM('28:12'!AA266)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SUM('28:12'!G267)</f>
        <v>0</v>
      </c>
      <c r="H267" s="293">
        <f t="shared" si="46"/>
        <v>0</v>
      </c>
      <c r="I267" s="93">
        <f>SUM('28:12'!I267)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SUM('28:12'!O267)</f>
        <v>0</v>
      </c>
      <c r="P267" s="93">
        <f>SUM('28:12'!P267)</f>
        <v>0</v>
      </c>
      <c r="Q267" s="93">
        <f>SUM('28:12'!Q267)</f>
        <v>0</v>
      </c>
      <c r="R267" s="93">
        <f>SUM('28:12'!R267)</f>
        <v>0</v>
      </c>
      <c r="S267" s="93">
        <f>SUM('28:12'!S267)</f>
        <v>0</v>
      </c>
      <c r="T267" s="93">
        <f>SUM('28:12'!T267)</f>
        <v>0</v>
      </c>
      <c r="U267" s="93">
        <f>SUM('28:12'!U267)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SUM('28:12'!X267)</f>
        <v>0</v>
      </c>
      <c r="Y267" s="93">
        <f>SUM('28:12'!Y267)</f>
        <v>0</v>
      </c>
      <c r="Z267" s="93">
        <f>SUM('28:12'!Z267)</f>
        <v>0</v>
      </c>
      <c r="AA267" s="93">
        <f>SUM('28:12'!AA267)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SUM('28:12'!G268)</f>
        <v>0</v>
      </c>
      <c r="H268" s="293">
        <f t="shared" si="46"/>
        <v>0</v>
      </c>
      <c r="I268" s="93">
        <f>SUM('28:12'!I268)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SUM('28:12'!O268)</f>
        <v>0</v>
      </c>
      <c r="P268" s="93">
        <f>SUM('28:12'!P268)</f>
        <v>0</v>
      </c>
      <c r="Q268" s="93">
        <f>SUM('28:12'!Q268)</f>
        <v>0</v>
      </c>
      <c r="R268" s="93">
        <f>SUM('28:12'!R268)</f>
        <v>0</v>
      </c>
      <c r="S268" s="93">
        <f>SUM('28:12'!S268)</f>
        <v>0</v>
      </c>
      <c r="T268" s="93">
        <f>SUM('28:12'!T268)</f>
        <v>0</v>
      </c>
      <c r="U268" s="93">
        <f>SUM('28:12'!U268)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SUM('28:12'!X268)</f>
        <v>0</v>
      </c>
      <c r="Y268" s="93">
        <f>SUM('28:12'!Y268)</f>
        <v>0</v>
      </c>
      <c r="Z268" s="93">
        <f>SUM('28:12'!Z268)</f>
        <v>0</v>
      </c>
      <c r="AA268" s="93">
        <f>SUM('28:12'!AA268)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SUM('28:12'!G269)</f>
        <v>0</v>
      </c>
      <c r="H269" s="293">
        <f t="shared" si="46"/>
        <v>0</v>
      </c>
      <c r="I269" s="93">
        <f>SUM('28:12'!I269)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SUM('28:12'!O269)</f>
        <v>0</v>
      </c>
      <c r="P269" s="93">
        <f>SUM('28:12'!P269)</f>
        <v>0</v>
      </c>
      <c r="Q269" s="93">
        <f>SUM('28:12'!Q269)</f>
        <v>0</v>
      </c>
      <c r="R269" s="93">
        <f>SUM('28:12'!R269)</f>
        <v>0</v>
      </c>
      <c r="S269" s="93">
        <f>SUM('28:12'!S269)</f>
        <v>0</v>
      </c>
      <c r="T269" s="93">
        <f>SUM('28:12'!T269)</f>
        <v>0</v>
      </c>
      <c r="U269" s="93">
        <f>SUM('28:12'!U269)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SUM('28:12'!X269)</f>
        <v>0</v>
      </c>
      <c r="Y269" s="93">
        <f>SUM('28:12'!Y269)</f>
        <v>0</v>
      </c>
      <c r="Z269" s="93">
        <f>SUM('28:12'!Z269)</f>
        <v>0</v>
      </c>
      <c r="AA269" s="93">
        <f>SUM('28:12'!AA269)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SUM('28:12'!G270)</f>
        <v>0</v>
      </c>
      <c r="H270" s="293">
        <f t="shared" si="46"/>
        <v>0</v>
      </c>
      <c r="I270" s="93">
        <f>SUM('28:12'!I270)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SUM('28:12'!O270)</f>
        <v>0</v>
      </c>
      <c r="P270" s="93">
        <f>SUM('28:12'!P270)</f>
        <v>0</v>
      </c>
      <c r="Q270" s="93">
        <f>SUM('28:12'!Q270)</f>
        <v>0</v>
      </c>
      <c r="R270" s="93">
        <f>SUM('28:12'!R270)</f>
        <v>0</v>
      </c>
      <c r="S270" s="93">
        <f>SUM('28:12'!S270)</f>
        <v>0</v>
      </c>
      <c r="T270" s="93">
        <f>SUM('28:12'!T270)</f>
        <v>0</v>
      </c>
      <c r="U270" s="93">
        <f>SUM('28:12'!U270)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SUM('28:12'!X270)</f>
        <v>0</v>
      </c>
      <c r="Y270" s="93">
        <f>SUM('28:12'!Y270)</f>
        <v>0</v>
      </c>
      <c r="Z270" s="93">
        <f>SUM('28:12'!Z270)</f>
        <v>0</v>
      </c>
      <c r="AA270" s="93">
        <f>SUM('28:12'!AA270)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SUM('28:12'!G271)</f>
        <v>0</v>
      </c>
      <c r="H271" s="293">
        <f t="shared" si="46"/>
        <v>0</v>
      </c>
      <c r="I271" s="93">
        <f>SUM('28:12'!I271)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SUM('28:12'!O271)</f>
        <v>0</v>
      </c>
      <c r="P271" s="93">
        <f>SUM('28:12'!P271)</f>
        <v>0</v>
      </c>
      <c r="Q271" s="93">
        <f>SUM('28:12'!Q271)</f>
        <v>0</v>
      </c>
      <c r="R271" s="93">
        <f>SUM('28:12'!R271)</f>
        <v>0</v>
      </c>
      <c r="S271" s="93">
        <f>SUM('28:12'!S271)</f>
        <v>0</v>
      </c>
      <c r="T271" s="93">
        <f>SUM('28:12'!T271)</f>
        <v>0</v>
      </c>
      <c r="U271" s="93">
        <f>SUM('28:12'!U271)</f>
        <v>0</v>
      </c>
      <c r="V271" s="196">
        <f t="shared" si="49"/>
        <v>0</v>
      </c>
      <c r="W271" s="33" t="str">
        <f t="shared" si="50"/>
        <v/>
      </c>
      <c r="X271" s="93">
        <f>SUM('28:12'!X271)</f>
        <v>0</v>
      </c>
      <c r="Y271" s="93">
        <f>SUM('28:12'!Y271)</f>
        <v>0</v>
      </c>
      <c r="Z271" s="93">
        <f>SUM('28:12'!Z271)</f>
        <v>0</v>
      </c>
      <c r="AA271" s="93">
        <f>SUM('28:12'!AA271)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SUM('28:12'!G272)</f>
        <v>0</v>
      </c>
      <c r="H272" s="293">
        <f t="shared" si="46"/>
        <v>0</v>
      </c>
      <c r="I272" s="93">
        <f>SUM('28:12'!I272)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SUM('28:12'!O272)</f>
        <v>0</v>
      </c>
      <c r="P272" s="93">
        <f>SUM('28:12'!P272)</f>
        <v>0</v>
      </c>
      <c r="Q272" s="93">
        <f>SUM('28:12'!Q272)</f>
        <v>0</v>
      </c>
      <c r="R272" s="93">
        <f>SUM('28:12'!R272)</f>
        <v>0</v>
      </c>
      <c r="S272" s="93">
        <f>SUM('28:12'!S272)</f>
        <v>0</v>
      </c>
      <c r="T272" s="93">
        <f>SUM('28:12'!T272)</f>
        <v>0</v>
      </c>
      <c r="U272" s="93">
        <f>SUM('28:12'!U272)</f>
        <v>0</v>
      </c>
      <c r="V272" s="196">
        <f t="shared" si="49"/>
        <v>0</v>
      </c>
      <c r="W272" s="33" t="str">
        <f t="shared" si="50"/>
        <v/>
      </c>
      <c r="X272" s="93">
        <f>SUM('28:12'!X272)</f>
        <v>0</v>
      </c>
      <c r="Y272" s="93">
        <f>SUM('28:12'!Y272)</f>
        <v>0</v>
      </c>
      <c r="Z272" s="93">
        <f>SUM('28:12'!Z272)</f>
        <v>0</v>
      </c>
      <c r="AA272" s="93">
        <f>SUM('28:12'!AA272)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SUM('28:12'!G273)</f>
        <v>0</v>
      </c>
      <c r="H273" s="293">
        <f t="shared" si="46"/>
        <v>0</v>
      </c>
      <c r="I273" s="93">
        <f>SUM('28:12'!I273)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SUM('28:12'!O273)</f>
        <v>0</v>
      </c>
      <c r="P273" s="93">
        <f>SUM('28:12'!P273)</f>
        <v>0</v>
      </c>
      <c r="Q273" s="93">
        <f>SUM('28:12'!Q273)</f>
        <v>0</v>
      </c>
      <c r="R273" s="93">
        <f>SUM('28:12'!R273)</f>
        <v>0</v>
      </c>
      <c r="S273" s="93">
        <f>SUM('28:12'!S273)</f>
        <v>0</v>
      </c>
      <c r="T273" s="93">
        <f>SUM('28:12'!T273)</f>
        <v>0</v>
      </c>
      <c r="U273" s="93">
        <f>SUM('28:12'!U273)</f>
        <v>0</v>
      </c>
      <c r="V273" s="196">
        <f t="shared" si="49"/>
        <v>0</v>
      </c>
      <c r="W273" s="33" t="str">
        <f t="shared" si="50"/>
        <v/>
      </c>
      <c r="X273" s="93">
        <f>SUM('28:12'!X273)</f>
        <v>0</v>
      </c>
      <c r="Y273" s="93">
        <f>SUM('28:12'!Y273)</f>
        <v>0</v>
      </c>
      <c r="Z273" s="93">
        <f>SUM('28:12'!Z273)</f>
        <v>0</v>
      </c>
      <c r="AA273" s="93">
        <f>SUM('28:12'!AA273)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SUM('28:12'!G274)</f>
        <v>0</v>
      </c>
      <c r="H274" s="293">
        <f t="shared" si="46"/>
        <v>0</v>
      </c>
      <c r="I274" s="93">
        <f>SUM('28:12'!I274)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SUM('28:12'!O274)</f>
        <v>0</v>
      </c>
      <c r="P274" s="93">
        <f>SUM('28:12'!P274)</f>
        <v>0</v>
      </c>
      <c r="Q274" s="93">
        <f>SUM('28:12'!Q274)</f>
        <v>0</v>
      </c>
      <c r="R274" s="93">
        <f>SUM('28:12'!R274)</f>
        <v>0</v>
      </c>
      <c r="S274" s="93">
        <f>SUM('28:12'!S274)</f>
        <v>0</v>
      </c>
      <c r="T274" s="93">
        <f>SUM('28:12'!T274)</f>
        <v>0</v>
      </c>
      <c r="U274" s="93">
        <f>SUM('28:12'!U274)</f>
        <v>0</v>
      </c>
      <c r="V274" s="196">
        <f t="shared" si="49"/>
        <v>0</v>
      </c>
      <c r="W274" s="33" t="str">
        <f t="shared" si="50"/>
        <v/>
      </c>
      <c r="X274" s="93">
        <f>SUM('28:12'!X274)</f>
        <v>0</v>
      </c>
      <c r="Y274" s="93">
        <f>SUM('28:12'!Y274)</f>
        <v>0</v>
      </c>
      <c r="Z274" s="93">
        <f>SUM('28:12'!Z274)</f>
        <v>0</v>
      </c>
      <c r="AA274" s="93">
        <f>SUM('28:12'!AA274)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SUM('28:12'!G275)</f>
        <v>0</v>
      </c>
      <c r="H275" s="293">
        <f t="shared" si="46"/>
        <v>0</v>
      </c>
      <c r="I275" s="93">
        <f>SUM('28:12'!I275)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SUM('28:12'!O275)</f>
        <v>0</v>
      </c>
      <c r="P275" s="93">
        <f>SUM('28:12'!P275)</f>
        <v>0</v>
      </c>
      <c r="Q275" s="93">
        <f>SUM('28:12'!Q275)</f>
        <v>0</v>
      </c>
      <c r="R275" s="93">
        <f>SUM('28:12'!R275)</f>
        <v>0</v>
      </c>
      <c r="S275" s="93">
        <f>SUM('28:12'!S275)</f>
        <v>0</v>
      </c>
      <c r="T275" s="93">
        <f>SUM('28:12'!T275)</f>
        <v>0</v>
      </c>
      <c r="U275" s="93">
        <f>SUM('28:12'!U275)</f>
        <v>0</v>
      </c>
      <c r="V275" s="196">
        <f t="shared" si="49"/>
        <v>0</v>
      </c>
      <c r="W275" s="33" t="str">
        <f t="shared" si="50"/>
        <v/>
      </c>
      <c r="X275" s="93">
        <f>SUM('28:12'!X275)</f>
        <v>0</v>
      </c>
      <c r="Y275" s="93">
        <f>SUM('28:12'!Y275)</f>
        <v>0</v>
      </c>
      <c r="Z275" s="93">
        <f>SUM('28:12'!Z275)</f>
        <v>0</v>
      </c>
      <c r="AA275" s="93">
        <f>SUM('28:12'!AA275)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SUM('28:12'!G276)</f>
        <v>0</v>
      </c>
      <c r="H276" s="293">
        <f t="shared" si="46"/>
        <v>0</v>
      </c>
      <c r="I276" s="93">
        <f>SUM('28:12'!I276)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SUM('28:12'!O276)</f>
        <v>0</v>
      </c>
      <c r="P276" s="93">
        <f>SUM('28:12'!P276)</f>
        <v>0</v>
      </c>
      <c r="Q276" s="93">
        <f>SUM('28:12'!Q276)</f>
        <v>0</v>
      </c>
      <c r="R276" s="93">
        <f>SUM('28:12'!R276)</f>
        <v>0</v>
      </c>
      <c r="S276" s="93">
        <f>SUM('28:12'!S276)</f>
        <v>0</v>
      </c>
      <c r="T276" s="93">
        <f>SUM('28:12'!T276)</f>
        <v>0</v>
      </c>
      <c r="U276" s="93">
        <f>SUM('28:12'!U276)</f>
        <v>0</v>
      </c>
      <c r="V276" s="196">
        <f t="shared" si="49"/>
        <v>0</v>
      </c>
      <c r="W276" s="33" t="str">
        <f t="shared" si="50"/>
        <v/>
      </c>
      <c r="X276" s="93">
        <f>SUM('28:12'!X276)</f>
        <v>0</v>
      </c>
      <c r="Y276" s="93">
        <f>SUM('28:12'!Y276)</f>
        <v>0</v>
      </c>
      <c r="Z276" s="93">
        <f>SUM('28:12'!Z276)</f>
        <v>0</v>
      </c>
      <c r="AA276" s="93">
        <f>SUM('28:12'!AA276)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SUM('28:12'!G277)</f>
        <v>194</v>
      </c>
      <c r="H277" s="293">
        <f t="shared" si="46"/>
        <v>1815.84</v>
      </c>
      <c r="I277" s="93">
        <f>SUM('28:12'!I277)</f>
        <v>30</v>
      </c>
      <c r="J277" s="31">
        <f t="array" ref="J277">IF(ISERROR(G277/I277),"",G277/I277)</f>
        <v>6.4666666666666668</v>
      </c>
      <c r="K277" s="35">
        <f t="array" ref="K277">IF(ISERROR(G277/L277),"",G277/L277)</f>
        <v>32.333333333333336</v>
      </c>
      <c r="L277" s="87">
        <v>6</v>
      </c>
      <c r="M277" s="36">
        <f t="shared" si="47"/>
        <v>-2.3333333333333357</v>
      </c>
      <c r="N277" s="31">
        <f t="shared" si="48"/>
        <v>0</v>
      </c>
      <c r="O277" s="93">
        <f>SUM('28:12'!O277)</f>
        <v>0</v>
      </c>
      <c r="P277" s="93">
        <f>SUM('28:12'!P277)</f>
        <v>0</v>
      </c>
      <c r="Q277" s="93">
        <f>SUM('28:12'!Q277)</f>
        <v>0</v>
      </c>
      <c r="R277" s="93">
        <f>SUM('28:12'!R277)</f>
        <v>0</v>
      </c>
      <c r="S277" s="93">
        <f>SUM('28:12'!S277)</f>
        <v>0</v>
      </c>
      <c r="T277" s="93">
        <f>SUM('28:12'!T277)</f>
        <v>0</v>
      </c>
      <c r="U277" s="93">
        <f>SUM('28:12'!U277)</f>
        <v>0</v>
      </c>
      <c r="V277" s="196">
        <f t="shared" si="49"/>
        <v>0</v>
      </c>
      <c r="W277" s="33">
        <f t="shared" si="50"/>
        <v>0</v>
      </c>
      <c r="X277" s="93">
        <f>SUM('28:12'!X277)</f>
        <v>0</v>
      </c>
      <c r="Y277" s="93">
        <f>SUM('28:12'!Y277)</f>
        <v>0</v>
      </c>
      <c r="Z277" s="93">
        <f>SUM('28:12'!Z277)</f>
        <v>0</v>
      </c>
      <c r="AA277" s="93">
        <f>SUM('28:12'!AA277)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SUM('28:12'!G278)</f>
        <v>213</v>
      </c>
      <c r="H278" s="293">
        <f t="shared" si="46"/>
        <v>1065</v>
      </c>
      <c r="I278" s="93">
        <f>SUM('28:12'!I278)</f>
        <v>38</v>
      </c>
      <c r="J278" s="31"/>
      <c r="K278" s="35">
        <f t="array" ref="K278">IF(ISERROR(G278/L278),"",G278/L278)</f>
        <v>42.6</v>
      </c>
      <c r="L278" s="87">
        <v>5</v>
      </c>
      <c r="M278" s="36">
        <f t="shared" si="47"/>
        <v>-4.6000000000000014</v>
      </c>
      <c r="N278" s="31">
        <f t="shared" si="48"/>
        <v>0</v>
      </c>
      <c r="O278" s="93">
        <f>SUM('28:12'!O278)</f>
        <v>0</v>
      </c>
      <c r="P278" s="93">
        <f>SUM('28:12'!P278)</f>
        <v>0</v>
      </c>
      <c r="Q278" s="93">
        <f>SUM('28:12'!Q278)</f>
        <v>0</v>
      </c>
      <c r="R278" s="93">
        <f>SUM('28:12'!R278)</f>
        <v>0</v>
      </c>
      <c r="S278" s="93">
        <f>SUM('28:12'!S278)</f>
        <v>0</v>
      </c>
      <c r="T278" s="93">
        <f>SUM('28:12'!T278)</f>
        <v>0</v>
      </c>
      <c r="U278" s="93">
        <f>SUM('28:12'!U278)</f>
        <v>0</v>
      </c>
      <c r="V278" s="196"/>
      <c r="W278" s="33"/>
      <c r="X278" s="93">
        <f>SUM('28:12'!X278)</f>
        <v>0</v>
      </c>
      <c r="Y278" s="93">
        <f>SUM('28:12'!Y278)</f>
        <v>0</v>
      </c>
      <c r="Z278" s="93">
        <f>SUM('28:12'!Z278)</f>
        <v>0</v>
      </c>
      <c r="AA278" s="93">
        <f>SUM('28:12'!AA278)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SUM('28:12'!G279)</f>
        <v>692</v>
      </c>
      <c r="H279" s="293">
        <f t="shared" si="46"/>
        <v>3460</v>
      </c>
      <c r="I279" s="93">
        <f>SUM('28:12'!I279)</f>
        <v>96</v>
      </c>
      <c r="J279" s="31"/>
      <c r="K279" s="35">
        <f t="array" ref="K279">IF(ISERROR(G279/L279),"",G279/L279)</f>
        <v>138.4</v>
      </c>
      <c r="L279" s="87">
        <v>5</v>
      </c>
      <c r="M279" s="36">
        <f t="shared" si="47"/>
        <v>-42.400000000000006</v>
      </c>
      <c r="N279" s="31">
        <f t="shared" si="48"/>
        <v>0</v>
      </c>
      <c r="O279" s="93">
        <f>SUM('28:12'!O279)</f>
        <v>0</v>
      </c>
      <c r="P279" s="93">
        <f>SUM('28:12'!P279)</f>
        <v>0</v>
      </c>
      <c r="Q279" s="93">
        <f>SUM('28:12'!Q279)</f>
        <v>0</v>
      </c>
      <c r="R279" s="93">
        <f>SUM('28:12'!R279)</f>
        <v>0</v>
      </c>
      <c r="S279" s="93">
        <f>SUM('28:12'!S279)</f>
        <v>0</v>
      </c>
      <c r="T279" s="93">
        <f>SUM('28:12'!T279)</f>
        <v>0</v>
      </c>
      <c r="U279" s="93">
        <f>SUM('28:12'!U279)</f>
        <v>0</v>
      </c>
      <c r="V279" s="196"/>
      <c r="W279" s="33"/>
      <c r="X279" s="93">
        <f>SUM('28:12'!X279)</f>
        <v>0</v>
      </c>
      <c r="Y279" s="93">
        <f>SUM('28:12'!Y279)</f>
        <v>0</v>
      </c>
      <c r="Z279" s="93">
        <f>SUM('28:12'!Z279)</f>
        <v>0</v>
      </c>
      <c r="AA279" s="93">
        <f>SUM('28:12'!AA279)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SUM('28:12'!G280)</f>
        <v>0</v>
      </c>
      <c r="H280" s="293">
        <f t="shared" si="46"/>
        <v>0</v>
      </c>
      <c r="I280" s="93">
        <f>SUM('28:12'!I280)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SUM('28:12'!O280)</f>
        <v>0</v>
      </c>
      <c r="P280" s="93">
        <f>SUM('28:12'!P280)</f>
        <v>0</v>
      </c>
      <c r="Q280" s="93">
        <f>SUM('28:12'!Q280)</f>
        <v>0</v>
      </c>
      <c r="R280" s="93">
        <f>SUM('28:12'!R280)</f>
        <v>0</v>
      </c>
      <c r="S280" s="93">
        <f>SUM('28:12'!S280)</f>
        <v>0</v>
      </c>
      <c r="T280" s="93">
        <f>SUM('28:12'!T280)</f>
        <v>0</v>
      </c>
      <c r="U280" s="93">
        <f>SUM('28:12'!U280)</f>
        <v>0</v>
      </c>
      <c r="V280" s="196"/>
      <c r="W280" s="33"/>
      <c r="X280" s="93">
        <f>SUM('28:12'!X280)</f>
        <v>0</v>
      </c>
      <c r="Y280" s="93">
        <f>SUM('28:12'!Y280)</f>
        <v>0</v>
      </c>
      <c r="Z280" s="93">
        <f>SUM('28:12'!Z280)</f>
        <v>0</v>
      </c>
      <c r="AA280" s="93">
        <f>SUM('28:12'!AA280)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SUM('28:12'!G281)</f>
        <v>0</v>
      </c>
      <c r="H281" s="293">
        <f t="shared" si="46"/>
        <v>0</v>
      </c>
      <c r="I281" s="93">
        <f>SUM('28:12'!I281)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SUM('28:12'!O281)</f>
        <v>0</v>
      </c>
      <c r="P281" s="93">
        <f>SUM('28:12'!P281)</f>
        <v>0</v>
      </c>
      <c r="Q281" s="93">
        <f>SUM('28:12'!Q281)</f>
        <v>0</v>
      </c>
      <c r="R281" s="93">
        <f>SUM('28:12'!R281)</f>
        <v>0</v>
      </c>
      <c r="S281" s="93">
        <f>SUM('28:12'!S281)</f>
        <v>0</v>
      </c>
      <c r="T281" s="93">
        <f>SUM('28:12'!T281)</f>
        <v>0</v>
      </c>
      <c r="U281" s="93">
        <f>SUM('28:12'!U281)</f>
        <v>0</v>
      </c>
      <c r="V281" s="196"/>
      <c r="W281" s="33"/>
      <c r="X281" s="93">
        <f>SUM('28:12'!X281)</f>
        <v>0</v>
      </c>
      <c r="Y281" s="93">
        <f>SUM('28:12'!Y281)</f>
        <v>0</v>
      </c>
      <c r="Z281" s="93">
        <f>SUM('28:12'!Z281)</f>
        <v>0</v>
      </c>
      <c r="AA281" s="93">
        <f>SUM('28:12'!AA281)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SUM('28:12'!G282)</f>
        <v>0</v>
      </c>
      <c r="H282" s="293">
        <f t="shared" si="46"/>
        <v>0</v>
      </c>
      <c r="I282" s="93">
        <f>SUM('28:12'!I282)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SUM('28:12'!O282)</f>
        <v>0</v>
      </c>
      <c r="P282" s="93">
        <f>SUM('28:12'!P282)</f>
        <v>0</v>
      </c>
      <c r="Q282" s="93">
        <f>SUM('28:12'!Q282)</f>
        <v>0</v>
      </c>
      <c r="R282" s="93">
        <f>SUM('28:12'!R282)</f>
        <v>0</v>
      </c>
      <c r="S282" s="93">
        <f>SUM('28:12'!S282)</f>
        <v>0</v>
      </c>
      <c r="T282" s="93">
        <f>SUM('28:12'!T282)</f>
        <v>0</v>
      </c>
      <c r="U282" s="93">
        <f>SUM('28:12'!U282)</f>
        <v>0</v>
      </c>
      <c r="V282" s="196"/>
      <c r="W282" s="33"/>
      <c r="X282" s="93">
        <f>SUM('28:12'!X282)</f>
        <v>0</v>
      </c>
      <c r="Y282" s="93">
        <f>SUM('28:12'!Y282)</f>
        <v>0</v>
      </c>
      <c r="Z282" s="93">
        <f>SUM('28:12'!Z282)</f>
        <v>0</v>
      </c>
      <c r="AA282" s="93">
        <f>SUM('28:12'!AA282)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SUM('28:12'!G283)</f>
        <v>0</v>
      </c>
      <c r="H283" s="293">
        <f t="shared" si="46"/>
        <v>0</v>
      </c>
      <c r="I283" s="93">
        <f>SUM('28:12'!I283)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SUM('28:12'!O283)</f>
        <v>0</v>
      </c>
      <c r="P283" s="93">
        <f>SUM('28:12'!P283)</f>
        <v>0</v>
      </c>
      <c r="Q283" s="93">
        <f>SUM('28:12'!Q283)</f>
        <v>0</v>
      </c>
      <c r="R283" s="93">
        <f>SUM('28:12'!R283)</f>
        <v>0</v>
      </c>
      <c r="S283" s="93">
        <f>SUM('28:12'!S283)</f>
        <v>0</v>
      </c>
      <c r="T283" s="93">
        <f>SUM('28:12'!T283)</f>
        <v>0</v>
      </c>
      <c r="U283" s="93">
        <f>SUM('28:12'!U283)</f>
        <v>0</v>
      </c>
      <c r="V283" s="196"/>
      <c r="W283" s="33"/>
      <c r="X283" s="93">
        <f>SUM('28:12'!X283)</f>
        <v>0</v>
      </c>
      <c r="Y283" s="93">
        <f>SUM('28:12'!Y283)</f>
        <v>0</v>
      </c>
      <c r="Z283" s="93">
        <f>SUM('28:12'!Z283)</f>
        <v>0</v>
      </c>
      <c r="AA283" s="93">
        <f>SUM('28:12'!AA283)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SUM('28:12'!G284)</f>
        <v>0</v>
      </c>
      <c r="H284" s="293">
        <f t="shared" si="46"/>
        <v>0</v>
      </c>
      <c r="I284" s="93">
        <f>SUM('28:12'!I284)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SUM('28:12'!O284)</f>
        <v>0</v>
      </c>
      <c r="P284" s="93">
        <f>SUM('28:12'!P284)</f>
        <v>0</v>
      </c>
      <c r="Q284" s="93">
        <f>SUM('28:12'!Q284)</f>
        <v>0</v>
      </c>
      <c r="R284" s="93">
        <f>SUM('28:12'!R284)</f>
        <v>0</v>
      </c>
      <c r="S284" s="93">
        <f>SUM('28:12'!S284)</f>
        <v>0</v>
      </c>
      <c r="T284" s="93">
        <f>SUM('28:12'!T284)</f>
        <v>0</v>
      </c>
      <c r="U284" s="93">
        <f>SUM('28:12'!U284)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SUM('28:12'!X284)</f>
        <v>0</v>
      </c>
      <c r="Y284" s="93">
        <f>SUM('28:12'!Y284)</f>
        <v>0</v>
      </c>
      <c r="Z284" s="93">
        <f>SUM('28:12'!Z284)</f>
        <v>0</v>
      </c>
      <c r="AA284" s="93">
        <f>SUM('28:12'!AA284)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SUM('28:12'!G285)</f>
        <v>0</v>
      </c>
      <c r="H285" s="293">
        <f t="shared" si="46"/>
        <v>0</v>
      </c>
      <c r="I285" s="93">
        <f>SUM('28:12'!I285)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SUM('28:12'!O285)</f>
        <v>0</v>
      </c>
      <c r="P285" s="93">
        <f>SUM('28:12'!P285)</f>
        <v>0</v>
      </c>
      <c r="Q285" s="93">
        <f>SUM('28:12'!Q285)</f>
        <v>0</v>
      </c>
      <c r="R285" s="93">
        <f>SUM('28:12'!R285)</f>
        <v>0</v>
      </c>
      <c r="S285" s="93">
        <f>SUM('28:12'!S285)</f>
        <v>0</v>
      </c>
      <c r="T285" s="93">
        <f>SUM('28:12'!T285)</f>
        <v>0</v>
      </c>
      <c r="U285" s="93">
        <f>SUM('28:12'!U285)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SUM('28:12'!X285)</f>
        <v>0</v>
      </c>
      <c r="Y285" s="93">
        <f>SUM('28:12'!Y285)</f>
        <v>0</v>
      </c>
      <c r="Z285" s="93">
        <f>SUM('28:12'!Z285)</f>
        <v>0</v>
      </c>
      <c r="AA285" s="93">
        <f>SUM('28:12'!AA285)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SUM('28:12'!G286)</f>
        <v>628</v>
      </c>
      <c r="H286" s="293">
        <f t="shared" si="46"/>
        <v>0</v>
      </c>
      <c r="I286" s="93">
        <f>SUM('28:12'!I286)</f>
        <v>41.5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SUM('28:12'!G287)</f>
        <v>493</v>
      </c>
      <c r="H287" s="293">
        <f t="shared" si="46"/>
        <v>0</v>
      </c>
      <c r="I287" s="93">
        <f>SUM('28:12'!I287)</f>
        <v>9.5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SUM('28:12'!G288)</f>
        <v>34</v>
      </c>
      <c r="H288" s="293">
        <f t="shared" si="46"/>
        <v>0</v>
      </c>
      <c r="I288" s="93">
        <f>SUM('28:12'!I288)</f>
        <v>1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SUM('28:12'!G289)</f>
        <v>0</v>
      </c>
      <c r="H289" s="293">
        <f t="shared" si="46"/>
        <v>0</v>
      </c>
      <c r="I289" s="93">
        <f>SUM('28:12'!I289)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SUM('28:12'!O289)</f>
        <v>0</v>
      </c>
      <c r="P289" s="93">
        <f>SUM('28:12'!P289)</f>
        <v>0</v>
      </c>
      <c r="Q289" s="93">
        <f>SUM('28:12'!Q289)</f>
        <v>0</v>
      </c>
      <c r="R289" s="93">
        <f>SUM('28:12'!R289)</f>
        <v>0</v>
      </c>
      <c r="S289" s="93">
        <f>SUM('28:12'!S289)</f>
        <v>0</v>
      </c>
      <c r="T289" s="93">
        <f>SUM('28:12'!T289)</f>
        <v>0</v>
      </c>
      <c r="U289" s="93">
        <f>SUM('28:12'!U289)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SUM('28:12'!X289)</f>
        <v>0</v>
      </c>
      <c r="Y289" s="93">
        <f>SUM('28:12'!Y289)</f>
        <v>0</v>
      </c>
      <c r="Z289" s="93">
        <f>SUM('28:12'!Z289)</f>
        <v>0</v>
      </c>
      <c r="AA289" s="93">
        <f>SUM('28:12'!AA289)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SUM('28:12'!G290)</f>
        <v>0</v>
      </c>
      <c r="H290" s="293">
        <f t="shared" si="46"/>
        <v>0</v>
      </c>
      <c r="I290" s="93">
        <f>SUM('28:12'!I290)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SUM('28:12'!O290)</f>
        <v>0</v>
      </c>
      <c r="P290" s="93">
        <f>SUM('28:12'!P290)</f>
        <v>0</v>
      </c>
      <c r="Q290" s="93">
        <f>SUM('28:12'!Q290)</f>
        <v>0</v>
      </c>
      <c r="R290" s="93">
        <f>SUM('28:12'!R290)</f>
        <v>0</v>
      </c>
      <c r="S290" s="93">
        <f>SUM('28:12'!S290)</f>
        <v>0</v>
      </c>
      <c r="T290" s="93">
        <f>SUM('28:12'!T290)</f>
        <v>0</v>
      </c>
      <c r="U290" s="93">
        <f>SUM('28:12'!U290)</f>
        <v>0</v>
      </c>
      <c r="V290" s="196">
        <f>SUM(X290:AA290)</f>
        <v>0</v>
      </c>
      <c r="W290" s="33" t="str">
        <f t="shared" si="51"/>
        <v/>
      </c>
      <c r="X290" s="93">
        <f>SUM('28:12'!X290)</f>
        <v>0</v>
      </c>
      <c r="Y290" s="93">
        <f>SUM('28:12'!Y290)</f>
        <v>0</v>
      </c>
      <c r="Z290" s="93">
        <f>SUM('28:12'!Z290)</f>
        <v>0</v>
      </c>
      <c r="AA290" s="93">
        <f>SUM('28:12'!AA290)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SUM('28:12'!G291)</f>
        <v>0</v>
      </c>
      <c r="H291" s="293">
        <f t="shared" si="46"/>
        <v>0</v>
      </c>
      <c r="I291" s="93">
        <f>SUM('28:12'!I291)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SUM('28:12'!O291)</f>
        <v>0</v>
      </c>
      <c r="P291" s="93">
        <f>SUM('28:12'!P291)</f>
        <v>0</v>
      </c>
      <c r="Q291" s="93">
        <f>SUM('28:12'!Q291)</f>
        <v>0</v>
      </c>
      <c r="R291" s="93">
        <f>SUM('28:12'!R291)</f>
        <v>0</v>
      </c>
      <c r="S291" s="93">
        <f>SUM('28:12'!S291)</f>
        <v>0</v>
      </c>
      <c r="T291" s="93">
        <f>SUM('28:12'!T291)</f>
        <v>0</v>
      </c>
      <c r="U291" s="93">
        <f>SUM('28:12'!U291)</f>
        <v>0</v>
      </c>
      <c r="V291" s="196">
        <f>SUM(X291:AA291)</f>
        <v>0</v>
      </c>
      <c r="W291" s="33" t="str">
        <f t="shared" si="51"/>
        <v/>
      </c>
      <c r="X291" s="93">
        <f>SUM('28:12'!X291)</f>
        <v>0</v>
      </c>
      <c r="Y291" s="93">
        <f>SUM('28:12'!Y291)</f>
        <v>0</v>
      </c>
      <c r="Z291" s="93">
        <f>SUM('28:12'!Z291)</f>
        <v>0</v>
      </c>
      <c r="AA291" s="93">
        <f>SUM('28:12'!AA291)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80" t="s">
        <v>92</v>
      </c>
      <c r="B292" s="781"/>
      <c r="C292" s="296" t="s">
        <v>71</v>
      </c>
      <c r="D292" s="20"/>
      <c r="E292" s="20"/>
      <c r="F292" s="32"/>
      <c r="G292" s="30">
        <f>SUM(G258:G291)</f>
        <v>2254</v>
      </c>
      <c r="H292" s="30">
        <f>SUM(H258:H291)</f>
        <v>6340.84</v>
      </c>
      <c r="I292" s="30">
        <f>SUM(I258:I291)</f>
        <v>216</v>
      </c>
      <c r="J292" s="31">
        <f t="array" ref="J292">IF(ISERROR(G292/I292),"",G292/I292)</f>
        <v>10.435185185185185</v>
      </c>
      <c r="K292" s="30">
        <f>SUM(K258:K291)</f>
        <v>213.33333333333334</v>
      </c>
      <c r="L292" s="98"/>
      <c r="M292" s="89">
        <f t="shared" ref="M292:V292" si="52">SUM(M258:M291)</f>
        <v>-49.333333333333343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SUM('28:12'!G293)</f>
        <v>516</v>
      </c>
      <c r="H293" s="293">
        <f>D293*G293</f>
        <v>2595.48</v>
      </c>
      <c r="I293" s="93">
        <f>SUM('28:12'!I293)</f>
        <v>20</v>
      </c>
      <c r="J293" s="31">
        <f t="array" ref="J293">IF(ISERROR(G293/I293),"",G293/I293)</f>
        <v>25.8</v>
      </c>
      <c r="K293" s="35">
        <f t="array" ref="K293">IF(ISERROR(G293/L293),"",G293/L293)</f>
        <v>20.64</v>
      </c>
      <c r="L293" s="87">
        <v>25</v>
      </c>
      <c r="M293" s="36">
        <f t="shared" ref="M293:M307" si="53">IF(ISERROR(I293-K293),"",I293-K293)</f>
        <v>-0.64000000000000057</v>
      </c>
      <c r="N293" s="31">
        <f t="shared" ref="N293:N307" si="54">SUM(O293:U293)</f>
        <v>0</v>
      </c>
      <c r="O293" s="93">
        <f>SUM('28:12'!O293)</f>
        <v>0</v>
      </c>
      <c r="P293" s="93">
        <f>SUM('28:12'!P293)</f>
        <v>0</v>
      </c>
      <c r="Q293" s="93">
        <f>SUM('28:12'!Q293)</f>
        <v>0</v>
      </c>
      <c r="R293" s="93">
        <f>SUM('28:12'!R293)</f>
        <v>0</v>
      </c>
      <c r="S293" s="93">
        <f>SUM('28:12'!S293)</f>
        <v>0</v>
      </c>
      <c r="T293" s="93">
        <f>SUM('28:12'!T293)</f>
        <v>0</v>
      </c>
      <c r="U293" s="93">
        <f>SUM('28:12'!U293)</f>
        <v>0</v>
      </c>
      <c r="V293" s="196">
        <f t="shared" ref="V293:V307" si="55">SUM(X293:AA293)</f>
        <v>0</v>
      </c>
      <c r="W293" s="33">
        <f t="shared" si="51"/>
        <v>0</v>
      </c>
      <c r="X293" s="93">
        <f>SUM('28:12'!X293)</f>
        <v>0</v>
      </c>
      <c r="Y293" s="93">
        <f>SUM('28:12'!Y293)</f>
        <v>0</v>
      </c>
      <c r="Z293" s="93">
        <f>SUM('28:12'!Z293)</f>
        <v>0</v>
      </c>
      <c r="AA293" s="93">
        <f>SUM('28:12'!AA293)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SUM('28:12'!G294)</f>
        <v>525</v>
      </c>
      <c r="H294" s="293">
        <f t="shared" ref="H294:H307" si="56">D294*G294</f>
        <v>2640.75</v>
      </c>
      <c r="I294" s="93">
        <f>SUM('28:12'!I294)</f>
        <v>18</v>
      </c>
      <c r="J294" s="31">
        <f t="array" ref="J294">IF(ISERROR(G294/I294),"",G294/I294)</f>
        <v>29.166666666666668</v>
      </c>
      <c r="K294" s="35">
        <f t="array" ref="K294">IF(ISERROR(G294/L294),"",G294/L294)</f>
        <v>21</v>
      </c>
      <c r="L294" s="87">
        <v>25</v>
      </c>
      <c r="M294" s="36">
        <f t="shared" si="53"/>
        <v>-3</v>
      </c>
      <c r="N294" s="31">
        <f t="shared" si="54"/>
        <v>0</v>
      </c>
      <c r="O294" s="93">
        <f>SUM('28:12'!O294)</f>
        <v>0</v>
      </c>
      <c r="P294" s="93">
        <f>SUM('28:12'!P294)</f>
        <v>0</v>
      </c>
      <c r="Q294" s="93">
        <f>SUM('28:12'!Q294)</f>
        <v>0</v>
      </c>
      <c r="R294" s="93">
        <f>SUM('28:12'!R294)</f>
        <v>0</v>
      </c>
      <c r="S294" s="93">
        <f>SUM('28:12'!S294)</f>
        <v>0</v>
      </c>
      <c r="T294" s="93">
        <f>SUM('28:12'!T294)</f>
        <v>0</v>
      </c>
      <c r="U294" s="93">
        <f>SUM('28:12'!U294)</f>
        <v>0</v>
      </c>
      <c r="V294" s="196">
        <f t="shared" si="55"/>
        <v>0</v>
      </c>
      <c r="W294" s="33">
        <f t="shared" si="51"/>
        <v>0</v>
      </c>
      <c r="X294" s="93">
        <f>SUM('28:12'!X294)</f>
        <v>0</v>
      </c>
      <c r="Y294" s="93">
        <f>SUM('28:12'!Y294)</f>
        <v>0</v>
      </c>
      <c r="Z294" s="93">
        <f>SUM('28:12'!Z294)</f>
        <v>0</v>
      </c>
      <c r="AA294" s="93">
        <f>SUM('28:12'!AA294)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SUM('28:12'!G295)</f>
        <v>665</v>
      </c>
      <c r="H295" s="293">
        <f t="shared" si="56"/>
        <v>3351.6</v>
      </c>
      <c r="I295" s="93">
        <f>SUM('28:12'!I295)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53"/>
        <v>-2.75</v>
      </c>
      <c r="N295" s="31">
        <f t="shared" si="54"/>
        <v>0</v>
      </c>
      <c r="O295" s="93">
        <f>SUM('28:12'!O295)</f>
        <v>0</v>
      </c>
      <c r="P295" s="93">
        <f>SUM('28:12'!P295)</f>
        <v>0</v>
      </c>
      <c r="Q295" s="93">
        <f>SUM('28:12'!Q295)</f>
        <v>0</v>
      </c>
      <c r="R295" s="93">
        <f>SUM('28:12'!R295)</f>
        <v>0</v>
      </c>
      <c r="S295" s="93">
        <f>SUM('28:12'!S295)</f>
        <v>0</v>
      </c>
      <c r="T295" s="93">
        <f>SUM('28:12'!T295)</f>
        <v>0</v>
      </c>
      <c r="U295" s="93">
        <f>SUM('28:12'!U295)</f>
        <v>0</v>
      </c>
      <c r="V295" s="196">
        <f t="shared" si="55"/>
        <v>0</v>
      </c>
      <c r="W295" s="33">
        <f t="shared" si="51"/>
        <v>0</v>
      </c>
      <c r="X295" s="93">
        <f>SUM('28:12'!X295)</f>
        <v>0</v>
      </c>
      <c r="Y295" s="93">
        <f>SUM('28:12'!Y295)</f>
        <v>0</v>
      </c>
      <c r="Z295" s="93">
        <f>SUM('28:12'!Z295)</f>
        <v>0</v>
      </c>
      <c r="AA295" s="93">
        <f>SUM('28:12'!AA295)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SUM('28:12'!G296)</f>
        <v>0</v>
      </c>
      <c r="H296" s="293">
        <f t="shared" si="56"/>
        <v>0</v>
      </c>
      <c r="I296" s="93">
        <f>SUM('28:12'!I296)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SUM('28:12'!O296)</f>
        <v>0</v>
      </c>
      <c r="P296" s="93">
        <f>SUM('28:12'!P296)</f>
        <v>0</v>
      </c>
      <c r="Q296" s="93">
        <f>SUM('28:12'!Q296)</f>
        <v>0</v>
      </c>
      <c r="R296" s="93">
        <f>SUM('28:12'!R296)</f>
        <v>0</v>
      </c>
      <c r="S296" s="93">
        <f>SUM('28:12'!S296)</f>
        <v>0</v>
      </c>
      <c r="T296" s="93">
        <f>SUM('28:12'!T296)</f>
        <v>0</v>
      </c>
      <c r="U296" s="93">
        <f>SUM('28:12'!U296)</f>
        <v>0</v>
      </c>
      <c r="V296" s="196">
        <f t="shared" si="55"/>
        <v>0</v>
      </c>
      <c r="W296" s="33" t="str">
        <f t="shared" si="51"/>
        <v/>
      </c>
      <c r="X296" s="93">
        <f>SUM('28:12'!X296)</f>
        <v>0</v>
      </c>
      <c r="Y296" s="93">
        <f>SUM('28:12'!Y296)</f>
        <v>0</v>
      </c>
      <c r="Z296" s="93">
        <f>SUM('28:12'!Z296)</f>
        <v>0</v>
      </c>
      <c r="AA296" s="93">
        <f>SUM('28:12'!AA296)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SUM('28:12'!G297)</f>
        <v>0</v>
      </c>
      <c r="H297" s="293">
        <f t="shared" si="56"/>
        <v>0</v>
      </c>
      <c r="I297" s="93">
        <f>SUM('28:12'!I297)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SUM('28:12'!O297)</f>
        <v>0</v>
      </c>
      <c r="P297" s="93">
        <f>SUM('28:12'!P297)</f>
        <v>0</v>
      </c>
      <c r="Q297" s="93">
        <f>SUM('28:12'!Q297)</f>
        <v>0</v>
      </c>
      <c r="R297" s="93">
        <f>SUM('28:12'!R297)</f>
        <v>0</v>
      </c>
      <c r="S297" s="93">
        <f>SUM('28:12'!S297)</f>
        <v>0</v>
      </c>
      <c r="T297" s="93">
        <f>SUM('28:12'!T297)</f>
        <v>0</v>
      </c>
      <c r="U297" s="93">
        <f>SUM('28:12'!U297)</f>
        <v>0</v>
      </c>
      <c r="V297" s="196">
        <f t="shared" si="55"/>
        <v>0</v>
      </c>
      <c r="W297" s="33" t="str">
        <f t="shared" si="51"/>
        <v/>
      </c>
      <c r="X297" s="93">
        <f>SUM('28:12'!X297)</f>
        <v>0</v>
      </c>
      <c r="Y297" s="93">
        <f>SUM('28:12'!Y297)</f>
        <v>0</v>
      </c>
      <c r="Z297" s="93">
        <f>SUM('28:12'!Z297)</f>
        <v>0</v>
      </c>
      <c r="AA297" s="93">
        <f>SUM('28:12'!AA297)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SUM('28:12'!G298)</f>
        <v>0</v>
      </c>
      <c r="H298" s="293">
        <f t="shared" si="56"/>
        <v>0</v>
      </c>
      <c r="I298" s="93">
        <f>SUM('28:12'!I298)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SUM('28:12'!O298)</f>
        <v>0</v>
      </c>
      <c r="P298" s="93">
        <f>SUM('28:12'!P298)</f>
        <v>0</v>
      </c>
      <c r="Q298" s="93">
        <f>SUM('28:12'!Q298)</f>
        <v>0</v>
      </c>
      <c r="R298" s="93">
        <f>SUM('28:12'!R298)</f>
        <v>0</v>
      </c>
      <c r="S298" s="93">
        <f>SUM('28:12'!S298)</f>
        <v>0</v>
      </c>
      <c r="T298" s="93">
        <f>SUM('28:12'!T298)</f>
        <v>0</v>
      </c>
      <c r="U298" s="93">
        <f>SUM('28:12'!U298)</f>
        <v>0</v>
      </c>
      <c r="V298" s="196">
        <f t="shared" si="55"/>
        <v>0</v>
      </c>
      <c r="W298" s="33" t="str">
        <f t="shared" si="51"/>
        <v/>
      </c>
      <c r="X298" s="93">
        <f>SUM('28:12'!X298)</f>
        <v>0</v>
      </c>
      <c r="Y298" s="93">
        <f>SUM('28:12'!Y298)</f>
        <v>0</v>
      </c>
      <c r="Z298" s="93">
        <f>SUM('28:12'!Z298)</f>
        <v>0</v>
      </c>
      <c r="AA298" s="93">
        <f>SUM('28:12'!AA298)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SUM('28:12'!G299)</f>
        <v>0</v>
      </c>
      <c r="H299" s="293">
        <f t="shared" si="56"/>
        <v>0</v>
      </c>
      <c r="I299" s="93">
        <f>SUM('28:12'!I299)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SUM('28:12'!O299)</f>
        <v>0</v>
      </c>
      <c r="P299" s="93">
        <f>SUM('28:12'!P299)</f>
        <v>0</v>
      </c>
      <c r="Q299" s="93">
        <f>SUM('28:12'!Q299)</f>
        <v>0</v>
      </c>
      <c r="R299" s="93">
        <f>SUM('28:12'!R299)</f>
        <v>0</v>
      </c>
      <c r="S299" s="93">
        <f>SUM('28:12'!S299)</f>
        <v>0</v>
      </c>
      <c r="T299" s="93">
        <f>SUM('28:12'!T299)</f>
        <v>0</v>
      </c>
      <c r="U299" s="93">
        <f>SUM('28:12'!U299)</f>
        <v>0</v>
      </c>
      <c r="V299" s="196">
        <f t="shared" si="55"/>
        <v>0</v>
      </c>
      <c r="W299" s="33" t="str">
        <f t="shared" si="51"/>
        <v/>
      </c>
      <c r="X299" s="93">
        <f>SUM('28:12'!X299)</f>
        <v>0</v>
      </c>
      <c r="Y299" s="93">
        <f>SUM('28:12'!Y299)</f>
        <v>0</v>
      </c>
      <c r="Z299" s="93">
        <f>SUM('28:12'!Z299)</f>
        <v>0</v>
      </c>
      <c r="AA299" s="93">
        <f>SUM('28:12'!AA299)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SUM('28:12'!G300)</f>
        <v>0</v>
      </c>
      <c r="H300" s="293">
        <f t="shared" si="56"/>
        <v>0</v>
      </c>
      <c r="I300" s="93">
        <f>SUM('28:12'!I300)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SUM('28:12'!O300)</f>
        <v>0</v>
      </c>
      <c r="P300" s="93">
        <f>SUM('28:12'!P300)</f>
        <v>0</v>
      </c>
      <c r="Q300" s="93">
        <f>SUM('28:12'!Q300)</f>
        <v>0</v>
      </c>
      <c r="R300" s="93">
        <f>SUM('28:12'!R300)</f>
        <v>0</v>
      </c>
      <c r="S300" s="93">
        <f>SUM('28:12'!S300)</f>
        <v>0</v>
      </c>
      <c r="T300" s="93">
        <f>SUM('28:12'!T300)</f>
        <v>0</v>
      </c>
      <c r="U300" s="93">
        <f>SUM('28:12'!U300)</f>
        <v>0</v>
      </c>
      <c r="V300" s="196">
        <f t="shared" si="55"/>
        <v>0</v>
      </c>
      <c r="W300" s="33" t="str">
        <f t="shared" si="51"/>
        <v/>
      </c>
      <c r="X300" s="93">
        <f>SUM('28:12'!X300)</f>
        <v>0</v>
      </c>
      <c r="Y300" s="93">
        <f>SUM('28:12'!Y300)</f>
        <v>0</v>
      </c>
      <c r="Z300" s="93">
        <f>SUM('28:12'!Z300)</f>
        <v>0</v>
      </c>
      <c r="AA300" s="93">
        <f>SUM('28:12'!AA300)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SUM('28:12'!G301)</f>
        <v>0</v>
      </c>
      <c r="H301" s="293">
        <f t="shared" si="56"/>
        <v>0</v>
      </c>
      <c r="I301" s="93">
        <f>SUM('28:12'!I301)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SUM('28:12'!O301)</f>
        <v>0</v>
      </c>
      <c r="P301" s="93">
        <f>SUM('28:12'!P301)</f>
        <v>0</v>
      </c>
      <c r="Q301" s="93">
        <f>SUM('28:12'!Q301)</f>
        <v>0</v>
      </c>
      <c r="R301" s="93">
        <f>SUM('28:12'!R301)</f>
        <v>0</v>
      </c>
      <c r="S301" s="93">
        <f>SUM('28:12'!S301)</f>
        <v>0</v>
      </c>
      <c r="T301" s="93">
        <f>SUM('28:12'!T301)</f>
        <v>0</v>
      </c>
      <c r="U301" s="93">
        <f>SUM('28:12'!U301)</f>
        <v>0</v>
      </c>
      <c r="V301" s="196">
        <f t="shared" si="55"/>
        <v>0</v>
      </c>
      <c r="W301" s="33" t="str">
        <f t="shared" si="51"/>
        <v/>
      </c>
      <c r="X301" s="93">
        <f>SUM('28:12'!X301)</f>
        <v>0</v>
      </c>
      <c r="Y301" s="93">
        <f>SUM('28:12'!Y301)</f>
        <v>0</v>
      </c>
      <c r="Z301" s="93">
        <f>SUM('28:12'!Z301)</f>
        <v>0</v>
      </c>
      <c r="AA301" s="93">
        <f>SUM('28:12'!AA301)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SUM('28:12'!G302)</f>
        <v>0</v>
      </c>
      <c r="H302" s="293">
        <f t="shared" si="56"/>
        <v>0</v>
      </c>
      <c r="I302" s="93">
        <f>SUM('28:12'!I302)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SUM('28:12'!O302)</f>
        <v>0</v>
      </c>
      <c r="P302" s="93">
        <f>SUM('28:12'!P302)</f>
        <v>0</v>
      </c>
      <c r="Q302" s="93">
        <f>SUM('28:12'!Q302)</f>
        <v>0</v>
      </c>
      <c r="R302" s="93">
        <f>SUM('28:12'!R302)</f>
        <v>0</v>
      </c>
      <c r="S302" s="93">
        <f>SUM('28:12'!S302)</f>
        <v>0</v>
      </c>
      <c r="T302" s="93">
        <f>SUM('28:12'!T302)</f>
        <v>0</v>
      </c>
      <c r="U302" s="93">
        <f>SUM('28:12'!U302)</f>
        <v>0</v>
      </c>
      <c r="V302" s="196">
        <f t="shared" si="55"/>
        <v>0</v>
      </c>
      <c r="W302" s="33" t="str">
        <f t="shared" si="51"/>
        <v/>
      </c>
      <c r="X302" s="93">
        <f>SUM('28:12'!X302)</f>
        <v>0</v>
      </c>
      <c r="Y302" s="93">
        <f>SUM('28:12'!Y302)</f>
        <v>0</v>
      </c>
      <c r="Z302" s="93">
        <f>SUM('28:12'!Z302)</f>
        <v>0</v>
      </c>
      <c r="AA302" s="93">
        <f>SUM('28:12'!AA302)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SUM('28:12'!G303)</f>
        <v>0</v>
      </c>
      <c r="H303" s="293">
        <f t="shared" si="56"/>
        <v>0</v>
      </c>
      <c r="I303" s="93">
        <f>SUM('28:12'!I303)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SUM('28:12'!O303)</f>
        <v>0</v>
      </c>
      <c r="P303" s="93">
        <f>SUM('28:12'!P303)</f>
        <v>0</v>
      </c>
      <c r="Q303" s="93">
        <f>SUM('28:12'!Q303)</f>
        <v>0</v>
      </c>
      <c r="R303" s="93">
        <f>SUM('28:12'!R303)</f>
        <v>0</v>
      </c>
      <c r="S303" s="93">
        <f>SUM('28:12'!S303)</f>
        <v>0</v>
      </c>
      <c r="T303" s="93">
        <f>SUM('28:12'!T303)</f>
        <v>0</v>
      </c>
      <c r="U303" s="93">
        <f>SUM('28:12'!U303)</f>
        <v>0</v>
      </c>
      <c r="V303" s="196">
        <f t="shared" si="55"/>
        <v>0</v>
      </c>
      <c r="W303" s="33" t="str">
        <f t="shared" si="51"/>
        <v/>
      </c>
      <c r="X303" s="93">
        <f>SUM('28:12'!X303)</f>
        <v>0</v>
      </c>
      <c r="Y303" s="93">
        <f>SUM('28:12'!Y303)</f>
        <v>0</v>
      </c>
      <c r="Z303" s="93">
        <f>SUM('28:12'!Z303)</f>
        <v>0</v>
      </c>
      <c r="AA303" s="93">
        <f>SUM('28:12'!AA303)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SUM('28:12'!G304)</f>
        <v>0</v>
      </c>
      <c r="H304" s="293">
        <f t="shared" si="56"/>
        <v>0</v>
      </c>
      <c r="I304" s="93">
        <f>SUM('28:12'!I304)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SUM('28:12'!O304)</f>
        <v>0</v>
      </c>
      <c r="P304" s="93">
        <f>SUM('28:12'!P304)</f>
        <v>0</v>
      </c>
      <c r="Q304" s="93">
        <f>SUM('28:12'!Q304)</f>
        <v>0</v>
      </c>
      <c r="R304" s="93">
        <f>SUM('28:12'!R304)</f>
        <v>0</v>
      </c>
      <c r="S304" s="93">
        <f>SUM('28:12'!S304)</f>
        <v>0</v>
      </c>
      <c r="T304" s="93">
        <f>SUM('28:12'!T304)</f>
        <v>0</v>
      </c>
      <c r="U304" s="93">
        <f>SUM('28:12'!U304)</f>
        <v>0</v>
      </c>
      <c r="V304" s="196">
        <f t="shared" si="55"/>
        <v>0</v>
      </c>
      <c r="W304" s="33" t="str">
        <f t="shared" si="51"/>
        <v/>
      </c>
      <c r="X304" s="93">
        <f>SUM('28:12'!X304)</f>
        <v>0</v>
      </c>
      <c r="Y304" s="93">
        <f>SUM('28:12'!Y304)</f>
        <v>0</v>
      </c>
      <c r="Z304" s="93">
        <f>SUM('28:12'!Z304)</f>
        <v>0</v>
      </c>
      <c r="AA304" s="93">
        <f>SUM('28:12'!AA304)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SUM('28:12'!G305)</f>
        <v>0</v>
      </c>
      <c r="H305" s="293">
        <f t="shared" si="56"/>
        <v>0</v>
      </c>
      <c r="I305" s="93">
        <f>SUM('28:12'!I305)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SUM('28:12'!O305)</f>
        <v>0</v>
      </c>
      <c r="P305" s="93">
        <f>SUM('28:12'!P305)</f>
        <v>0</v>
      </c>
      <c r="Q305" s="93">
        <f>SUM('28:12'!Q305)</f>
        <v>0</v>
      </c>
      <c r="R305" s="93">
        <f>SUM('28:12'!R305)</f>
        <v>0</v>
      </c>
      <c r="S305" s="93">
        <f>SUM('28:12'!S305)</f>
        <v>0</v>
      </c>
      <c r="T305" s="93">
        <f>SUM('28:12'!T305)</f>
        <v>0</v>
      </c>
      <c r="U305" s="93">
        <f>SUM('28:12'!U305)</f>
        <v>0</v>
      </c>
      <c r="V305" s="196">
        <f t="shared" si="55"/>
        <v>0</v>
      </c>
      <c r="W305" s="33" t="str">
        <f t="shared" si="51"/>
        <v/>
      </c>
      <c r="X305" s="93">
        <f>SUM('28:12'!X305)</f>
        <v>0</v>
      </c>
      <c r="Y305" s="93">
        <f>SUM('28:12'!Y305)</f>
        <v>0</v>
      </c>
      <c r="Z305" s="93">
        <f>SUM('28:12'!Z305)</f>
        <v>0</v>
      </c>
      <c r="AA305" s="93">
        <f>SUM('28:12'!AA305)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SUM('28:12'!G306)</f>
        <v>1522</v>
      </c>
      <c r="H306" s="293">
        <f t="shared" si="56"/>
        <v>7701.32</v>
      </c>
      <c r="I306" s="93">
        <f>SUM('28:12'!I306)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53"/>
        <v>15.619999999999997</v>
      </c>
      <c r="N306" s="31">
        <f t="shared" si="54"/>
        <v>0</v>
      </c>
      <c r="O306" s="93">
        <f>SUM('28:12'!O306)</f>
        <v>0</v>
      </c>
      <c r="P306" s="93">
        <f>SUM('28:12'!P306)</f>
        <v>0</v>
      </c>
      <c r="Q306" s="93">
        <f>SUM('28:12'!Q306)</f>
        <v>0</v>
      </c>
      <c r="R306" s="93">
        <f>SUM('28:12'!R306)</f>
        <v>0</v>
      </c>
      <c r="S306" s="93">
        <f>SUM('28:12'!S306)</f>
        <v>0</v>
      </c>
      <c r="T306" s="93">
        <f>SUM('28:12'!T306)</f>
        <v>0</v>
      </c>
      <c r="U306" s="93">
        <f>SUM('28:12'!U306)</f>
        <v>0</v>
      </c>
      <c r="V306" s="196">
        <f t="shared" si="55"/>
        <v>0</v>
      </c>
      <c r="W306" s="33">
        <f t="shared" si="51"/>
        <v>0</v>
      </c>
      <c r="X306" s="93">
        <f>SUM('28:12'!X306)</f>
        <v>0</v>
      </c>
      <c r="Y306" s="93">
        <f>SUM('28:12'!Y306)</f>
        <v>0</v>
      </c>
      <c r="Z306" s="93">
        <f>SUM('28:12'!Z306)</f>
        <v>0</v>
      </c>
      <c r="AA306" s="93">
        <f>SUM('28:12'!AA306)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SUM('28:12'!G307)</f>
        <v>1143</v>
      </c>
      <c r="H307" s="293">
        <f t="shared" si="56"/>
        <v>5783.58</v>
      </c>
      <c r="I307" s="93">
        <f>SUM('28:12'!I307)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53"/>
        <v>-5.2199999999999989</v>
      </c>
      <c r="N307" s="31">
        <f t="shared" si="54"/>
        <v>0</v>
      </c>
      <c r="O307" s="93">
        <f>SUM('28:12'!O307)</f>
        <v>0</v>
      </c>
      <c r="P307" s="93">
        <f>SUM('28:12'!P307)</f>
        <v>0</v>
      </c>
      <c r="Q307" s="93">
        <f>SUM('28:12'!Q307)</f>
        <v>0</v>
      </c>
      <c r="R307" s="93">
        <f>SUM('28:12'!R307)</f>
        <v>0</v>
      </c>
      <c r="S307" s="93">
        <f>SUM('28:12'!S307)</f>
        <v>0</v>
      </c>
      <c r="T307" s="93">
        <f>SUM('28:12'!T307)</f>
        <v>0</v>
      </c>
      <c r="U307" s="93">
        <f>SUM('28:12'!U307)</f>
        <v>0</v>
      </c>
      <c r="V307" s="196">
        <f t="shared" si="55"/>
        <v>0</v>
      </c>
      <c r="W307" s="33">
        <f t="shared" si="51"/>
        <v>0</v>
      </c>
      <c r="X307" s="93">
        <f>SUM('28:12'!X307)</f>
        <v>0</v>
      </c>
      <c r="Y307" s="93">
        <f>SUM('28:12'!Y307)</f>
        <v>0</v>
      </c>
      <c r="Z307" s="93">
        <f>SUM('28:12'!Z307)</f>
        <v>0</v>
      </c>
      <c r="AA307" s="93">
        <f>SUM('28:12'!AA307)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80" t="s">
        <v>99</v>
      </c>
      <c r="B308" s="781"/>
      <c r="C308" s="296" t="s">
        <v>71</v>
      </c>
      <c r="D308" s="20"/>
      <c r="E308" s="20"/>
      <c r="F308" s="32"/>
      <c r="G308" s="99">
        <f>SUM(G293:G307)</f>
        <v>4371</v>
      </c>
      <c r="H308" s="30">
        <f>SUM(H293:H307)</f>
        <v>22072.73</v>
      </c>
      <c r="I308" s="30">
        <f>SUM(I293:I307)</f>
        <v>185.5</v>
      </c>
      <c r="J308" s="31">
        <f t="array" ref="J308">IF(ISERROR(G308/I308),"",G308/I308)</f>
        <v>23.563342318059298</v>
      </c>
      <c r="K308" s="30">
        <f>SUM(K293:K307)</f>
        <v>181.49</v>
      </c>
      <c r="L308" s="30"/>
      <c r="M308" s="89">
        <f t="shared" ref="M308:V308" si="57">SUM(M293:M307)</f>
        <v>4.009999999999998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SUM('28:12'!G309)</f>
        <v>0</v>
      </c>
      <c r="H309" s="293">
        <f t="shared" ref="H309:H318" si="58">D309*G309</f>
        <v>0</v>
      </c>
      <c r="I309" s="93">
        <f>SUM('28:12'!I309)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SUM('28:12'!O309)</f>
        <v>0</v>
      </c>
      <c r="P309" s="93">
        <f>SUM('28:12'!P309)</f>
        <v>0</v>
      </c>
      <c r="Q309" s="93">
        <f>SUM('28:12'!Q309)</f>
        <v>0</v>
      </c>
      <c r="R309" s="93">
        <f>SUM('28:12'!R309)</f>
        <v>0</v>
      </c>
      <c r="S309" s="93">
        <f>SUM('28:12'!S309)</f>
        <v>0</v>
      </c>
      <c r="T309" s="93">
        <f>SUM('28:12'!T309)</f>
        <v>0</v>
      </c>
      <c r="U309" s="93">
        <f>SUM('28:12'!U309)</f>
        <v>0</v>
      </c>
      <c r="V309" s="196">
        <f>SUM(X309:AA309)</f>
        <v>0</v>
      </c>
      <c r="W309" s="33" t="str">
        <f t="shared" si="51"/>
        <v/>
      </c>
      <c r="X309" s="93">
        <f>SUM('28:12'!X309)</f>
        <v>0</v>
      </c>
      <c r="Y309" s="93">
        <f>SUM('28:12'!Y309)</f>
        <v>0</v>
      </c>
      <c r="Z309" s="93">
        <f>SUM('28:12'!Z309)</f>
        <v>0</v>
      </c>
      <c r="AA309" s="93">
        <f>SUM('28:12'!AA309)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SUM('28:12'!G310)</f>
        <v>0</v>
      </c>
      <c r="H310" s="293">
        <f t="shared" si="58"/>
        <v>0</v>
      </c>
      <c r="I310" s="93">
        <f>SUM('28:12'!I310)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SUM('28:12'!O310)</f>
        <v>0</v>
      </c>
      <c r="P310" s="93">
        <f>SUM('28:12'!P310)</f>
        <v>0</v>
      </c>
      <c r="Q310" s="93">
        <f>SUM('28:12'!Q310)</f>
        <v>0</v>
      </c>
      <c r="R310" s="93">
        <f>SUM('28:12'!R310)</f>
        <v>0</v>
      </c>
      <c r="S310" s="93">
        <f>SUM('28:12'!S310)</f>
        <v>0</v>
      </c>
      <c r="T310" s="93">
        <f>SUM('28:12'!T310)</f>
        <v>0</v>
      </c>
      <c r="U310" s="93">
        <f>SUM('28:12'!U310)</f>
        <v>0</v>
      </c>
      <c r="V310" s="196">
        <f>SUM(X310:AA310)</f>
        <v>0</v>
      </c>
      <c r="W310" s="33" t="str">
        <f t="shared" si="51"/>
        <v/>
      </c>
      <c r="X310" s="93">
        <f>SUM('28:12'!X310)</f>
        <v>0</v>
      </c>
      <c r="Y310" s="93">
        <f>SUM('28:12'!Y310)</f>
        <v>0</v>
      </c>
      <c r="Z310" s="93">
        <f>SUM('28:12'!Z310)</f>
        <v>0</v>
      </c>
      <c r="AA310" s="93">
        <f>SUM('28:12'!AA310)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SUM('28:12'!G311)</f>
        <v>0</v>
      </c>
      <c r="H311" s="293">
        <f t="shared" si="58"/>
        <v>0</v>
      </c>
      <c r="I311" s="93">
        <f>SUM('28:12'!I311)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SUM('28:12'!O311)</f>
        <v>0</v>
      </c>
      <c r="P311" s="93">
        <f>SUM('28:12'!P311)</f>
        <v>0</v>
      </c>
      <c r="Q311" s="93">
        <f>SUM('28:12'!Q311)</f>
        <v>0</v>
      </c>
      <c r="R311" s="93">
        <f>SUM('28:12'!R311)</f>
        <v>0</v>
      </c>
      <c r="S311" s="93">
        <f>SUM('28:12'!S311)</f>
        <v>0</v>
      </c>
      <c r="T311" s="93">
        <f>SUM('28:12'!T311)</f>
        <v>0</v>
      </c>
      <c r="U311" s="93">
        <f>SUM('28:12'!U311)</f>
        <v>0</v>
      </c>
      <c r="V311" s="196">
        <f>SUM(X311:AA311)</f>
        <v>0</v>
      </c>
      <c r="W311" s="33" t="str">
        <f t="shared" si="51"/>
        <v/>
      </c>
      <c r="X311" s="93">
        <f>SUM('28:12'!X311)</f>
        <v>0</v>
      </c>
      <c r="Y311" s="93">
        <f>SUM('28:12'!Y311)</f>
        <v>0</v>
      </c>
      <c r="Z311" s="93">
        <f>SUM('28:12'!Z311)</f>
        <v>0</v>
      </c>
      <c r="AA311" s="93">
        <f>SUM('28:12'!AA311)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SUM('28:12'!G312)</f>
        <v>0</v>
      </c>
      <c r="H312" s="293">
        <f t="shared" si="58"/>
        <v>0</v>
      </c>
      <c r="I312" s="93">
        <f>SUM('28:12'!I312)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SUM('28:12'!O312)</f>
        <v>0</v>
      </c>
      <c r="P312" s="93">
        <f>SUM('28:12'!P312)</f>
        <v>0</v>
      </c>
      <c r="Q312" s="93">
        <f>SUM('28:12'!Q312)</f>
        <v>0</v>
      </c>
      <c r="R312" s="93">
        <f>SUM('28:12'!R312)</f>
        <v>0</v>
      </c>
      <c r="S312" s="93">
        <f>SUM('28:12'!S312)</f>
        <v>0</v>
      </c>
      <c r="T312" s="93">
        <f>SUM('28:12'!T312)</f>
        <v>0</v>
      </c>
      <c r="U312" s="93">
        <f>SUM('28:12'!U312)</f>
        <v>0</v>
      </c>
      <c r="V312" s="196">
        <f>SUM(X312:AA312)</f>
        <v>0</v>
      </c>
      <c r="W312" s="33" t="str">
        <f t="shared" si="51"/>
        <v/>
      </c>
      <c r="X312" s="93">
        <f>SUM('28:12'!X312)</f>
        <v>0</v>
      </c>
      <c r="Y312" s="93">
        <f>SUM('28:12'!Y312)</f>
        <v>0</v>
      </c>
      <c r="Z312" s="93">
        <f>SUM('28:12'!Z312)</f>
        <v>0</v>
      </c>
      <c r="AA312" s="93">
        <f>SUM('28:12'!AA312)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SUM('28:12'!G313)</f>
        <v>0</v>
      </c>
      <c r="H313" s="293">
        <f t="shared" si="58"/>
        <v>0</v>
      </c>
      <c r="I313" s="93">
        <f>SUM('28:12'!I313)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SUM('28:12'!O313)</f>
        <v>0</v>
      </c>
      <c r="P313" s="93">
        <f>SUM('28:12'!P313)</f>
        <v>0</v>
      </c>
      <c r="Q313" s="93">
        <f>SUM('28:12'!Q313)</f>
        <v>0</v>
      </c>
      <c r="R313" s="93">
        <f>SUM('28:12'!R313)</f>
        <v>0</v>
      </c>
      <c r="S313" s="93">
        <f>SUM('28:12'!S313)</f>
        <v>0</v>
      </c>
      <c r="T313" s="93">
        <f>SUM('28:12'!T313)</f>
        <v>0</v>
      </c>
      <c r="U313" s="93">
        <f>SUM('28:12'!U313)</f>
        <v>0</v>
      </c>
      <c r="V313" s="196">
        <f>SUM(X313:AA313)</f>
        <v>0</v>
      </c>
      <c r="W313" s="33" t="str">
        <f t="shared" si="51"/>
        <v/>
      </c>
      <c r="X313" s="93">
        <f>SUM('28:12'!X313)</f>
        <v>0</v>
      </c>
      <c r="Y313" s="93">
        <f>SUM('28:12'!Y313)</f>
        <v>0</v>
      </c>
      <c r="Z313" s="93">
        <f>SUM('28:12'!Z313)</f>
        <v>0</v>
      </c>
      <c r="AA313" s="93">
        <f>SUM('28:12'!AA313)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SUM('28:12'!G314)</f>
        <v>486</v>
      </c>
      <c r="H314" s="323">
        <f t="shared" si="58"/>
        <v>2444.58</v>
      </c>
      <c r="I314" s="93">
        <f>SUM('28:12'!I314)</f>
        <v>33.5</v>
      </c>
      <c r="J314" s="31">
        <f t="array" ref="J314">IF(ISERROR(G314/I314),"",G314/I314)</f>
        <v>14.507462686567164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SUM('28:12'!G315)</f>
        <v>117</v>
      </c>
      <c r="H315" s="323">
        <f t="shared" si="58"/>
        <v>588.51</v>
      </c>
      <c r="I315" s="93">
        <f>SUM('28:12'!I315)</f>
        <v>3</v>
      </c>
      <c r="J315" s="31">
        <f t="array" ref="J315">IF(ISERROR(G315/I315),"",G315/I315)</f>
        <v>39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SUM('28:12'!G316)</f>
        <v>0</v>
      </c>
      <c r="H316" s="325">
        <f t="shared" si="58"/>
        <v>0</v>
      </c>
      <c r="I316" s="93">
        <f>SUM('28:12'!I316)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SUM('28:12'!G317)</f>
        <v>587</v>
      </c>
      <c r="H317" s="336">
        <f t="shared" si="58"/>
        <v>2952.61</v>
      </c>
      <c r="I317" s="93">
        <f>SUM('28:12'!I317)</f>
        <v>25.5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SUM('28:12'!G318)</f>
        <v>0</v>
      </c>
      <c r="H318" s="293">
        <f t="shared" si="58"/>
        <v>0</v>
      </c>
      <c r="I318" s="93">
        <f>SUM('28:12'!I318)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SUM('28:12'!O318)</f>
        <v>0</v>
      </c>
      <c r="P318" s="93">
        <f>SUM('28:12'!P318)</f>
        <v>0</v>
      </c>
      <c r="Q318" s="93">
        <f>SUM('28:12'!Q318)</f>
        <v>0</v>
      </c>
      <c r="R318" s="93">
        <f>SUM('28:12'!R318)</f>
        <v>0</v>
      </c>
      <c r="S318" s="93">
        <f>SUM('28:12'!S318)</f>
        <v>0</v>
      </c>
      <c r="T318" s="93">
        <f>SUM('28:12'!T318)</f>
        <v>0</v>
      </c>
      <c r="U318" s="93">
        <f>SUM('28:12'!U318)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SUM('28:12'!X318)</f>
        <v>0</v>
      </c>
      <c r="Y318" s="93">
        <f>SUM('28:12'!Y318)</f>
        <v>0</v>
      </c>
      <c r="Z318" s="93">
        <f>SUM('28:12'!Z318)</f>
        <v>0</v>
      </c>
      <c r="AA318" s="93">
        <f>SUM('28:12'!AA318)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80" t="s">
        <v>102</v>
      </c>
      <c r="B319" s="781"/>
      <c r="C319" s="296" t="s">
        <v>71</v>
      </c>
      <c r="D319" s="20"/>
      <c r="E319" s="20"/>
      <c r="F319" s="32"/>
      <c r="G319" s="103">
        <f>SUM(G309:G318)</f>
        <v>1190</v>
      </c>
      <c r="H319" s="30">
        <f>SUM(H309:H318)</f>
        <v>5985.7000000000007</v>
      </c>
      <c r="I319" s="30">
        <f>SUM(I309:I318)</f>
        <v>62</v>
      </c>
      <c r="J319" s="31">
        <f t="array" ref="J319">IF(ISERROR(G319/I319),"",G319/I319)</f>
        <v>19.193548387096776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SUM('28:12'!G320)</f>
        <v>0</v>
      </c>
      <c r="H320" s="293">
        <f>D320*G320</f>
        <v>0</v>
      </c>
      <c r="I320" s="93">
        <f>SUM('28:12'!I320)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SUM('28:12'!O320)</f>
        <v>0</v>
      </c>
      <c r="P320" s="93">
        <f>SUM('28:12'!P320)</f>
        <v>0</v>
      </c>
      <c r="Q320" s="93">
        <f>SUM('28:12'!Q320)</f>
        <v>0</v>
      </c>
      <c r="R320" s="93">
        <f>SUM('28:12'!R320)</f>
        <v>0</v>
      </c>
      <c r="S320" s="93">
        <f>SUM('28:12'!S320)</f>
        <v>0</v>
      </c>
      <c r="T320" s="93">
        <f>SUM('28:12'!T320)</f>
        <v>0</v>
      </c>
      <c r="U320" s="93">
        <f>SUM('28:12'!U320)</f>
        <v>0</v>
      </c>
      <c r="V320" s="196">
        <f>SUM(X320:AA320)</f>
        <v>0</v>
      </c>
      <c r="W320" s="33" t="str">
        <f t="shared" si="59"/>
        <v/>
      </c>
      <c r="X320" s="93">
        <f>SUM('28:12'!X320)</f>
        <v>0</v>
      </c>
      <c r="Y320" s="93">
        <f>SUM('28:12'!Y320)</f>
        <v>0</v>
      </c>
      <c r="Z320" s="93">
        <f>SUM('28:12'!Z320)</f>
        <v>0</v>
      </c>
      <c r="AA320" s="93">
        <f>SUM('28:12'!AA320)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SUM('28:12'!G321)</f>
        <v>0</v>
      </c>
      <c r="H321" s="293">
        <f t="shared" ref="H321:H333" si="60">D321*G321</f>
        <v>0</v>
      </c>
      <c r="I321" s="93">
        <f>SUM('28:12'!I321)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SUM('28:12'!O321)</f>
        <v>0</v>
      </c>
      <c r="P321" s="93">
        <f>SUM('28:12'!P321)</f>
        <v>0</v>
      </c>
      <c r="Q321" s="93">
        <f>SUM('28:12'!Q321)</f>
        <v>0</v>
      </c>
      <c r="R321" s="93">
        <f>SUM('28:12'!R321)</f>
        <v>0</v>
      </c>
      <c r="S321" s="93">
        <f>SUM('28:12'!S321)</f>
        <v>0</v>
      </c>
      <c r="T321" s="93">
        <f>SUM('28:12'!T321)</f>
        <v>0</v>
      </c>
      <c r="U321" s="93">
        <f>SUM('28:12'!U321)</f>
        <v>0</v>
      </c>
      <c r="V321" s="196">
        <f>SUM(X321:AA321)</f>
        <v>0</v>
      </c>
      <c r="W321" s="33" t="str">
        <f t="shared" si="59"/>
        <v/>
      </c>
      <c r="X321" s="93">
        <f>SUM('28:12'!X321)</f>
        <v>0</v>
      </c>
      <c r="Y321" s="93">
        <f>SUM('28:12'!Y321)</f>
        <v>0</v>
      </c>
      <c r="Z321" s="93">
        <f>SUM('28:12'!Z321)</f>
        <v>0</v>
      </c>
      <c r="AA321" s="93">
        <f>SUM('28:12'!AA321)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SUM('28:12'!G322)</f>
        <v>0</v>
      </c>
      <c r="H322" s="293">
        <f t="shared" si="60"/>
        <v>0</v>
      </c>
      <c r="I322" s="93">
        <f>SUM('28:12'!I322)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SUM('28:12'!O322)</f>
        <v>0</v>
      </c>
      <c r="P322" s="93">
        <f>SUM('28:12'!P322)</f>
        <v>0</v>
      </c>
      <c r="Q322" s="93">
        <f>SUM('28:12'!Q322)</f>
        <v>0</v>
      </c>
      <c r="R322" s="93">
        <f>SUM('28:12'!R322)</f>
        <v>0</v>
      </c>
      <c r="S322" s="93">
        <f>SUM('28:12'!S322)</f>
        <v>0</v>
      </c>
      <c r="T322" s="93">
        <f>SUM('28:12'!T322)</f>
        <v>0</v>
      </c>
      <c r="U322" s="93">
        <f>SUM('28:12'!U322)</f>
        <v>0</v>
      </c>
      <c r="V322" s="196">
        <f>SUM(X322:AA322)</f>
        <v>0</v>
      </c>
      <c r="W322" s="33" t="str">
        <f t="shared" si="59"/>
        <v/>
      </c>
      <c r="X322" s="93">
        <f>SUM('28:12'!X322)</f>
        <v>0</v>
      </c>
      <c r="Y322" s="93">
        <f>SUM('28:12'!Y322)</f>
        <v>0</v>
      </c>
      <c r="Z322" s="93">
        <f>SUM('28:12'!Z322)</f>
        <v>0</v>
      </c>
      <c r="AA322" s="93">
        <f>SUM('28:12'!AA322)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SUM('28:12'!G323)</f>
        <v>0</v>
      </c>
      <c r="H323" s="293">
        <f t="shared" si="60"/>
        <v>0</v>
      </c>
      <c r="I323" s="93">
        <f>SUM('28:12'!I323)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SUM('28:12'!O323)</f>
        <v>0</v>
      </c>
      <c r="P323" s="93">
        <f>SUM('28:12'!P323)</f>
        <v>0</v>
      </c>
      <c r="Q323" s="93">
        <f>SUM('28:12'!Q323)</f>
        <v>0</v>
      </c>
      <c r="R323" s="93">
        <f>SUM('28:12'!R323)</f>
        <v>0</v>
      </c>
      <c r="S323" s="93">
        <f>SUM('28:12'!S323)</f>
        <v>0</v>
      </c>
      <c r="T323" s="93">
        <f>SUM('28:12'!T323)</f>
        <v>0</v>
      </c>
      <c r="U323" s="93">
        <f>SUM('28:12'!U323)</f>
        <v>0</v>
      </c>
      <c r="V323" s="196">
        <f>SUM(X323:AA323)</f>
        <v>0</v>
      </c>
      <c r="W323" s="33" t="str">
        <f t="shared" si="59"/>
        <v/>
      </c>
      <c r="X323" s="93">
        <f>SUM('28:12'!X323)</f>
        <v>0</v>
      </c>
      <c r="Y323" s="93">
        <f>SUM('28:12'!Y323)</f>
        <v>0</v>
      </c>
      <c r="Z323" s="93">
        <f>SUM('28:12'!Z323)</f>
        <v>0</v>
      </c>
      <c r="AA323" s="93">
        <f>SUM('28:12'!AA323)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SUM('28:12'!G324)</f>
        <v>0</v>
      </c>
      <c r="H324" s="293">
        <f t="shared" si="60"/>
        <v>0</v>
      </c>
      <c r="I324" s="93">
        <f>SUM('28:12'!I324)</f>
        <v>0</v>
      </c>
      <c r="J324" s="31"/>
      <c r="K324" s="35"/>
      <c r="L324" s="87">
        <v>6</v>
      </c>
      <c r="M324" s="36"/>
      <c r="N324" s="31"/>
      <c r="O324" s="93">
        <f>SUM('28:12'!O324)</f>
        <v>0</v>
      </c>
      <c r="P324" s="93">
        <f>SUM('28:12'!P324)</f>
        <v>0</v>
      </c>
      <c r="Q324" s="93">
        <f>SUM('28:12'!Q324)</f>
        <v>0</v>
      </c>
      <c r="R324" s="93">
        <f>SUM('28:12'!R324)</f>
        <v>0</v>
      </c>
      <c r="S324" s="93">
        <f>SUM('28:12'!S324)</f>
        <v>0</v>
      </c>
      <c r="T324" s="93">
        <f>SUM('28:12'!T324)</f>
        <v>0</v>
      </c>
      <c r="U324" s="93">
        <f>SUM('28:12'!U324)</f>
        <v>0</v>
      </c>
      <c r="V324" s="196"/>
      <c r="W324" s="33"/>
      <c r="X324" s="93">
        <f>SUM('28:12'!X324)</f>
        <v>0</v>
      </c>
      <c r="Y324" s="93">
        <f>SUM('28:12'!Y324)</f>
        <v>0</v>
      </c>
      <c r="Z324" s="93">
        <f>SUM('28:12'!Z324)</f>
        <v>0</v>
      </c>
      <c r="AA324" s="93">
        <f>SUM('28:12'!AA324)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SUM('28:12'!G325)</f>
        <v>0</v>
      </c>
      <c r="H325" s="293">
        <f t="shared" si="60"/>
        <v>0</v>
      </c>
      <c r="I325" s="93">
        <f>SUM('28:12'!I325)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SUM('28:12'!O325)</f>
        <v>0</v>
      </c>
      <c r="P325" s="93">
        <f>SUM('28:12'!P325)</f>
        <v>0</v>
      </c>
      <c r="Q325" s="93">
        <f>SUM('28:12'!Q325)</f>
        <v>0</v>
      </c>
      <c r="R325" s="93">
        <f>SUM('28:12'!R325)</f>
        <v>0</v>
      </c>
      <c r="S325" s="93">
        <f>SUM('28:12'!S325)</f>
        <v>0</v>
      </c>
      <c r="T325" s="93">
        <f>SUM('28:12'!T325)</f>
        <v>0</v>
      </c>
      <c r="U325" s="93">
        <f>SUM('28:12'!U325)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SUM('28:12'!X325)</f>
        <v>0</v>
      </c>
      <c r="Y325" s="93">
        <f>SUM('28:12'!Y325)</f>
        <v>0</v>
      </c>
      <c r="Z325" s="93">
        <f>SUM('28:12'!Z325)</f>
        <v>0</v>
      </c>
      <c r="AA325" s="93">
        <f>SUM('28:12'!AA325)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SUM('28:12'!G326)</f>
        <v>0</v>
      </c>
      <c r="H326" s="293">
        <f t="shared" si="60"/>
        <v>0</v>
      </c>
      <c r="I326" s="93">
        <f>SUM('28:12'!I326)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SUM('28:12'!O326)</f>
        <v>0</v>
      </c>
      <c r="P326" s="93">
        <f>SUM('28:12'!P326)</f>
        <v>0</v>
      </c>
      <c r="Q326" s="93">
        <f>SUM('28:12'!Q326)</f>
        <v>0</v>
      </c>
      <c r="R326" s="93">
        <f>SUM('28:12'!R326)</f>
        <v>0</v>
      </c>
      <c r="S326" s="93">
        <f>SUM('28:12'!S326)</f>
        <v>0</v>
      </c>
      <c r="T326" s="93">
        <f>SUM('28:12'!T326)</f>
        <v>0</v>
      </c>
      <c r="U326" s="93">
        <f>SUM('28:12'!U326)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SUM('28:12'!X326)</f>
        <v>0</v>
      </c>
      <c r="Y326" s="93">
        <f>SUM('28:12'!Y326)</f>
        <v>0</v>
      </c>
      <c r="Z326" s="93">
        <f>SUM('28:12'!Z326)</f>
        <v>0</v>
      </c>
      <c r="AA326" s="93">
        <f>SUM('28:12'!AA326)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SUM('28:12'!G327)</f>
        <v>0</v>
      </c>
      <c r="H327" s="293">
        <f t="shared" si="60"/>
        <v>0</v>
      </c>
      <c r="I327" s="93">
        <f>SUM('28:12'!I327)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SUM('28:12'!G328)</f>
        <v>0</v>
      </c>
      <c r="H328" s="293">
        <f t="shared" si="60"/>
        <v>0</v>
      </c>
      <c r="I328" s="93">
        <f>SUM('28:12'!I328)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SUM('28:12'!O328)</f>
        <v>0</v>
      </c>
      <c r="P328" s="93">
        <f>SUM('28:12'!P328)</f>
        <v>0</v>
      </c>
      <c r="Q328" s="93">
        <f>SUM('28:12'!Q328)</f>
        <v>0</v>
      </c>
      <c r="R328" s="93">
        <f>SUM('28:12'!R328)</f>
        <v>0</v>
      </c>
      <c r="S328" s="93">
        <f>SUM('28:12'!S328)</f>
        <v>0</v>
      </c>
      <c r="T328" s="93">
        <f>SUM('28:12'!T328)</f>
        <v>0</v>
      </c>
      <c r="U328" s="93">
        <f>SUM('28:12'!U328)</f>
        <v>0</v>
      </c>
      <c r="V328" s="196"/>
      <c r="W328" s="33"/>
      <c r="X328" s="93">
        <f>SUM('28:12'!X328)</f>
        <v>0</v>
      </c>
      <c r="Y328" s="93">
        <f>SUM('28:12'!Y328)</f>
        <v>0</v>
      </c>
      <c r="Z328" s="93">
        <f>SUM('28:12'!Z328)</f>
        <v>0</v>
      </c>
      <c r="AA328" s="93">
        <f>SUM('28:12'!AA328)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SUM('28:12'!G330)</f>
        <v>3317</v>
      </c>
      <c r="H330" s="293">
        <f t="shared" si="60"/>
        <v>31047.119999999999</v>
      </c>
      <c r="I330" s="93">
        <f>SUM('28:12'!I330)</f>
        <v>376</v>
      </c>
      <c r="J330" s="31">
        <f t="array" ref="J330">IF(ISERROR(G330/I330),"",G330/I330)</f>
        <v>8.8218085106382986</v>
      </c>
      <c r="K330" s="35">
        <f t="array" ref="K330">IF(ISERROR(G330/L330),"",G330/L330)</f>
        <v>442.26666666666665</v>
      </c>
      <c r="L330" s="87">
        <v>7.5</v>
      </c>
      <c r="M330" s="36">
        <f>IF(ISERROR(I330-K330),"",I330-K330)</f>
        <v>-66.266666666666652</v>
      </c>
      <c r="N330" s="31">
        <f>SUM(O330:U330)</f>
        <v>0</v>
      </c>
      <c r="O330" s="93">
        <f>SUM('28:12'!O330)</f>
        <v>0</v>
      </c>
      <c r="P330" s="93">
        <f>SUM('28:12'!P330)</f>
        <v>0</v>
      </c>
      <c r="Q330" s="93">
        <f>SUM('28:12'!Q330)</f>
        <v>0</v>
      </c>
      <c r="R330" s="93">
        <f>SUM('28:12'!R330)</f>
        <v>0</v>
      </c>
      <c r="S330" s="93">
        <f>SUM('28:12'!S330)</f>
        <v>0</v>
      </c>
      <c r="T330" s="93">
        <f>SUM('28:12'!T330)</f>
        <v>0</v>
      </c>
      <c r="U330" s="93">
        <f>SUM('28:12'!U330)</f>
        <v>0</v>
      </c>
      <c r="V330" s="196">
        <f>SUM(X330:AA330)</f>
        <v>0</v>
      </c>
      <c r="W330" s="33">
        <f>IF(ISERROR(V330/G330),"",V330/G330)</f>
        <v>0</v>
      </c>
      <c r="X330" s="93">
        <f>SUM('28:12'!X330)</f>
        <v>0</v>
      </c>
      <c r="Y330" s="93">
        <f>SUM('28:12'!Y330)</f>
        <v>0</v>
      </c>
      <c r="Z330" s="93">
        <f>SUM('28:12'!Z330)</f>
        <v>0</v>
      </c>
      <c r="AA330" s="93">
        <f>SUM('28:12'!AA330)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SUM('28:12'!G331)</f>
        <v>0</v>
      </c>
      <c r="H331" s="293">
        <f t="shared" si="60"/>
        <v>0</v>
      </c>
      <c r="I331" s="93">
        <f>SUM('28:12'!I331)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SUM('28:12'!O331)</f>
        <v>0</v>
      </c>
      <c r="P331" s="93">
        <f>SUM('28:12'!P331)</f>
        <v>0</v>
      </c>
      <c r="Q331" s="93">
        <f>SUM('28:12'!Q331)</f>
        <v>0</v>
      </c>
      <c r="R331" s="93">
        <f>SUM('28:12'!R331)</f>
        <v>0</v>
      </c>
      <c r="S331" s="93">
        <f>SUM('28:12'!S331)</f>
        <v>0</v>
      </c>
      <c r="T331" s="93">
        <f>SUM('28:12'!T331)</f>
        <v>0</v>
      </c>
      <c r="U331" s="93">
        <f>SUM('28:12'!U331)</f>
        <v>0</v>
      </c>
      <c r="V331" s="196"/>
      <c r="W331" s="33"/>
      <c r="X331" s="93">
        <f>SUM('28:12'!X331)</f>
        <v>0</v>
      </c>
      <c r="Y331" s="93">
        <f>SUM('28:12'!Y331)</f>
        <v>0</v>
      </c>
      <c r="Z331" s="93">
        <f>SUM('28:12'!Z331)</f>
        <v>0</v>
      </c>
      <c r="AA331" s="93">
        <f>SUM('28:12'!AA331)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SUM('28:12'!G332)</f>
        <v>0</v>
      </c>
      <c r="H332" s="293">
        <f t="shared" si="60"/>
        <v>0</v>
      </c>
      <c r="I332" s="93">
        <f>SUM('28:12'!I332)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SUM('28:12'!O332)</f>
        <v>0</v>
      </c>
      <c r="P332" s="93">
        <f>SUM('28:12'!P332)</f>
        <v>0</v>
      </c>
      <c r="Q332" s="93">
        <f>SUM('28:12'!Q332)</f>
        <v>0</v>
      </c>
      <c r="R332" s="93">
        <f>SUM('28:12'!R332)</f>
        <v>0</v>
      </c>
      <c r="S332" s="93">
        <f>SUM('28:12'!S332)</f>
        <v>0</v>
      </c>
      <c r="T332" s="93">
        <f>SUM('28:12'!T332)</f>
        <v>0</v>
      </c>
      <c r="U332" s="93">
        <f>SUM('28:12'!U332)</f>
        <v>0</v>
      </c>
      <c r="V332" s="196"/>
      <c r="W332" s="33"/>
      <c r="X332" s="93">
        <f>SUM('28:12'!X332)</f>
        <v>0</v>
      </c>
      <c r="Y332" s="93">
        <f>SUM('28:12'!Y332)</f>
        <v>0</v>
      </c>
      <c r="Z332" s="93">
        <f>SUM('28:12'!Z332)</f>
        <v>0</v>
      </c>
      <c r="AA332" s="93">
        <f>SUM('28:12'!AA332)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SUM('28:12'!G333)</f>
        <v>0</v>
      </c>
      <c r="H333" s="293">
        <f t="shared" si="60"/>
        <v>0</v>
      </c>
      <c r="I333" s="93">
        <f>SUM('28:12'!I333)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SUM('28:12'!O333)</f>
        <v>0</v>
      </c>
      <c r="P333" s="93">
        <f>SUM('28:12'!P333)</f>
        <v>0</v>
      </c>
      <c r="Q333" s="93">
        <f>SUM('28:12'!Q333)</f>
        <v>0</v>
      </c>
      <c r="R333" s="93">
        <f>SUM('28:12'!R333)</f>
        <v>0</v>
      </c>
      <c r="S333" s="93">
        <f>SUM('28:12'!S333)</f>
        <v>0</v>
      </c>
      <c r="T333" s="93">
        <f>SUM('28:12'!T333)</f>
        <v>0</v>
      </c>
      <c r="U333" s="93">
        <f>SUM('28:12'!U333)</f>
        <v>0</v>
      </c>
      <c r="V333" s="196"/>
      <c r="W333" s="33"/>
      <c r="X333" s="93">
        <f>SUM('28:12'!X333)</f>
        <v>0</v>
      </c>
      <c r="Y333" s="93">
        <f>SUM('28:12'!Y333)</f>
        <v>0</v>
      </c>
      <c r="Z333" s="93">
        <f>SUM('28:12'!Z333)</f>
        <v>0</v>
      </c>
      <c r="AA333" s="93">
        <f>SUM('28:12'!AA333)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80" t="s">
        <v>106</v>
      </c>
      <c r="B334" s="781"/>
      <c r="C334" s="296" t="s">
        <v>71</v>
      </c>
      <c r="D334" s="20"/>
      <c r="E334" s="20"/>
      <c r="F334" s="32"/>
      <c r="G334" s="94">
        <f>SUM(G320:G333)</f>
        <v>3317</v>
      </c>
      <c r="H334" s="30">
        <f>SUM(H320:H333)</f>
        <v>31047.119999999999</v>
      </c>
      <c r="I334" s="30">
        <f>SUM(I320:I333)</f>
        <v>376</v>
      </c>
      <c r="J334" s="31">
        <f t="array" ref="J334">IF(ISERROR(G334/I334),"",G334/I334)</f>
        <v>8.8218085106382986</v>
      </c>
      <c r="K334" s="30">
        <f>SUM(K320:K330)</f>
        <v>442.26666666666665</v>
      </c>
      <c r="L334" s="98"/>
      <c r="M334" s="89">
        <f t="shared" ref="M334:V334" si="61">SUM(M320:M330)</f>
        <v>-66.266666666666652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82" t="s">
        <v>108</v>
      </c>
      <c r="B335" s="783"/>
      <c r="C335" s="783"/>
      <c r="D335" s="783"/>
      <c r="E335" s="783"/>
      <c r="F335" s="784"/>
      <c r="G335" s="183">
        <f>SUM(G199,G257,G292,G308,G319,G334)</f>
        <v>28304</v>
      </c>
      <c r="H335" s="183">
        <f>SUM(H199,H257,H292,H308,H319,H334)</f>
        <v>151999.33000000002</v>
      </c>
      <c r="I335" s="183">
        <f>SUM(I199,I257,I292,I308,I319,I334)</f>
        <v>1385.01</v>
      </c>
      <c r="J335" s="52">
        <f t="array" ref="J335">IF(ISERROR(G335/I335),"",G335/I335)</f>
        <v>20.435953531021436</v>
      </c>
      <c r="K335" s="183">
        <f>SUM(K199,K257,K292,K308,K319,K334)</f>
        <v>1442.701034517572</v>
      </c>
      <c r="L335" s="52">
        <f>IF(ISERROR(G335/K335),"",G335/K335)</f>
        <v>19.618756293097576</v>
      </c>
      <c r="M335" s="183">
        <f t="shared" ref="M335:AA335" si="62">SUM(M199,M257,M292,M308,M319,M334)</f>
        <v>-182.69103451757192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785"/>
      <c r="AM335" s="785"/>
      <c r="AN335" s="785"/>
      <c r="AO335" s="785"/>
      <c r="AP335" s="785"/>
      <c r="AQ335" s="785"/>
      <c r="AR335" s="785"/>
      <c r="AS335" s="785"/>
      <c r="AT335" s="785"/>
      <c r="AU335" s="785"/>
      <c r="AV335" s="785"/>
      <c r="AW335" s="785"/>
      <c r="AX335" s="785"/>
      <c r="AY335" s="785"/>
      <c r="AZ335" s="785"/>
      <c r="BA335" s="785"/>
    </row>
    <row r="336" spans="1:53" ht="15.75" customHeight="1">
      <c r="A336" s="675" t="s">
        <v>497</v>
      </c>
      <c r="B336" s="291" t="s">
        <v>110</v>
      </c>
      <c r="C336" s="763" t="s">
        <v>111</v>
      </c>
      <c r="D336" s="763"/>
      <c r="E336" s="773" t="s">
        <v>112</v>
      </c>
      <c r="F336" s="773"/>
      <c r="G336" s="743" t="s">
        <v>113</v>
      </c>
      <c r="H336" s="743"/>
      <c r="I336" s="773" t="s">
        <v>114</v>
      </c>
      <c r="J336" s="773"/>
      <c r="K336" s="773" t="s">
        <v>36</v>
      </c>
      <c r="L336" s="773"/>
      <c r="M336" s="773" t="s">
        <v>115</v>
      </c>
      <c r="N336" s="773"/>
      <c r="O336" s="773" t="s">
        <v>116</v>
      </c>
      <c r="P336" s="743" t="s">
        <v>117</v>
      </c>
      <c r="Q336" s="743"/>
      <c r="R336" s="743" t="s">
        <v>36</v>
      </c>
      <c r="S336" s="743"/>
      <c r="T336" s="743" t="s">
        <v>118</v>
      </c>
      <c r="U336" s="743"/>
      <c r="V336" s="743" t="s">
        <v>119</v>
      </c>
      <c r="W336" s="743"/>
      <c r="X336" s="743" t="s">
        <v>36</v>
      </c>
      <c r="Y336" s="743"/>
      <c r="Z336" s="743" t="s">
        <v>118</v>
      </c>
      <c r="AA336" s="743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76"/>
      <c r="B337" s="291" t="s">
        <v>120</v>
      </c>
      <c r="C337" s="778">
        <f>SUM('28:12'!C337)</f>
        <v>13</v>
      </c>
      <c r="D337" s="779"/>
      <c r="E337" s="777">
        <f>D337*11</f>
        <v>0</v>
      </c>
      <c r="F337" s="777"/>
      <c r="G337" s="778">
        <f>SUM('28:12'!G337)</f>
        <v>13</v>
      </c>
      <c r="H337" s="779"/>
      <c r="I337" s="773">
        <f>G337*11</f>
        <v>143</v>
      </c>
      <c r="J337" s="773"/>
      <c r="K337" s="773">
        <f>E337-I337</f>
        <v>-143</v>
      </c>
      <c r="L337" s="773"/>
      <c r="M337" s="775" t="str">
        <f>IF(ISERROR(K337/E337),"",K337/E337)</f>
        <v/>
      </c>
      <c r="N337" s="775"/>
      <c r="O337" s="773"/>
      <c r="P337" s="743" t="s">
        <v>70</v>
      </c>
      <c r="Q337" s="743"/>
      <c r="R337" s="766">
        <f>SUM(O199:U199)</f>
        <v>0</v>
      </c>
      <c r="S337" s="766"/>
      <c r="T337" s="774" t="str">
        <f t="array" ref="T337">IF(ISERROR(R337/R344),"",R337/R344)</f>
        <v/>
      </c>
      <c r="U337" s="774"/>
      <c r="V337" s="743" t="s">
        <v>41</v>
      </c>
      <c r="W337" s="743"/>
      <c r="X337" s="754">
        <f>SUM(P198,P256,P291,P307,P318,P333)</f>
        <v>0</v>
      </c>
      <c r="Y337" s="753"/>
      <c r="Z337" s="774" t="str">
        <f t="array" ref="Z337">IF(ISERROR(X337/X344),"",X337/X344)</f>
        <v/>
      </c>
      <c r="AA337" s="774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76"/>
      <c r="B338" s="291" t="s">
        <v>121</v>
      </c>
      <c r="C338" s="778">
        <f>SUM('28:12'!C338)</f>
        <v>0</v>
      </c>
      <c r="D338" s="779"/>
      <c r="E338" s="777">
        <f>D338*11</f>
        <v>0</v>
      </c>
      <c r="F338" s="777"/>
      <c r="G338" s="778">
        <f>SUM('28:12'!G338)</f>
        <v>0</v>
      </c>
      <c r="H338" s="779"/>
      <c r="I338" s="773">
        <f>G338*11</f>
        <v>0</v>
      </c>
      <c r="J338" s="773"/>
      <c r="K338" s="773">
        <f>E338-I338</f>
        <v>0</v>
      </c>
      <c r="L338" s="773"/>
      <c r="M338" s="775" t="str">
        <f>IF(ISERROR(K338/E338),"",K338/E338)</f>
        <v/>
      </c>
      <c r="N338" s="775"/>
      <c r="O338" s="773"/>
      <c r="P338" s="743" t="s">
        <v>86</v>
      </c>
      <c r="Q338" s="743"/>
      <c r="R338" s="766">
        <f>SUM(O257:U257)</f>
        <v>0</v>
      </c>
      <c r="S338" s="766"/>
      <c r="T338" s="774" t="str">
        <f>IF(ISERROR(R338/R344),"",R338/R344)</f>
        <v/>
      </c>
      <c r="U338" s="774"/>
      <c r="V338" s="743" t="s">
        <v>42</v>
      </c>
      <c r="W338" s="743"/>
      <c r="X338" s="754">
        <f>SUM(P199,P257,P292,P308,P319,P334)</f>
        <v>0</v>
      </c>
      <c r="Y338" s="753"/>
      <c r="Z338" s="774" t="str">
        <f>IF(ISERROR(X338/X344),"",X338/X344)</f>
        <v/>
      </c>
      <c r="AA338" s="774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76"/>
      <c r="B339" s="291" t="s">
        <v>122</v>
      </c>
      <c r="C339" s="778">
        <f>SUM('28:12'!C339)</f>
        <v>0</v>
      </c>
      <c r="D339" s="779"/>
      <c r="E339" s="777">
        <f>D339*11</f>
        <v>0</v>
      </c>
      <c r="F339" s="777"/>
      <c r="G339" s="778">
        <f>SUM('28:12'!G339)</f>
        <v>13</v>
      </c>
      <c r="H339" s="779"/>
      <c r="I339" s="773">
        <f>G339*8</f>
        <v>104</v>
      </c>
      <c r="J339" s="773"/>
      <c r="K339" s="773">
        <f>E339-I339</f>
        <v>-104</v>
      </c>
      <c r="L339" s="773"/>
      <c r="M339" s="775" t="str">
        <f>IF(ISERROR(K339/E339),"",K339/E339)</f>
        <v/>
      </c>
      <c r="N339" s="775"/>
      <c r="O339" s="773"/>
      <c r="P339" s="743" t="s">
        <v>92</v>
      </c>
      <c r="Q339" s="743"/>
      <c r="R339" s="766">
        <f>SUM(O292:U292)</f>
        <v>0</v>
      </c>
      <c r="S339" s="766"/>
      <c r="T339" s="774" t="str">
        <f>IF(ISERROR(R339/R344),"",R339/R344)</f>
        <v/>
      </c>
      <c r="U339" s="774"/>
      <c r="V339" s="743" t="s">
        <v>43</v>
      </c>
      <c r="W339" s="743"/>
      <c r="X339" s="754">
        <f>SUM(P200,P258,P293,P309,P320,P335)</f>
        <v>0</v>
      </c>
      <c r="Y339" s="753"/>
      <c r="Z339" s="774" t="str">
        <f>IF(ISERROR(X339/X344),"",X339/X344)</f>
        <v/>
      </c>
      <c r="AA339" s="774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76"/>
      <c r="B340" s="291" t="s">
        <v>47</v>
      </c>
      <c r="C340" s="778">
        <f>SUM('28:12'!C340)</f>
        <v>13</v>
      </c>
      <c r="D340" s="779"/>
      <c r="E340" s="777">
        <f>D340*11</f>
        <v>0</v>
      </c>
      <c r="F340" s="777"/>
      <c r="G340" s="778">
        <f>SUM('28:12'!G340)</f>
        <v>13</v>
      </c>
      <c r="H340" s="779"/>
      <c r="I340" s="773">
        <f>G340*11</f>
        <v>143</v>
      </c>
      <c r="J340" s="773"/>
      <c r="K340" s="773">
        <f>E340-I340</f>
        <v>-143</v>
      </c>
      <c r="L340" s="773"/>
      <c r="M340" s="775" t="str">
        <f>IF(ISERROR(K340/E340),"",K340/E340)</f>
        <v/>
      </c>
      <c r="N340" s="775"/>
      <c r="O340" s="773"/>
      <c r="P340" s="743" t="s">
        <v>99</v>
      </c>
      <c r="Q340" s="743"/>
      <c r="R340" s="766">
        <f>SUM(O308:U308)</f>
        <v>0</v>
      </c>
      <c r="S340" s="766"/>
      <c r="T340" s="774" t="str">
        <f>IF(ISERROR(R340/R344),"",R340/R344)</f>
        <v/>
      </c>
      <c r="U340" s="774"/>
      <c r="V340" s="743" t="s">
        <v>44</v>
      </c>
      <c r="W340" s="743"/>
      <c r="X340" s="754">
        <f>SUM(P202,P259,P294,P310,P321,P336)</f>
        <v>0</v>
      </c>
      <c r="Y340" s="753"/>
      <c r="Z340" s="774" t="str">
        <f>IF(ISERROR(X340/X344),"",X340/X344)</f>
        <v/>
      </c>
      <c r="AA340" s="774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77"/>
      <c r="B341" s="291" t="s">
        <v>123</v>
      </c>
      <c r="C341" s="776">
        <f>SUM(C337:D340)</f>
        <v>26</v>
      </c>
      <c r="D341" s="773"/>
      <c r="E341" s="777">
        <f>SUM(F337:F340)</f>
        <v>0</v>
      </c>
      <c r="F341" s="773"/>
      <c r="G341" s="776">
        <f>SUM(G337:H340)</f>
        <v>39</v>
      </c>
      <c r="H341" s="773"/>
      <c r="I341" s="773">
        <f>SUM(I337:J340)</f>
        <v>390</v>
      </c>
      <c r="J341" s="773"/>
      <c r="K341" s="773">
        <f>SUM(K337:L340)</f>
        <v>-390</v>
      </c>
      <c r="L341" s="773"/>
      <c r="M341" s="775" t="str">
        <f>IF(ISERROR(K341/E341),"",K341/E341)</f>
        <v/>
      </c>
      <c r="N341" s="775"/>
      <c r="O341" s="773"/>
      <c r="P341" s="743" t="s">
        <v>102</v>
      </c>
      <c r="Q341" s="743"/>
      <c r="R341" s="766">
        <f>SUM(O319:U319)</f>
        <v>0</v>
      </c>
      <c r="S341" s="766"/>
      <c r="T341" s="774" t="str">
        <f>IF(ISERROR(R341/R344),"",R341/R344)</f>
        <v/>
      </c>
      <c r="U341" s="774"/>
      <c r="V341" s="743" t="s">
        <v>45</v>
      </c>
      <c r="W341" s="743"/>
      <c r="X341" s="754">
        <f>SUM(P203,P260,P295,P311,P322,P337)</f>
        <v>0</v>
      </c>
      <c r="Y341" s="753"/>
      <c r="Z341" s="774" t="str">
        <f>IF(ISERROR(X341/X344),"",X341/X344)</f>
        <v/>
      </c>
      <c r="AA341" s="774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28304</v>
      </c>
      <c r="C342" s="766" t="s">
        <v>155</v>
      </c>
      <c r="D342" s="766"/>
      <c r="E342" s="743">
        <f>H335</f>
        <v>151999.33000000002</v>
      </c>
      <c r="F342" s="743"/>
      <c r="G342" s="743" t="s">
        <v>34</v>
      </c>
      <c r="H342" s="743"/>
      <c r="I342" s="772">
        <f>L335</f>
        <v>19.618756293097576</v>
      </c>
      <c r="J342" s="772"/>
      <c r="K342" s="773" t="s">
        <v>32</v>
      </c>
      <c r="L342" s="773"/>
      <c r="M342" s="772">
        <f>J335</f>
        <v>20.435953531021436</v>
      </c>
      <c r="N342" s="772"/>
      <c r="O342" s="773"/>
      <c r="P342" s="743" t="s">
        <v>106</v>
      </c>
      <c r="Q342" s="743"/>
      <c r="R342" s="766">
        <f>SUM(O334:U334)</f>
        <v>0</v>
      </c>
      <c r="S342" s="766"/>
      <c r="T342" s="774" t="str">
        <f>IF(ISERROR(R342/R344),"",R342/R344)</f>
        <v/>
      </c>
      <c r="U342" s="774"/>
      <c r="V342" s="743" t="s">
        <v>46</v>
      </c>
      <c r="W342" s="743"/>
      <c r="X342" s="754">
        <f>SUM(P204,P261,P296,P312,P323,P338)</f>
        <v>0</v>
      </c>
      <c r="Y342" s="753"/>
      <c r="Z342" s="774" t="str">
        <f>IF(ISERROR(X342/X344),"",X342/X344)</f>
        <v/>
      </c>
      <c r="AA342" s="774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1411.01</v>
      </c>
      <c r="C343" s="743" t="s">
        <v>114</v>
      </c>
      <c r="D343" s="743"/>
      <c r="E343" s="763">
        <f>K335+I341</f>
        <v>1832.701034517572</v>
      </c>
      <c r="F343" s="763"/>
      <c r="G343" s="743" t="s">
        <v>150</v>
      </c>
      <c r="H343" s="743"/>
      <c r="I343" s="772">
        <f>B343-E343</f>
        <v>-421.69103451757201</v>
      </c>
      <c r="J343" s="772"/>
      <c r="K343" s="773" t="s">
        <v>151</v>
      </c>
      <c r="L343" s="773"/>
      <c r="M343" s="775">
        <f>IF(ISERROR(I343/B343),"",I343/B343)</f>
        <v>-0.2988575803981347</v>
      </c>
      <c r="N343" s="775"/>
      <c r="O343" s="773"/>
      <c r="P343" s="743" t="s">
        <v>107</v>
      </c>
      <c r="Q343" s="743"/>
      <c r="R343" s="766"/>
      <c r="S343" s="766"/>
      <c r="T343" s="774" t="str">
        <f>IF(ISERROR(R343/R344),"",R343/R344)</f>
        <v/>
      </c>
      <c r="U343" s="774"/>
      <c r="V343" s="743" t="s">
        <v>47</v>
      </c>
      <c r="W343" s="743"/>
      <c r="X343" s="754">
        <f>SUM(P205,P262,P297,P313,P324,P339)</f>
        <v>0</v>
      </c>
      <c r="Y343" s="753"/>
      <c r="Z343" s="774" t="str">
        <f>IF(ISERROR(X343/X344),"",X343/X344)</f>
        <v/>
      </c>
      <c r="AA343" s="774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743" t="s">
        <v>149</v>
      </c>
      <c r="D344" s="743"/>
      <c r="E344" s="774">
        <f>IF(ISERROR(B344/B343),"",B344/B343)</f>
        <v>0</v>
      </c>
      <c r="F344" s="774"/>
      <c r="G344" s="743" t="s">
        <v>158</v>
      </c>
      <c r="H344" s="743"/>
      <c r="I344" s="773">
        <f>V335</f>
        <v>0</v>
      </c>
      <c r="J344" s="773"/>
      <c r="K344" s="773" t="s">
        <v>156</v>
      </c>
      <c r="L344" s="773"/>
      <c r="M344" s="775">
        <f t="array" ref="M344">IF(ISERROR(I344/B342),"",I344/B342)</f>
        <v>0</v>
      </c>
      <c r="N344" s="775"/>
      <c r="O344" s="773"/>
      <c r="P344" s="743" t="s">
        <v>123</v>
      </c>
      <c r="Q344" s="743"/>
      <c r="R344" s="766">
        <f>SUM(R337:S343)</f>
        <v>0</v>
      </c>
      <c r="S344" s="766"/>
      <c r="T344" s="774">
        <f>SUM(T337:U343)</f>
        <v>0</v>
      </c>
      <c r="U344" s="774"/>
      <c r="V344" s="743" t="s">
        <v>123</v>
      </c>
      <c r="W344" s="743"/>
      <c r="X344" s="766">
        <f>SUM(X337:Y343)</f>
        <v>0</v>
      </c>
      <c r="Y344" s="766"/>
      <c r="Z344" s="774">
        <f>SUM(Z337:AA343)</f>
        <v>0</v>
      </c>
      <c r="AA344" s="774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805" t="s">
        <v>129</v>
      </c>
      <c r="B345" s="805"/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805"/>
      <c r="O345" s="805"/>
      <c r="P345" s="805"/>
      <c r="Q345" s="805"/>
      <c r="R345" s="805"/>
      <c r="S345" s="805"/>
      <c r="T345" s="805"/>
      <c r="U345" s="805"/>
      <c r="V345" s="805"/>
      <c r="W345" s="805"/>
      <c r="X345" s="805"/>
      <c r="Y345" s="805"/>
      <c r="Z345" s="805"/>
      <c r="AA345" s="805"/>
      <c r="AB345" s="805"/>
      <c r="AC345" s="805"/>
      <c r="AD345" s="805"/>
      <c r="AE345" s="805"/>
      <c r="AF345" s="805"/>
      <c r="AG345" s="805"/>
      <c r="AH345" s="805"/>
      <c r="AI345" s="805"/>
      <c r="AJ345" s="805"/>
      <c r="AK345" s="805"/>
      <c r="AL345" s="805"/>
      <c r="AM345" s="805"/>
      <c r="AN345" s="805"/>
      <c r="AO345" s="805"/>
      <c r="AP345" s="805"/>
      <c r="AQ345" s="805"/>
      <c r="AR345" s="805"/>
      <c r="AS345" s="805"/>
      <c r="AT345" s="805"/>
      <c r="AU345" s="805"/>
      <c r="AV345" s="805"/>
      <c r="AW345" s="805"/>
      <c r="AX345" s="805"/>
      <c r="AY345" s="805"/>
      <c r="AZ345" s="805"/>
      <c r="BA345" s="805"/>
    </row>
    <row r="346" spans="1:53">
      <c r="A346" s="686" t="s">
        <v>496</v>
      </c>
      <c r="B346" s="794" t="s">
        <v>25</v>
      </c>
      <c r="C346" s="794" t="s">
        <v>26</v>
      </c>
      <c r="D346" s="794" t="s">
        <v>27</v>
      </c>
      <c r="E346" s="806" t="s">
        <v>28</v>
      </c>
      <c r="F346" s="809" t="s">
        <v>29</v>
      </c>
      <c r="G346" s="773" t="s">
        <v>30</v>
      </c>
      <c r="H346" s="773"/>
      <c r="I346" s="794" t="s">
        <v>31</v>
      </c>
      <c r="J346" s="797" t="s">
        <v>32</v>
      </c>
      <c r="K346" s="800" t="s">
        <v>33</v>
      </c>
      <c r="L346" s="794" t="s">
        <v>34</v>
      </c>
      <c r="M346" s="803" t="s">
        <v>35</v>
      </c>
      <c r="N346" s="791" t="s">
        <v>36</v>
      </c>
      <c r="O346" s="773" t="s">
        <v>37</v>
      </c>
      <c r="P346" s="773"/>
      <c r="Q346" s="773"/>
      <c r="R346" s="773"/>
      <c r="S346" s="773"/>
      <c r="T346" s="773"/>
      <c r="U346" s="773"/>
      <c r="V346" s="792" t="s">
        <v>38</v>
      </c>
      <c r="W346" s="791" t="s">
        <v>39</v>
      </c>
      <c r="X346" s="773" t="s">
        <v>40</v>
      </c>
      <c r="Y346" s="773"/>
      <c r="Z346" s="773"/>
      <c r="AA346" s="773"/>
      <c r="AB346" s="21"/>
      <c r="AC346" s="21"/>
      <c r="AD346" s="21"/>
      <c r="AE346" s="21"/>
      <c r="AF346" s="21"/>
      <c r="AG346" s="21"/>
      <c r="AH346" s="21"/>
      <c r="AI346" s="793"/>
      <c r="AJ346" s="789"/>
      <c r="AK346" s="789"/>
      <c r="AL346" s="789"/>
      <c r="AM346" s="789"/>
      <c r="AN346" s="789"/>
      <c r="AO346" s="789"/>
      <c r="AP346" s="789"/>
      <c r="AQ346" s="789"/>
      <c r="AR346" s="789"/>
      <c r="AS346" s="789"/>
      <c r="AT346" s="789"/>
      <c r="AU346" s="789"/>
      <c r="AV346" s="789"/>
      <c r="AW346" s="789"/>
      <c r="AX346" s="789"/>
      <c r="AY346" s="789"/>
      <c r="AZ346" s="789"/>
      <c r="BA346" s="789"/>
    </row>
    <row r="347" spans="1:53">
      <c r="A347" s="687"/>
      <c r="B347" s="795"/>
      <c r="C347" s="795"/>
      <c r="D347" s="795"/>
      <c r="E347" s="807"/>
      <c r="F347" s="810"/>
      <c r="G347" s="773"/>
      <c r="H347" s="773"/>
      <c r="I347" s="795"/>
      <c r="J347" s="798"/>
      <c r="K347" s="801"/>
      <c r="L347" s="795"/>
      <c r="M347" s="804"/>
      <c r="N347" s="791"/>
      <c r="O347" s="773" t="s">
        <v>41</v>
      </c>
      <c r="P347" s="773" t="s">
        <v>42</v>
      </c>
      <c r="Q347" s="773" t="s">
        <v>43</v>
      </c>
      <c r="R347" s="790" t="s">
        <v>44</v>
      </c>
      <c r="S347" s="743" t="s">
        <v>45</v>
      </c>
      <c r="T347" s="773" t="s">
        <v>46</v>
      </c>
      <c r="U347" s="773" t="s">
        <v>47</v>
      </c>
      <c r="V347" s="792"/>
      <c r="W347" s="791"/>
      <c r="X347" s="773" t="s">
        <v>13</v>
      </c>
      <c r="Y347" s="773" t="s">
        <v>48</v>
      </c>
      <c r="Z347" s="773" t="s">
        <v>49</v>
      </c>
      <c r="AA347" s="773" t="s">
        <v>47</v>
      </c>
      <c r="AB347" s="21"/>
      <c r="AC347" s="21"/>
      <c r="AD347" s="21"/>
      <c r="AE347" s="21"/>
      <c r="AF347" s="21"/>
      <c r="AG347" s="21"/>
      <c r="AH347" s="21"/>
      <c r="AI347" s="793"/>
      <c r="AJ347" s="789"/>
      <c r="AK347" s="789"/>
      <c r="AL347" s="789"/>
      <c r="AM347" s="789"/>
      <c r="AN347" s="789"/>
      <c r="AO347" s="789"/>
      <c r="AP347" s="789"/>
      <c r="AQ347" s="789"/>
      <c r="AR347" s="789"/>
      <c r="AS347" s="812"/>
      <c r="AT347" s="812"/>
      <c r="AU347" s="812"/>
      <c r="AV347" s="812"/>
      <c r="AW347" s="812"/>
      <c r="AX347" s="812"/>
      <c r="AY347" s="812"/>
      <c r="AZ347" s="812"/>
      <c r="BA347" s="812"/>
    </row>
    <row r="348" spans="1:53" ht="15.75" customHeight="1">
      <c r="A348" s="688"/>
      <c r="B348" s="796"/>
      <c r="C348" s="796"/>
      <c r="D348" s="796"/>
      <c r="E348" s="808"/>
      <c r="F348" s="811"/>
      <c r="G348" s="289" t="s">
        <v>50</v>
      </c>
      <c r="H348" s="289" t="s">
        <v>51</v>
      </c>
      <c r="I348" s="796"/>
      <c r="J348" s="799"/>
      <c r="K348" s="802"/>
      <c r="L348" s="796"/>
      <c r="M348" s="804"/>
      <c r="N348" s="791"/>
      <c r="O348" s="773"/>
      <c r="P348" s="773"/>
      <c r="Q348" s="773"/>
      <c r="R348" s="790"/>
      <c r="S348" s="743"/>
      <c r="T348" s="773"/>
      <c r="U348" s="773"/>
      <c r="V348" s="792"/>
      <c r="W348" s="791"/>
      <c r="X348" s="773"/>
      <c r="Y348" s="773"/>
      <c r="Z348" s="773"/>
      <c r="AA348" s="773"/>
      <c r="AB348" s="21"/>
      <c r="AC348" s="21"/>
      <c r="AD348" s="21"/>
      <c r="AE348" s="21"/>
      <c r="AF348" s="21"/>
      <c r="AG348" s="21"/>
      <c r="AH348" s="21"/>
      <c r="AI348" s="793"/>
      <c r="AJ348" s="789"/>
      <c r="AK348" s="789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SUM('28:12'!G349)</f>
        <v>0</v>
      </c>
      <c r="H349" s="95">
        <f t="shared" ref="H349:H369" si="63">D349*G349</f>
        <v>0</v>
      </c>
      <c r="I349" s="93">
        <f>SUM('28:12'!I349)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SUM('28:12'!O349)</f>
        <v>0</v>
      </c>
      <c r="P349" s="93">
        <f>SUM('28:12'!P349)</f>
        <v>0</v>
      </c>
      <c r="Q349" s="93">
        <f>SUM('28:12'!Q349)</f>
        <v>0</v>
      </c>
      <c r="R349" s="93">
        <f>SUM('28:12'!R349)</f>
        <v>0</v>
      </c>
      <c r="S349" s="93">
        <f>SUM('28:12'!S349)</f>
        <v>0</v>
      </c>
      <c r="T349" s="93">
        <f>SUM('28:12'!T349)</f>
        <v>0</v>
      </c>
      <c r="U349" s="93">
        <f>SUM('28:12'!U349)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SUM('28:12'!X349)</f>
        <v>0</v>
      </c>
      <c r="Y349" s="93">
        <f>SUM('28:12'!Y349)</f>
        <v>0</v>
      </c>
      <c r="Z349" s="93">
        <f>SUM('28:12'!Z349)</f>
        <v>0</v>
      </c>
      <c r="AA349" s="93">
        <f>SUM('28:12'!AA349)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SUM('28:12'!G350)</f>
        <v>0</v>
      </c>
      <c r="H350" s="95">
        <f t="shared" si="63"/>
        <v>0</v>
      </c>
      <c r="I350" s="93">
        <f>SUM('28:12'!I350)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SUM('28:12'!O350)</f>
        <v>0</v>
      </c>
      <c r="P350" s="93">
        <f>SUM('28:12'!P350)</f>
        <v>0</v>
      </c>
      <c r="Q350" s="93">
        <f>SUM('28:12'!Q350)</f>
        <v>0</v>
      </c>
      <c r="R350" s="93">
        <f>SUM('28:12'!R350)</f>
        <v>0</v>
      </c>
      <c r="S350" s="93">
        <f>SUM('28:12'!S350)</f>
        <v>0</v>
      </c>
      <c r="T350" s="93">
        <f>SUM('28:12'!T350)</f>
        <v>0</v>
      </c>
      <c r="U350" s="93">
        <f>SUM('28:12'!U350)</f>
        <v>0</v>
      </c>
      <c r="V350" s="196">
        <f t="shared" si="65"/>
        <v>0</v>
      </c>
      <c r="W350" s="33" t="str">
        <f t="shared" si="66"/>
        <v/>
      </c>
      <c r="X350" s="93">
        <f>SUM('28:12'!X350)</f>
        <v>0</v>
      </c>
      <c r="Y350" s="93">
        <f>SUM('28:12'!Y350)</f>
        <v>0</v>
      </c>
      <c r="Z350" s="93">
        <f>SUM('28:12'!Z350)</f>
        <v>0</v>
      </c>
      <c r="AA350" s="93">
        <f>SUM('28:12'!AA350)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SUM('28:12'!G351)</f>
        <v>0</v>
      </c>
      <c r="H351" s="95">
        <f t="shared" si="63"/>
        <v>0</v>
      </c>
      <c r="I351" s="93">
        <f>SUM('28:12'!I351)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SUM('28:12'!O351)</f>
        <v>0</v>
      </c>
      <c r="P351" s="93">
        <f>SUM('28:12'!P351)</f>
        <v>0</v>
      </c>
      <c r="Q351" s="93">
        <f>SUM('28:12'!Q351)</f>
        <v>0</v>
      </c>
      <c r="R351" s="93">
        <f>SUM('28:12'!R351)</f>
        <v>0</v>
      </c>
      <c r="S351" s="93">
        <f>SUM('28:12'!S351)</f>
        <v>0</v>
      </c>
      <c r="T351" s="93">
        <f>SUM('28:12'!T351)</f>
        <v>0</v>
      </c>
      <c r="U351" s="93">
        <f>SUM('28:12'!U351)</f>
        <v>0</v>
      </c>
      <c r="V351" s="196">
        <f t="shared" si="65"/>
        <v>0</v>
      </c>
      <c r="W351" s="33" t="str">
        <f t="shared" si="66"/>
        <v/>
      </c>
      <c r="X351" s="93">
        <f>SUM('28:12'!X351)</f>
        <v>0</v>
      </c>
      <c r="Y351" s="93">
        <f>SUM('28:12'!Y351)</f>
        <v>0</v>
      </c>
      <c r="Z351" s="93">
        <f>SUM('28:12'!Z351)</f>
        <v>0</v>
      </c>
      <c r="AA351" s="93">
        <f>SUM('28:12'!AA351)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SUM('28:12'!G352)</f>
        <v>0</v>
      </c>
      <c r="H352" s="95">
        <f t="shared" si="63"/>
        <v>0</v>
      </c>
      <c r="I352" s="93">
        <f>SUM('28:12'!I352)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SUM('28:12'!O352)</f>
        <v>0</v>
      </c>
      <c r="P352" s="93">
        <f>SUM('28:12'!P352)</f>
        <v>0</v>
      </c>
      <c r="Q352" s="93">
        <f>SUM('28:12'!Q352)</f>
        <v>0</v>
      </c>
      <c r="R352" s="93">
        <f>SUM('28:12'!R352)</f>
        <v>0</v>
      </c>
      <c r="S352" s="93">
        <f>SUM('28:12'!S352)</f>
        <v>0</v>
      </c>
      <c r="T352" s="93">
        <f>SUM('28:12'!T352)</f>
        <v>0</v>
      </c>
      <c r="U352" s="93">
        <f>SUM('28:12'!U352)</f>
        <v>0</v>
      </c>
      <c r="V352" s="196">
        <f t="shared" si="65"/>
        <v>0</v>
      </c>
      <c r="W352" s="33" t="str">
        <f t="shared" si="66"/>
        <v/>
      </c>
      <c r="X352" s="93">
        <f>SUM('28:12'!X352)</f>
        <v>0</v>
      </c>
      <c r="Y352" s="93">
        <f>SUM('28:12'!Y352)</f>
        <v>0</v>
      </c>
      <c r="Z352" s="93">
        <f>SUM('28:12'!Z352)</f>
        <v>0</v>
      </c>
      <c r="AA352" s="93">
        <f>SUM('28:12'!AA352)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SUM('28:12'!G353)</f>
        <v>0</v>
      </c>
      <c r="H353" s="95">
        <f t="shared" si="63"/>
        <v>0</v>
      </c>
      <c r="I353" s="93">
        <f>SUM('28:12'!I353)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SUM('28:12'!O353)</f>
        <v>0</v>
      </c>
      <c r="P353" s="93">
        <f>SUM('28:12'!P353)</f>
        <v>0</v>
      </c>
      <c r="Q353" s="93">
        <f>SUM('28:12'!Q353)</f>
        <v>0</v>
      </c>
      <c r="R353" s="93">
        <f>SUM('28:12'!R353)</f>
        <v>0</v>
      </c>
      <c r="S353" s="93">
        <f>SUM('28:12'!S353)</f>
        <v>0</v>
      </c>
      <c r="T353" s="93">
        <f>SUM('28:12'!T353)</f>
        <v>0</v>
      </c>
      <c r="U353" s="93">
        <f>SUM('28:12'!U353)</f>
        <v>0</v>
      </c>
      <c r="V353" s="196">
        <f t="shared" si="65"/>
        <v>0</v>
      </c>
      <c r="W353" s="33" t="str">
        <f t="shared" si="66"/>
        <v/>
      </c>
      <c r="X353" s="93">
        <f>SUM('28:12'!X353)</f>
        <v>0</v>
      </c>
      <c r="Y353" s="93">
        <f>SUM('28:12'!Y353)</f>
        <v>0</v>
      </c>
      <c r="Z353" s="93">
        <f>SUM('28:12'!Z353)</f>
        <v>0</v>
      </c>
      <c r="AA353" s="93">
        <f>SUM('28:12'!AA353)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SUM('28:12'!G354)</f>
        <v>0</v>
      </c>
      <c r="H354" s="95">
        <f t="shared" si="63"/>
        <v>0</v>
      </c>
      <c r="I354" s="93">
        <f>SUM('28:12'!I354)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SUM('28:12'!O354)</f>
        <v>0</v>
      </c>
      <c r="P354" s="93">
        <f>SUM('28:12'!P354)</f>
        <v>0</v>
      </c>
      <c r="Q354" s="93">
        <f>SUM('28:12'!Q354)</f>
        <v>0</v>
      </c>
      <c r="R354" s="93">
        <f>SUM('28:12'!R354)</f>
        <v>0</v>
      </c>
      <c r="S354" s="93">
        <f>SUM('28:12'!S354)</f>
        <v>0</v>
      </c>
      <c r="T354" s="93">
        <f>SUM('28:12'!T354)</f>
        <v>0</v>
      </c>
      <c r="U354" s="93">
        <f>SUM('28:12'!U354)</f>
        <v>0</v>
      </c>
      <c r="V354" s="196">
        <f t="shared" si="65"/>
        <v>0</v>
      </c>
      <c r="W354" s="33" t="str">
        <f t="shared" si="66"/>
        <v/>
      </c>
      <c r="X354" s="93">
        <f>SUM('28:12'!X354)</f>
        <v>0</v>
      </c>
      <c r="Y354" s="93">
        <f>SUM('28:12'!Y354)</f>
        <v>0</v>
      </c>
      <c r="Z354" s="93">
        <f>SUM('28:12'!Z354)</f>
        <v>0</v>
      </c>
      <c r="AA354" s="93">
        <f>SUM('28:12'!AA354)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SUM('28:12'!G355)</f>
        <v>0</v>
      </c>
      <c r="H355" s="95">
        <f t="shared" si="63"/>
        <v>0</v>
      </c>
      <c r="I355" s="93">
        <f>SUM('28:12'!I355)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SUM('28:12'!O355)</f>
        <v>0</v>
      </c>
      <c r="P355" s="93">
        <f>SUM('28:12'!P355)</f>
        <v>0</v>
      </c>
      <c r="Q355" s="93">
        <f>SUM('28:12'!Q355)</f>
        <v>0</v>
      </c>
      <c r="R355" s="93">
        <f>SUM('28:12'!R355)</f>
        <v>0</v>
      </c>
      <c r="S355" s="93">
        <f>SUM('28:12'!S355)</f>
        <v>0</v>
      </c>
      <c r="T355" s="93">
        <f>SUM('28:12'!T355)</f>
        <v>0</v>
      </c>
      <c r="U355" s="93">
        <f>SUM('28:12'!U355)</f>
        <v>0</v>
      </c>
      <c r="V355" s="196">
        <f t="shared" si="65"/>
        <v>0</v>
      </c>
      <c r="W355" s="33" t="str">
        <f t="shared" si="66"/>
        <v/>
      </c>
      <c r="X355" s="93">
        <f>SUM('28:12'!X355)</f>
        <v>0</v>
      </c>
      <c r="Y355" s="93">
        <f>SUM('28:12'!Y355)</f>
        <v>0</v>
      </c>
      <c r="Z355" s="93">
        <f>SUM('28:12'!Z355)</f>
        <v>0</v>
      </c>
      <c r="AA355" s="93">
        <f>SUM('28:12'!AA355)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SUM('28:12'!G356)</f>
        <v>0</v>
      </c>
      <c r="H356" s="95">
        <f t="shared" si="63"/>
        <v>0</v>
      </c>
      <c r="I356" s="93">
        <f>SUM('28:12'!I356)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SUM('28:12'!O356)</f>
        <v>0</v>
      </c>
      <c r="P356" s="93">
        <f>SUM('28:12'!P356)</f>
        <v>0</v>
      </c>
      <c r="Q356" s="93">
        <f>SUM('28:12'!Q356)</f>
        <v>0</v>
      </c>
      <c r="R356" s="93">
        <f>SUM('28:12'!R356)</f>
        <v>0</v>
      </c>
      <c r="S356" s="93">
        <f>SUM('28:12'!S356)</f>
        <v>0</v>
      </c>
      <c r="T356" s="93">
        <f>SUM('28:12'!T356)</f>
        <v>0</v>
      </c>
      <c r="U356" s="93">
        <f>SUM('28:12'!U356)</f>
        <v>0</v>
      </c>
      <c r="V356" s="196">
        <f t="shared" si="65"/>
        <v>0</v>
      </c>
      <c r="W356" s="33" t="str">
        <f t="shared" si="66"/>
        <v/>
      </c>
      <c r="X356" s="93">
        <f>SUM('28:12'!X356)</f>
        <v>0</v>
      </c>
      <c r="Y356" s="93">
        <f>SUM('28:12'!Y356)</f>
        <v>0</v>
      </c>
      <c r="Z356" s="93">
        <f>SUM('28:12'!Z356)</f>
        <v>0</v>
      </c>
      <c r="AA356" s="93">
        <f>SUM('28:12'!AA356)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SUM('28:12'!G357)</f>
        <v>0</v>
      </c>
      <c r="H357" s="95">
        <f t="shared" si="63"/>
        <v>0</v>
      </c>
      <c r="I357" s="93">
        <f>SUM('28:12'!I357)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SUM('28:12'!O357)</f>
        <v>0</v>
      </c>
      <c r="P357" s="93">
        <f>SUM('28:12'!P357)</f>
        <v>0</v>
      </c>
      <c r="Q357" s="93">
        <f>SUM('28:12'!Q357)</f>
        <v>0</v>
      </c>
      <c r="R357" s="93">
        <f>SUM('28:12'!R357)</f>
        <v>0</v>
      </c>
      <c r="S357" s="93">
        <f>SUM('28:12'!S357)</f>
        <v>0</v>
      </c>
      <c r="T357" s="93">
        <f>SUM('28:12'!T357)</f>
        <v>0</v>
      </c>
      <c r="U357" s="93">
        <f>SUM('28:12'!U357)</f>
        <v>0</v>
      </c>
      <c r="V357" s="196">
        <f t="shared" si="65"/>
        <v>0</v>
      </c>
      <c r="W357" s="33" t="str">
        <f t="shared" si="66"/>
        <v/>
      </c>
      <c r="X357" s="93">
        <f>SUM('28:12'!X357)</f>
        <v>0</v>
      </c>
      <c r="Y357" s="93">
        <f>SUM('28:12'!Y357)</f>
        <v>0</v>
      </c>
      <c r="Z357" s="93">
        <f>SUM('28:12'!Z357)</f>
        <v>0</v>
      </c>
      <c r="AA357" s="93">
        <f>SUM('28:12'!AA357)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SUM('28:12'!G358)</f>
        <v>0</v>
      </c>
      <c r="H358" s="95">
        <f t="shared" si="63"/>
        <v>0</v>
      </c>
      <c r="I358" s="93">
        <f>SUM('28:12'!I358)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SUM('28:12'!O358)</f>
        <v>0</v>
      </c>
      <c r="P358" s="93">
        <f>SUM('28:12'!P358)</f>
        <v>0</v>
      </c>
      <c r="Q358" s="93">
        <f>SUM('28:12'!Q358)</f>
        <v>0</v>
      </c>
      <c r="R358" s="93">
        <f>SUM('28:12'!R358)</f>
        <v>0</v>
      </c>
      <c r="S358" s="93">
        <f>SUM('28:12'!S358)</f>
        <v>0</v>
      </c>
      <c r="T358" s="93">
        <f>SUM('28:12'!T358)</f>
        <v>0</v>
      </c>
      <c r="U358" s="93">
        <f>SUM('28:12'!U358)</f>
        <v>0</v>
      </c>
      <c r="V358" s="196">
        <f t="shared" si="65"/>
        <v>0</v>
      </c>
      <c r="W358" s="33" t="str">
        <f t="shared" si="66"/>
        <v/>
      </c>
      <c r="X358" s="93">
        <f>SUM('28:12'!X358)</f>
        <v>0</v>
      </c>
      <c r="Y358" s="93">
        <f>SUM('28:12'!Y358)</f>
        <v>0</v>
      </c>
      <c r="Z358" s="93">
        <f>SUM('28:12'!Z358)</f>
        <v>0</v>
      </c>
      <c r="AA358" s="93">
        <f>SUM('28:12'!AA358)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SUM('28:12'!G361)</f>
        <v>0</v>
      </c>
      <c r="H361" s="95">
        <f t="shared" si="63"/>
        <v>0</v>
      </c>
      <c r="I361" s="93">
        <f>SUM('28:12'!I361)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SUM('28:12'!O361)</f>
        <v>0</v>
      </c>
      <c r="P361" s="93">
        <f>SUM('28:12'!P361)</f>
        <v>0</v>
      </c>
      <c r="Q361" s="93">
        <f>SUM('28:12'!Q361)</f>
        <v>0</v>
      </c>
      <c r="R361" s="93">
        <f>SUM('28:12'!R361)</f>
        <v>0</v>
      </c>
      <c r="S361" s="93">
        <f>SUM('28:12'!S361)</f>
        <v>0</v>
      </c>
      <c r="T361" s="93">
        <f>SUM('28:12'!T361)</f>
        <v>0</v>
      </c>
      <c r="U361" s="93">
        <f>SUM('28:12'!U361)</f>
        <v>0</v>
      </c>
      <c r="V361" s="196">
        <f>SUM(X361:AA361)</f>
        <v>0</v>
      </c>
      <c r="W361" s="33" t="str">
        <f>IF(ISERROR(V361/G361),"",V361/G361)</f>
        <v/>
      </c>
      <c r="X361" s="93">
        <f>SUM('28:12'!X361)</f>
        <v>0</v>
      </c>
      <c r="Y361" s="93">
        <f>SUM('28:12'!Y361)</f>
        <v>0</v>
      </c>
      <c r="Z361" s="93">
        <f>SUM('28:12'!Z361)</f>
        <v>0</v>
      </c>
      <c r="AA361" s="93">
        <f>SUM('28:12'!AA361)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SUM('28:12'!G362)</f>
        <v>0</v>
      </c>
      <c r="H362" s="95">
        <f t="shared" si="63"/>
        <v>0</v>
      </c>
      <c r="I362" s="93">
        <f>SUM('28:12'!I362)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SUM('28:12'!O362)</f>
        <v>0</v>
      </c>
      <c r="P362" s="93">
        <f>SUM('28:12'!P362)</f>
        <v>0</v>
      </c>
      <c r="Q362" s="93">
        <f>SUM('28:12'!Q362)</f>
        <v>0</v>
      </c>
      <c r="R362" s="93">
        <f>SUM('28:12'!R362)</f>
        <v>0</v>
      </c>
      <c r="S362" s="93">
        <f>SUM('28:12'!S362)</f>
        <v>0</v>
      </c>
      <c r="T362" s="93">
        <f>SUM('28:12'!T362)</f>
        <v>0</v>
      </c>
      <c r="U362" s="93">
        <f>SUM('28:12'!U362)</f>
        <v>0</v>
      </c>
      <c r="V362" s="196">
        <f>SUM(X362:AA362)</f>
        <v>0</v>
      </c>
      <c r="W362" s="33" t="str">
        <f>IF(ISERROR(V362/G362),"",V362/G362)</f>
        <v/>
      </c>
      <c r="X362" s="93">
        <f>SUM('28:12'!X362)</f>
        <v>0</v>
      </c>
      <c r="Y362" s="93">
        <f>SUM('28:12'!Y362)</f>
        <v>0</v>
      </c>
      <c r="Z362" s="93">
        <f>SUM('28:12'!Z362)</f>
        <v>0</v>
      </c>
      <c r="AA362" s="93">
        <f>SUM('28:12'!AA362)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SUM('28:12'!G363)</f>
        <v>0</v>
      </c>
      <c r="H363" s="95">
        <f t="shared" si="63"/>
        <v>0</v>
      </c>
      <c r="I363" s="93">
        <f>SUM('28:12'!I363)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SUM('28:12'!O363)</f>
        <v>0</v>
      </c>
      <c r="P363" s="93">
        <f>SUM('28:12'!P363)</f>
        <v>0</v>
      </c>
      <c r="Q363" s="93">
        <f>SUM('28:12'!Q363)</f>
        <v>0</v>
      </c>
      <c r="R363" s="93">
        <f>SUM('28:12'!R363)</f>
        <v>0</v>
      </c>
      <c r="S363" s="93">
        <f>SUM('28:12'!S363)</f>
        <v>0</v>
      </c>
      <c r="T363" s="93">
        <f>SUM('28:12'!T363)</f>
        <v>0</v>
      </c>
      <c r="U363" s="93">
        <f>SUM('28:12'!U363)</f>
        <v>0</v>
      </c>
      <c r="V363" s="196">
        <f>SUM(X363:AA363)</f>
        <v>0</v>
      </c>
      <c r="W363" s="33" t="str">
        <f>IF(ISERROR(V363/G363),"",V363/G363)</f>
        <v/>
      </c>
      <c r="X363" s="93">
        <f>SUM('28:12'!X363)</f>
        <v>0</v>
      </c>
      <c r="Y363" s="93">
        <f>SUM('28:12'!Y363)</f>
        <v>0</v>
      </c>
      <c r="Z363" s="93">
        <f>SUM('28:12'!Z363)</f>
        <v>0</v>
      </c>
      <c r="AA363" s="93">
        <f>SUM('28:12'!AA363)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SUM('28:12'!G364)</f>
        <v>0</v>
      </c>
      <c r="H364" s="95">
        <f t="shared" si="63"/>
        <v>0</v>
      </c>
      <c r="I364" s="93">
        <f>SUM('28:12'!I364)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SUM('28:12'!O364)</f>
        <v>0</v>
      </c>
      <c r="P364" s="93">
        <f>SUM('28:12'!P364)</f>
        <v>0</v>
      </c>
      <c r="Q364" s="93">
        <f>SUM('28:12'!Q364)</f>
        <v>0</v>
      </c>
      <c r="R364" s="93">
        <f>SUM('28:12'!R364)</f>
        <v>0</v>
      </c>
      <c r="S364" s="93">
        <f>SUM('28:12'!S364)</f>
        <v>0</v>
      </c>
      <c r="T364" s="93">
        <f>SUM('28:12'!T364)</f>
        <v>0</v>
      </c>
      <c r="U364" s="93">
        <f>SUM('28:12'!U364)</f>
        <v>0</v>
      </c>
      <c r="V364" s="196">
        <f>SUM(X364:AA364)</f>
        <v>0</v>
      </c>
      <c r="W364" s="33" t="str">
        <f>IF(ISERROR(V364/G364),"",V364/G364)</f>
        <v/>
      </c>
      <c r="X364" s="93">
        <f>SUM('28:12'!X364)</f>
        <v>0</v>
      </c>
      <c r="Y364" s="93">
        <f>SUM('28:12'!Y364)</f>
        <v>0</v>
      </c>
      <c r="Z364" s="93">
        <f>SUM('28:12'!Z364)</f>
        <v>0</v>
      </c>
      <c r="AA364" s="93">
        <f>SUM('28:12'!AA364)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SUM('28:12'!G365)</f>
        <v>0</v>
      </c>
      <c r="H365" s="95">
        <f t="shared" si="63"/>
        <v>0</v>
      </c>
      <c r="I365" s="93">
        <f>SUM('28:12'!I365)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SUM('28:12'!O365)</f>
        <v>0</v>
      </c>
      <c r="P365" s="93">
        <f>SUM('28:12'!P365)</f>
        <v>0</v>
      </c>
      <c r="Q365" s="93">
        <f>SUM('28:12'!Q365)</f>
        <v>0</v>
      </c>
      <c r="R365" s="93">
        <f>SUM('28:12'!R365)</f>
        <v>0</v>
      </c>
      <c r="S365" s="93">
        <f>SUM('28:12'!S365)</f>
        <v>0</v>
      </c>
      <c r="T365" s="93">
        <f>SUM('28:12'!T365)</f>
        <v>0</v>
      </c>
      <c r="U365" s="93">
        <f>SUM('28:12'!U365)</f>
        <v>0</v>
      </c>
      <c r="V365" s="196"/>
      <c r="W365" s="33"/>
      <c r="X365" s="93">
        <f>SUM('28:12'!X365)</f>
        <v>0</v>
      </c>
      <c r="Y365" s="93">
        <f>SUM('28:12'!Y365)</f>
        <v>0</v>
      </c>
      <c r="Z365" s="93">
        <f>SUM('28:12'!Z365)</f>
        <v>0</v>
      </c>
      <c r="AA365" s="93">
        <f>SUM('28:12'!AA365)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SUM('28:12'!G366)</f>
        <v>0</v>
      </c>
      <c r="H366" s="95">
        <f t="shared" si="63"/>
        <v>0</v>
      </c>
      <c r="I366" s="93">
        <f>SUM('28:12'!I366)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SUM('28:12'!O366)</f>
        <v>0</v>
      </c>
      <c r="P366" s="93">
        <f>SUM('28:12'!P366)</f>
        <v>0</v>
      </c>
      <c r="Q366" s="93">
        <f>SUM('28:12'!Q366)</f>
        <v>0</v>
      </c>
      <c r="R366" s="93">
        <f>SUM('28:12'!R366)</f>
        <v>0</v>
      </c>
      <c r="S366" s="93">
        <f>SUM('28:12'!S366)</f>
        <v>0</v>
      </c>
      <c r="T366" s="93">
        <f>SUM('28:12'!T366)</f>
        <v>0</v>
      </c>
      <c r="U366" s="93">
        <f>SUM('28:12'!U366)</f>
        <v>0</v>
      </c>
      <c r="V366" s="196"/>
      <c r="W366" s="33"/>
      <c r="X366" s="93">
        <f>SUM('28:12'!X366)</f>
        <v>0</v>
      </c>
      <c r="Y366" s="93">
        <f>SUM('28:12'!Y366)</f>
        <v>0</v>
      </c>
      <c r="Z366" s="93">
        <f>SUM('28:12'!Z366)</f>
        <v>0</v>
      </c>
      <c r="AA366" s="93">
        <f>SUM('28:12'!AA366)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SUM('28:12'!G367)</f>
        <v>0</v>
      </c>
      <c r="H367" s="95">
        <f t="shared" si="63"/>
        <v>0</v>
      </c>
      <c r="I367" s="93">
        <f>SUM('28:12'!I367)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SUM('28:12'!O367)</f>
        <v>0</v>
      </c>
      <c r="P367" s="93">
        <f>SUM('28:12'!P367)</f>
        <v>0</v>
      </c>
      <c r="Q367" s="93">
        <f>SUM('28:12'!Q367)</f>
        <v>0</v>
      </c>
      <c r="R367" s="93">
        <f>SUM('28:12'!R367)</f>
        <v>0</v>
      </c>
      <c r="S367" s="93">
        <f>SUM('28:12'!S367)</f>
        <v>0</v>
      </c>
      <c r="T367" s="93">
        <f>SUM('28:12'!T367)</f>
        <v>0</v>
      </c>
      <c r="U367" s="93">
        <f>SUM('28:12'!U367)</f>
        <v>0</v>
      </c>
      <c r="V367" s="196"/>
      <c r="W367" s="33"/>
      <c r="X367" s="93">
        <f>SUM('28:12'!X367)</f>
        <v>0</v>
      </c>
      <c r="Y367" s="93">
        <f>SUM('28:12'!Y367)</f>
        <v>0</v>
      </c>
      <c r="Z367" s="93">
        <f>SUM('28:12'!Z367)</f>
        <v>0</v>
      </c>
      <c r="AA367" s="93">
        <f>SUM('28:12'!AA367)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SUM('28:12'!G368)</f>
        <v>0</v>
      </c>
      <c r="H368" s="95">
        <f t="shared" si="63"/>
        <v>0</v>
      </c>
      <c r="I368" s="93">
        <f>SUM('28:12'!I368)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SUM('28:12'!O368)</f>
        <v>0</v>
      </c>
      <c r="P368" s="93">
        <f>SUM('28:12'!P368)</f>
        <v>0</v>
      </c>
      <c r="Q368" s="93">
        <f>SUM('28:12'!Q368)</f>
        <v>0</v>
      </c>
      <c r="R368" s="93">
        <f>SUM('28:12'!R368)</f>
        <v>0</v>
      </c>
      <c r="S368" s="93">
        <f>SUM('28:12'!S368)</f>
        <v>0</v>
      </c>
      <c r="T368" s="93">
        <f>SUM('28:12'!T368)</f>
        <v>0</v>
      </c>
      <c r="U368" s="93">
        <f>SUM('28:12'!U368)</f>
        <v>0</v>
      </c>
      <c r="V368" s="196"/>
      <c r="W368" s="33"/>
      <c r="X368" s="93">
        <f>SUM('28:12'!X368)</f>
        <v>0</v>
      </c>
      <c r="Y368" s="93">
        <f>SUM('28:12'!Y368)</f>
        <v>0</v>
      </c>
      <c r="Z368" s="93">
        <f>SUM('28:12'!Z368)</f>
        <v>0</v>
      </c>
      <c r="AA368" s="93">
        <f>SUM('28:12'!AA368)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SUM('28:12'!G369)</f>
        <v>0</v>
      </c>
      <c r="H369" s="95">
        <f t="shared" si="63"/>
        <v>0</v>
      </c>
      <c r="I369" s="93">
        <f>SUM('28:12'!I369)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SUM('28:12'!O369)</f>
        <v>0</v>
      </c>
      <c r="P369" s="93">
        <f>SUM('28:12'!P369)</f>
        <v>0</v>
      </c>
      <c r="Q369" s="93">
        <f>SUM('28:12'!Q369)</f>
        <v>0</v>
      </c>
      <c r="R369" s="93">
        <f>SUM('28:12'!R369)</f>
        <v>0</v>
      </c>
      <c r="S369" s="93">
        <f>SUM('28:12'!S369)</f>
        <v>0</v>
      </c>
      <c r="T369" s="93">
        <f>SUM('28:12'!T369)</f>
        <v>0</v>
      </c>
      <c r="U369" s="93">
        <f>SUM('28:12'!U369)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SUM('28:12'!X369)</f>
        <v>0</v>
      </c>
      <c r="Y369" s="93">
        <f>SUM('28:12'!Y369)</f>
        <v>0</v>
      </c>
      <c r="Z369" s="93">
        <f>SUM('28:12'!Z369)</f>
        <v>0</v>
      </c>
      <c r="AA369" s="93">
        <f>SUM('28:12'!AA369)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86" t="s">
        <v>70</v>
      </c>
      <c r="B370" s="787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SUM('28:12'!G371)</f>
        <v>0</v>
      </c>
      <c r="H371" s="293">
        <f t="shared" ref="H371:H427" si="70">D371*G371</f>
        <v>0</v>
      </c>
      <c r="I371" s="93">
        <f>SUM('28:12'!I371)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SUM('28:12'!O371)</f>
        <v>0</v>
      </c>
      <c r="P371" s="93">
        <f>SUM('28:12'!P371)</f>
        <v>0</v>
      </c>
      <c r="Q371" s="93">
        <f>SUM('28:12'!Q371)</f>
        <v>0</v>
      </c>
      <c r="R371" s="93">
        <f>SUM('28:12'!R371)</f>
        <v>0</v>
      </c>
      <c r="S371" s="93">
        <f>SUM('28:12'!S371)</f>
        <v>0</v>
      </c>
      <c r="T371" s="93">
        <f>SUM('28:12'!T371)</f>
        <v>0</v>
      </c>
      <c r="U371" s="93">
        <f>SUM('28:12'!U371)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SUM('28:12'!X371)</f>
        <v>0</v>
      </c>
      <c r="Y371" s="93">
        <f>SUM('28:12'!Y371)</f>
        <v>0</v>
      </c>
      <c r="Z371" s="93">
        <f>SUM('28:12'!Z371)</f>
        <v>0</v>
      </c>
      <c r="AA371" s="93">
        <f>SUM('28:12'!AA371)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SUM('28:12'!G372)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SUM('28:12'!G373)</f>
        <v>0</v>
      </c>
      <c r="H373" s="293">
        <f t="shared" si="70"/>
        <v>0</v>
      </c>
      <c r="I373" s="93">
        <f>SUM('28:12'!I373)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SUM('28:12'!O373)</f>
        <v>0</v>
      </c>
      <c r="P373" s="93">
        <f>SUM('28:12'!P373)</f>
        <v>0</v>
      </c>
      <c r="Q373" s="93">
        <f>SUM('28:12'!Q373)</f>
        <v>0</v>
      </c>
      <c r="R373" s="93">
        <f>SUM('28:12'!R373)</f>
        <v>0</v>
      </c>
      <c r="S373" s="93">
        <f>SUM('28:12'!S373)</f>
        <v>0</v>
      </c>
      <c r="T373" s="93">
        <f>SUM('28:12'!T373)</f>
        <v>0</v>
      </c>
      <c r="U373" s="93">
        <f>SUM('28:12'!U373)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SUM('28:12'!X373)</f>
        <v>0</v>
      </c>
      <c r="Y373" s="93">
        <f>SUM('28:12'!Y373)</f>
        <v>0</v>
      </c>
      <c r="Z373" s="93">
        <f>SUM('28:12'!Z373)</f>
        <v>0</v>
      </c>
      <c r="AA373" s="93">
        <f>SUM('28:12'!AA373)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SUM('28:12'!G374)</f>
        <v>0</v>
      </c>
      <c r="H374" s="293">
        <f t="shared" si="70"/>
        <v>0</v>
      </c>
      <c r="I374" s="93">
        <f>SUM('28:12'!I374)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SUM('28:12'!O374)</f>
        <v>0</v>
      </c>
      <c r="P374" s="93">
        <f>SUM('28:12'!P374)</f>
        <v>0</v>
      </c>
      <c r="Q374" s="93">
        <f>SUM('28:12'!Q374)</f>
        <v>0</v>
      </c>
      <c r="R374" s="93">
        <f>SUM('28:12'!R374)</f>
        <v>0</v>
      </c>
      <c r="S374" s="93">
        <f>SUM('28:12'!S374)</f>
        <v>0</v>
      </c>
      <c r="T374" s="93">
        <f>SUM('28:12'!T374)</f>
        <v>0</v>
      </c>
      <c r="U374" s="93">
        <f>SUM('28:12'!U374)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SUM('28:12'!X374)</f>
        <v>0</v>
      </c>
      <c r="Y374" s="93">
        <f>SUM('28:12'!Y374)</f>
        <v>0</v>
      </c>
      <c r="Z374" s="93">
        <f>SUM('28:12'!Z374)</f>
        <v>0</v>
      </c>
      <c r="AA374" s="93">
        <f>SUM('28:12'!AA374)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SUM('28:12'!G375)</f>
        <v>0</v>
      </c>
      <c r="H375" s="293">
        <f t="shared" si="70"/>
        <v>0</v>
      </c>
      <c r="I375" s="93">
        <f>SUM('28:12'!I375)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SUM('28:12'!O375)</f>
        <v>0</v>
      </c>
      <c r="P375" s="93">
        <f>SUM('28:12'!P375)</f>
        <v>0</v>
      </c>
      <c r="Q375" s="93">
        <f>SUM('28:12'!Q375)</f>
        <v>0</v>
      </c>
      <c r="R375" s="93">
        <f>SUM('28:12'!R375)</f>
        <v>0</v>
      </c>
      <c r="S375" s="93">
        <f>SUM('28:12'!S375)</f>
        <v>0</v>
      </c>
      <c r="T375" s="93">
        <f>SUM('28:12'!T375)</f>
        <v>0</v>
      </c>
      <c r="U375" s="93">
        <f>SUM('28:12'!U375)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SUM('28:12'!X375)</f>
        <v>0</v>
      </c>
      <c r="Y375" s="93">
        <f>SUM('28:12'!Y375)</f>
        <v>0</v>
      </c>
      <c r="Z375" s="93">
        <f>SUM('28:12'!Z375)</f>
        <v>0</v>
      </c>
      <c r="AA375" s="93">
        <f>SUM('28:12'!AA375)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SUM('28:12'!G376)</f>
        <v>0</v>
      </c>
      <c r="H376" s="293">
        <f t="shared" si="70"/>
        <v>0</v>
      </c>
      <c r="I376" s="93">
        <f>SUM('28:12'!I376)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SUM('28:12'!G377)</f>
        <v>0</v>
      </c>
      <c r="H377" s="293">
        <f t="shared" si="70"/>
        <v>0</v>
      </c>
      <c r="I377" s="93">
        <f>SUM('28:12'!I377)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SUM('28:12'!G378)</f>
        <v>0</v>
      </c>
      <c r="H378" s="293">
        <f t="shared" si="70"/>
        <v>0</v>
      </c>
      <c r="I378" s="93">
        <f>SUM('28:12'!I378)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SUM('28:12'!G379)</f>
        <v>0</v>
      </c>
      <c r="H379" s="293">
        <f t="shared" si="70"/>
        <v>0</v>
      </c>
      <c r="I379" s="93">
        <f>SUM('28:12'!I379)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SUM('28:12'!O379)</f>
        <v>0</v>
      </c>
      <c r="P379" s="93">
        <f>SUM('28:12'!P379)</f>
        <v>0</v>
      </c>
      <c r="Q379" s="93">
        <f>SUM('28:12'!Q379)</f>
        <v>0</v>
      </c>
      <c r="R379" s="93">
        <f>SUM('28:12'!R379)</f>
        <v>0</v>
      </c>
      <c r="S379" s="93">
        <f>SUM('28:12'!S379)</f>
        <v>0</v>
      </c>
      <c r="T379" s="93">
        <f>SUM('28:12'!T379)</f>
        <v>0</v>
      </c>
      <c r="U379" s="93">
        <f>SUM('28:12'!U379)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SUM('28:12'!X379)</f>
        <v>0</v>
      </c>
      <c r="Y379" s="93">
        <f>SUM('28:12'!Y379)</f>
        <v>0</v>
      </c>
      <c r="Z379" s="93">
        <f>SUM('28:12'!Z379)</f>
        <v>0</v>
      </c>
      <c r="AA379" s="93">
        <f>SUM('28:12'!AA379)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SUM('28:12'!G380)</f>
        <v>0</v>
      </c>
      <c r="H380" s="293">
        <f t="shared" si="70"/>
        <v>0</v>
      </c>
      <c r="I380" s="93">
        <f>SUM('28:12'!I380)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SUM('28:12'!O380)</f>
        <v>0</v>
      </c>
      <c r="P380" s="93">
        <f>SUM('28:12'!P380)</f>
        <v>0</v>
      </c>
      <c r="Q380" s="93">
        <f>SUM('28:12'!Q380)</f>
        <v>0</v>
      </c>
      <c r="R380" s="93">
        <f>SUM('28:12'!R380)</f>
        <v>0</v>
      </c>
      <c r="S380" s="93">
        <f>SUM('28:12'!S380)</f>
        <v>0</v>
      </c>
      <c r="T380" s="93">
        <f>SUM('28:12'!T380)</f>
        <v>0</v>
      </c>
      <c r="U380" s="93">
        <f>SUM('28:12'!U380)</f>
        <v>0</v>
      </c>
      <c r="V380" s="196">
        <f t="shared" si="73"/>
        <v>0</v>
      </c>
      <c r="W380" s="33" t="str">
        <f t="shared" si="74"/>
        <v/>
      </c>
      <c r="X380" s="93">
        <f>SUM('28:12'!X380)</f>
        <v>0</v>
      </c>
      <c r="Y380" s="93">
        <f>SUM('28:12'!Y380)</f>
        <v>0</v>
      </c>
      <c r="Z380" s="93">
        <f>SUM('28:12'!Z380)</f>
        <v>0</v>
      </c>
      <c r="AA380" s="93">
        <f>SUM('28:12'!AA380)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SUM('28:12'!G381)</f>
        <v>0</v>
      </c>
      <c r="H381" s="293">
        <f t="shared" si="70"/>
        <v>0</v>
      </c>
      <c r="I381" s="93">
        <f>SUM('28:12'!I381)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SUM('28:12'!O381)</f>
        <v>0</v>
      </c>
      <c r="P381" s="93">
        <f>SUM('28:12'!P381)</f>
        <v>0</v>
      </c>
      <c r="Q381" s="93">
        <f>SUM('28:12'!Q381)</f>
        <v>0</v>
      </c>
      <c r="R381" s="93">
        <f>SUM('28:12'!R381)</f>
        <v>0</v>
      </c>
      <c r="S381" s="93">
        <f>SUM('28:12'!S381)</f>
        <v>0</v>
      </c>
      <c r="T381" s="93">
        <f>SUM('28:12'!T381)</f>
        <v>0</v>
      </c>
      <c r="U381" s="93">
        <f>SUM('28:12'!U381)</f>
        <v>0</v>
      </c>
      <c r="V381" s="196">
        <f t="shared" si="73"/>
        <v>0</v>
      </c>
      <c r="W381" s="33" t="str">
        <f t="shared" si="74"/>
        <v/>
      </c>
      <c r="X381" s="93">
        <f>SUM('28:12'!X381)</f>
        <v>0</v>
      </c>
      <c r="Y381" s="93">
        <f>SUM('28:12'!Y381)</f>
        <v>0</v>
      </c>
      <c r="Z381" s="93">
        <f>SUM('28:12'!Z381)</f>
        <v>0</v>
      </c>
      <c r="AA381" s="93">
        <f>SUM('28:12'!AA381)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SUM('28:12'!G382)</f>
        <v>0</v>
      </c>
      <c r="H382" s="293">
        <f t="shared" si="70"/>
        <v>0</v>
      </c>
      <c r="I382" s="93">
        <f>SUM('28:12'!I382)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SUM('28:12'!O382)</f>
        <v>0</v>
      </c>
      <c r="P382" s="93">
        <f>SUM('28:12'!P382)</f>
        <v>0</v>
      </c>
      <c r="Q382" s="93">
        <f>SUM('28:12'!Q382)</f>
        <v>0</v>
      </c>
      <c r="R382" s="93">
        <f>SUM('28:12'!R382)</f>
        <v>0</v>
      </c>
      <c r="S382" s="93">
        <f>SUM('28:12'!S382)</f>
        <v>0</v>
      </c>
      <c r="T382" s="93">
        <f>SUM('28:12'!T382)</f>
        <v>0</v>
      </c>
      <c r="U382" s="93">
        <f>SUM('28:12'!U382)</f>
        <v>0</v>
      </c>
      <c r="V382" s="196">
        <f t="shared" si="73"/>
        <v>0</v>
      </c>
      <c r="W382" s="33" t="str">
        <f t="shared" si="74"/>
        <v/>
      </c>
      <c r="X382" s="93">
        <f>SUM('28:12'!X382)</f>
        <v>0</v>
      </c>
      <c r="Y382" s="93">
        <f>SUM('28:12'!Y382)</f>
        <v>0</v>
      </c>
      <c r="Z382" s="93">
        <f>SUM('28:12'!Z382)</f>
        <v>0</v>
      </c>
      <c r="AA382" s="93">
        <f>SUM('28:12'!AA382)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SUM('28:12'!G383)</f>
        <v>0</v>
      </c>
      <c r="H383" s="293">
        <f t="shared" si="70"/>
        <v>0</v>
      </c>
      <c r="I383" s="93">
        <f>SUM('28:12'!I383)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SUM('28:12'!O383)</f>
        <v>0</v>
      </c>
      <c r="P383" s="93">
        <f>SUM('28:12'!P383)</f>
        <v>0</v>
      </c>
      <c r="Q383" s="93">
        <f>SUM('28:12'!Q383)</f>
        <v>0</v>
      </c>
      <c r="R383" s="93">
        <f>SUM('28:12'!R383)</f>
        <v>0</v>
      </c>
      <c r="S383" s="93">
        <f>SUM('28:12'!S383)</f>
        <v>0</v>
      </c>
      <c r="T383" s="93">
        <f>SUM('28:12'!T383)</f>
        <v>0</v>
      </c>
      <c r="U383" s="93">
        <f>SUM('28:12'!U383)</f>
        <v>0</v>
      </c>
      <c r="V383" s="196">
        <f t="shared" si="73"/>
        <v>0</v>
      </c>
      <c r="W383" s="33" t="str">
        <f t="shared" si="74"/>
        <v/>
      </c>
      <c r="X383" s="93">
        <f>SUM('28:12'!X383)</f>
        <v>0</v>
      </c>
      <c r="Y383" s="93">
        <f>SUM('28:12'!Y383)</f>
        <v>0</v>
      </c>
      <c r="Z383" s="93">
        <f>SUM('28:12'!Z383)</f>
        <v>0</v>
      </c>
      <c r="AA383" s="93">
        <f>SUM('28:12'!AA383)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SUM('28:12'!G384)</f>
        <v>0</v>
      </c>
      <c r="H384" s="293">
        <f t="shared" si="70"/>
        <v>0</v>
      </c>
      <c r="I384" s="93">
        <f>SUM('28:12'!I384)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SUM('28:12'!O384)</f>
        <v>0</v>
      </c>
      <c r="P384" s="93">
        <f>SUM('28:12'!P384)</f>
        <v>0</v>
      </c>
      <c r="Q384" s="93">
        <f>SUM('28:12'!Q384)</f>
        <v>0</v>
      </c>
      <c r="R384" s="93">
        <f>SUM('28:12'!R384)</f>
        <v>0</v>
      </c>
      <c r="S384" s="93">
        <f>SUM('28:12'!S384)</f>
        <v>0</v>
      </c>
      <c r="T384" s="93">
        <f>SUM('28:12'!T384)</f>
        <v>0</v>
      </c>
      <c r="U384" s="93">
        <f>SUM('28:12'!U384)</f>
        <v>0</v>
      </c>
      <c r="V384" s="196">
        <f t="shared" si="73"/>
        <v>0</v>
      </c>
      <c r="W384" s="33" t="str">
        <f t="shared" si="74"/>
        <v/>
      </c>
      <c r="X384" s="93">
        <f>SUM('28:12'!X384)</f>
        <v>0</v>
      </c>
      <c r="Y384" s="93">
        <f>SUM('28:12'!Y384)</f>
        <v>0</v>
      </c>
      <c r="Z384" s="93">
        <f>SUM('28:12'!Z384)</f>
        <v>0</v>
      </c>
      <c r="AA384" s="93">
        <f>SUM('28:12'!AA384)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SUM('28:12'!G385)</f>
        <v>0</v>
      </c>
      <c r="H385" s="293">
        <f t="shared" si="70"/>
        <v>0</v>
      </c>
      <c r="I385" s="93">
        <f>SUM('28:12'!I385)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SUM('28:12'!O385)</f>
        <v>0</v>
      </c>
      <c r="P385" s="93">
        <f>SUM('28:12'!P385)</f>
        <v>0</v>
      </c>
      <c r="Q385" s="93">
        <f>SUM('28:12'!Q385)</f>
        <v>0</v>
      </c>
      <c r="R385" s="93">
        <f>SUM('28:12'!R385)</f>
        <v>0</v>
      </c>
      <c r="S385" s="93">
        <f>SUM('28:12'!S385)</f>
        <v>0</v>
      </c>
      <c r="T385" s="93">
        <f>SUM('28:12'!T385)</f>
        <v>0</v>
      </c>
      <c r="U385" s="93">
        <f>SUM('28:12'!U385)</f>
        <v>0</v>
      </c>
      <c r="V385" s="196">
        <f t="shared" si="73"/>
        <v>0</v>
      </c>
      <c r="W385" s="33" t="str">
        <f t="shared" si="74"/>
        <v/>
      </c>
      <c r="X385" s="93">
        <f>SUM('28:12'!X385)</f>
        <v>0</v>
      </c>
      <c r="Y385" s="93">
        <f>SUM('28:12'!Y385)</f>
        <v>0</v>
      </c>
      <c r="Z385" s="93">
        <f>SUM('28:12'!Z385)</f>
        <v>0</v>
      </c>
      <c r="AA385" s="93">
        <f>SUM('28:12'!AA385)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SUM('28:12'!G386)</f>
        <v>0</v>
      </c>
      <c r="H386" s="293">
        <f t="shared" si="70"/>
        <v>0</v>
      </c>
      <c r="I386" s="93">
        <f>SUM('28:12'!I386)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SUM('28:12'!O386)</f>
        <v>0</v>
      </c>
      <c r="P386" s="93">
        <f>SUM('28:12'!P386)</f>
        <v>0</v>
      </c>
      <c r="Q386" s="93">
        <f>SUM('28:12'!Q386)</f>
        <v>0</v>
      </c>
      <c r="R386" s="93">
        <f>SUM('28:12'!R386)</f>
        <v>0</v>
      </c>
      <c r="S386" s="93">
        <f>SUM('28:12'!S386)</f>
        <v>0</v>
      </c>
      <c r="T386" s="93">
        <f>SUM('28:12'!T386)</f>
        <v>0</v>
      </c>
      <c r="U386" s="93">
        <f>SUM('28:12'!U386)</f>
        <v>0</v>
      </c>
      <c r="V386" s="196">
        <f t="shared" si="73"/>
        <v>0</v>
      </c>
      <c r="W386" s="33" t="str">
        <f t="shared" si="74"/>
        <v/>
      </c>
      <c r="X386" s="93">
        <f>SUM('28:12'!X386)</f>
        <v>0</v>
      </c>
      <c r="Y386" s="93">
        <f>SUM('28:12'!Y386)</f>
        <v>0</v>
      </c>
      <c r="Z386" s="93">
        <f>SUM('28:12'!Z386)</f>
        <v>0</v>
      </c>
      <c r="AA386" s="93">
        <f>SUM('28:12'!AA386)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SUM('28:12'!G387)</f>
        <v>0</v>
      </c>
      <c r="H387" s="293">
        <f t="shared" si="70"/>
        <v>0</v>
      </c>
      <c r="I387" s="93">
        <f>SUM('28:12'!I387)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SUM('28:12'!O387)</f>
        <v>0</v>
      </c>
      <c r="P387" s="93">
        <f>SUM('28:12'!P387)</f>
        <v>0</v>
      </c>
      <c r="Q387" s="93">
        <f>SUM('28:12'!Q387)</f>
        <v>0</v>
      </c>
      <c r="R387" s="93">
        <f>SUM('28:12'!R387)</f>
        <v>0</v>
      </c>
      <c r="S387" s="93">
        <f>SUM('28:12'!S387)</f>
        <v>0</v>
      </c>
      <c r="T387" s="93">
        <f>SUM('28:12'!T387)</f>
        <v>0</v>
      </c>
      <c r="U387" s="93">
        <f>SUM('28:12'!U387)</f>
        <v>0</v>
      </c>
      <c r="V387" s="196">
        <f t="shared" si="73"/>
        <v>0</v>
      </c>
      <c r="W387" s="33" t="str">
        <f t="shared" si="74"/>
        <v/>
      </c>
      <c r="X387" s="93">
        <f>SUM('28:12'!X387)</f>
        <v>0</v>
      </c>
      <c r="Y387" s="93">
        <f>SUM('28:12'!Y387)</f>
        <v>0</v>
      </c>
      <c r="Z387" s="93">
        <f>SUM('28:12'!Z387)</f>
        <v>0</v>
      </c>
      <c r="AA387" s="93">
        <f>SUM('28:12'!AA387)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SUM('28:12'!G388)</f>
        <v>0</v>
      </c>
      <c r="H388" s="293">
        <f t="shared" si="70"/>
        <v>0</v>
      </c>
      <c r="I388" s="93">
        <f>SUM('28:12'!I388)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SUM('28:12'!O388)</f>
        <v>0</v>
      </c>
      <c r="P388" s="93">
        <f>SUM('28:12'!P388)</f>
        <v>0</v>
      </c>
      <c r="Q388" s="93">
        <f>SUM('28:12'!Q388)</f>
        <v>0</v>
      </c>
      <c r="R388" s="93">
        <f>SUM('28:12'!R388)</f>
        <v>0</v>
      </c>
      <c r="S388" s="93">
        <f>SUM('28:12'!S388)</f>
        <v>0</v>
      </c>
      <c r="T388" s="93">
        <f>SUM('28:12'!T388)</f>
        <v>0</v>
      </c>
      <c r="U388" s="93">
        <f>SUM('28:12'!U388)</f>
        <v>0</v>
      </c>
      <c r="V388" s="196">
        <f t="shared" si="73"/>
        <v>0</v>
      </c>
      <c r="W388" s="33" t="str">
        <f t="shared" si="74"/>
        <v/>
      </c>
      <c r="X388" s="93">
        <f>SUM('28:12'!X388)</f>
        <v>0</v>
      </c>
      <c r="Y388" s="93">
        <f>SUM('28:12'!Y388)</f>
        <v>0</v>
      </c>
      <c r="Z388" s="93">
        <f>SUM('28:12'!Z388)</f>
        <v>0</v>
      </c>
      <c r="AA388" s="93">
        <f>SUM('28:12'!AA388)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SUM('28:12'!G389)</f>
        <v>0</v>
      </c>
      <c r="H389" s="293">
        <f t="shared" si="70"/>
        <v>0</v>
      </c>
      <c r="I389" s="93">
        <f>SUM('28:12'!I389)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SUM('28:12'!O389)</f>
        <v>0</v>
      </c>
      <c r="P389" s="93">
        <f>SUM('28:12'!P389)</f>
        <v>0</v>
      </c>
      <c r="Q389" s="93">
        <f>SUM('28:12'!Q389)</f>
        <v>0</v>
      </c>
      <c r="R389" s="93">
        <f>SUM('28:12'!R389)</f>
        <v>0</v>
      </c>
      <c r="S389" s="93">
        <f>SUM('28:12'!S389)</f>
        <v>0</v>
      </c>
      <c r="T389" s="93">
        <f>SUM('28:12'!T389)</f>
        <v>0</v>
      </c>
      <c r="U389" s="93">
        <f>SUM('28:12'!U389)</f>
        <v>0</v>
      </c>
      <c r="V389" s="196">
        <f t="shared" si="73"/>
        <v>0</v>
      </c>
      <c r="W389" s="33" t="str">
        <f t="shared" si="74"/>
        <v/>
      </c>
      <c r="X389" s="93">
        <f>SUM('28:12'!X389)</f>
        <v>0</v>
      </c>
      <c r="Y389" s="93">
        <f>SUM('28:12'!Y389)</f>
        <v>0</v>
      </c>
      <c r="Z389" s="93">
        <f>SUM('28:12'!Z389)</f>
        <v>0</v>
      </c>
      <c r="AA389" s="93">
        <f>SUM('28:12'!AA389)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SUM('28:12'!G390)</f>
        <v>0</v>
      </c>
      <c r="H390" s="293">
        <f t="shared" si="70"/>
        <v>0</v>
      </c>
      <c r="I390" s="93">
        <f>SUM('28:12'!I390)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SUM('28:12'!O390)</f>
        <v>0</v>
      </c>
      <c r="P390" s="93">
        <f>SUM('28:12'!P390)</f>
        <v>0</v>
      </c>
      <c r="Q390" s="93">
        <f>SUM('28:12'!Q390)</f>
        <v>0</v>
      </c>
      <c r="R390" s="93">
        <f>SUM('28:12'!R390)</f>
        <v>0</v>
      </c>
      <c r="S390" s="93">
        <f>SUM('28:12'!S390)</f>
        <v>0</v>
      </c>
      <c r="T390" s="93">
        <f>SUM('28:12'!T390)</f>
        <v>0</v>
      </c>
      <c r="U390" s="93">
        <f>SUM('28:12'!U390)</f>
        <v>0</v>
      </c>
      <c r="V390" s="196">
        <f t="shared" si="73"/>
        <v>0</v>
      </c>
      <c r="W390" s="33" t="str">
        <f t="shared" si="74"/>
        <v/>
      </c>
      <c r="X390" s="93">
        <f>SUM('28:12'!X390)</f>
        <v>0</v>
      </c>
      <c r="Y390" s="93">
        <f>SUM('28:12'!Y390)</f>
        <v>0</v>
      </c>
      <c r="Z390" s="93">
        <f>SUM('28:12'!Z390)</f>
        <v>0</v>
      </c>
      <c r="AA390" s="93">
        <f>SUM('28:12'!AA390)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SUM('28:12'!G391)</f>
        <v>0</v>
      </c>
      <c r="H391" s="293">
        <f t="shared" si="70"/>
        <v>0</v>
      </c>
      <c r="I391" s="93">
        <f>SUM('28:12'!I391)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SUM('28:12'!O391)</f>
        <v>0</v>
      </c>
      <c r="P391" s="93">
        <f>SUM('28:12'!P391)</f>
        <v>0</v>
      </c>
      <c r="Q391" s="93">
        <f>SUM('28:12'!Q391)</f>
        <v>0</v>
      </c>
      <c r="R391" s="93">
        <f>SUM('28:12'!R391)</f>
        <v>0</v>
      </c>
      <c r="S391" s="93">
        <f>SUM('28:12'!S391)</f>
        <v>0</v>
      </c>
      <c r="T391" s="93">
        <f>SUM('28:12'!T391)</f>
        <v>0</v>
      </c>
      <c r="U391" s="93">
        <f>SUM('28:12'!U391)</f>
        <v>0</v>
      </c>
      <c r="V391" s="196"/>
      <c r="W391" s="33"/>
      <c r="X391" s="93">
        <f>SUM('28:12'!X391)</f>
        <v>0</v>
      </c>
      <c r="Y391" s="93">
        <f>SUM('28:12'!Y391)</f>
        <v>0</v>
      </c>
      <c r="Z391" s="93">
        <f>SUM('28:12'!Z391)</f>
        <v>0</v>
      </c>
      <c r="AA391" s="93">
        <f>SUM('28:12'!AA391)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SUM('28:12'!G392)</f>
        <v>0</v>
      </c>
      <c r="H392" s="293">
        <f t="shared" si="70"/>
        <v>0</v>
      </c>
      <c r="I392" s="93">
        <f>SUM('28:12'!I392)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SUM('28:12'!O392)</f>
        <v>0</v>
      </c>
      <c r="P392" s="93">
        <f>SUM('28:12'!P392)</f>
        <v>0</v>
      </c>
      <c r="Q392" s="93">
        <f>SUM('28:12'!Q392)</f>
        <v>0</v>
      </c>
      <c r="R392" s="93">
        <f>SUM('28:12'!R392)</f>
        <v>0</v>
      </c>
      <c r="S392" s="93">
        <f>SUM('28:12'!S392)</f>
        <v>0</v>
      </c>
      <c r="T392" s="93">
        <f>SUM('28:12'!T392)</f>
        <v>0</v>
      </c>
      <c r="U392" s="93">
        <f>SUM('28:12'!U392)</f>
        <v>0</v>
      </c>
      <c r="V392" s="196"/>
      <c r="W392" s="33"/>
      <c r="X392" s="93">
        <f>SUM('28:12'!X392)</f>
        <v>0</v>
      </c>
      <c r="Y392" s="93">
        <f>SUM('28:12'!Y392)</f>
        <v>0</v>
      </c>
      <c r="Z392" s="93">
        <f>SUM('28:12'!Z392)</f>
        <v>0</v>
      </c>
      <c r="AA392" s="93">
        <f>SUM('28:12'!AA392)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SUM('28:12'!G393)</f>
        <v>0</v>
      </c>
      <c r="H393" s="293">
        <f t="shared" si="70"/>
        <v>0</v>
      </c>
      <c r="I393" s="93">
        <f>SUM('28:12'!I393)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SUM('28:12'!O393)</f>
        <v>0</v>
      </c>
      <c r="P393" s="93">
        <f>SUM('28:12'!P393)</f>
        <v>0</v>
      </c>
      <c r="Q393" s="93">
        <f>SUM('28:12'!Q393)</f>
        <v>0</v>
      </c>
      <c r="R393" s="93">
        <f>SUM('28:12'!R393)</f>
        <v>0</v>
      </c>
      <c r="S393" s="93">
        <f>SUM('28:12'!S393)</f>
        <v>0</v>
      </c>
      <c r="T393" s="93">
        <f>SUM('28:12'!T393)</f>
        <v>0</v>
      </c>
      <c r="U393" s="93">
        <f>SUM('28:12'!U393)</f>
        <v>0</v>
      </c>
      <c r="V393" s="196"/>
      <c r="W393" s="33"/>
      <c r="X393" s="93">
        <f>SUM('28:12'!X393)</f>
        <v>0</v>
      </c>
      <c r="Y393" s="93">
        <f>SUM('28:12'!Y393)</f>
        <v>0</v>
      </c>
      <c r="Z393" s="93">
        <f>SUM('28:12'!Z393)</f>
        <v>0</v>
      </c>
      <c r="AA393" s="93">
        <f>SUM('28:12'!AA393)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SUM('28:12'!G394)</f>
        <v>0</v>
      </c>
      <c r="H394" s="293">
        <f t="shared" si="70"/>
        <v>0</v>
      </c>
      <c r="I394" s="93">
        <f>SUM('28:12'!I394)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SUM('28:12'!O394)</f>
        <v>0</v>
      </c>
      <c r="P394" s="93">
        <f>SUM('28:12'!P394)</f>
        <v>0</v>
      </c>
      <c r="Q394" s="93">
        <f>SUM('28:12'!Q394)</f>
        <v>0</v>
      </c>
      <c r="R394" s="93">
        <f>SUM('28:12'!R394)</f>
        <v>0</v>
      </c>
      <c r="S394" s="93">
        <f>SUM('28:12'!S394)</f>
        <v>0</v>
      </c>
      <c r="T394" s="93">
        <f>SUM('28:12'!T394)</f>
        <v>0</v>
      </c>
      <c r="U394" s="93">
        <f>SUM('28:12'!U394)</f>
        <v>0</v>
      </c>
      <c r="V394" s="196"/>
      <c r="W394" s="33"/>
      <c r="X394" s="93">
        <f>SUM('28:12'!X394)</f>
        <v>0</v>
      </c>
      <c r="Y394" s="93">
        <f>SUM('28:12'!Y394)</f>
        <v>0</v>
      </c>
      <c r="Z394" s="93">
        <f>SUM('28:12'!Z394)</f>
        <v>0</v>
      </c>
      <c r="AA394" s="93">
        <f>SUM('28:12'!AA394)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SUM('28:12'!G395)</f>
        <v>0</v>
      </c>
      <c r="H395" s="293">
        <f t="shared" si="70"/>
        <v>0</v>
      </c>
      <c r="I395" s="93">
        <f>SUM('28:12'!I395)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SUM('28:12'!O395)</f>
        <v>0</v>
      </c>
      <c r="P395" s="93">
        <f>SUM('28:12'!P395)</f>
        <v>0</v>
      </c>
      <c r="Q395" s="93">
        <f>SUM('28:12'!Q395)</f>
        <v>0</v>
      </c>
      <c r="R395" s="93">
        <f>SUM('28:12'!R395)</f>
        <v>0</v>
      </c>
      <c r="S395" s="93">
        <f>SUM('28:12'!S395)</f>
        <v>0</v>
      </c>
      <c r="T395" s="93">
        <f>SUM('28:12'!T395)</f>
        <v>0</v>
      </c>
      <c r="U395" s="93">
        <f>SUM('28:12'!U395)</f>
        <v>0</v>
      </c>
      <c r="V395" s="196"/>
      <c r="W395" s="33"/>
      <c r="X395" s="93">
        <f>SUM('28:12'!X395)</f>
        <v>0</v>
      </c>
      <c r="Y395" s="93">
        <f>SUM('28:12'!Y395)</f>
        <v>0</v>
      </c>
      <c r="Z395" s="93">
        <f>SUM('28:12'!Z395)</f>
        <v>0</v>
      </c>
      <c r="AA395" s="93">
        <f>SUM('28:12'!AA395)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SUM('28:12'!G396)</f>
        <v>0</v>
      </c>
      <c r="H396" s="293">
        <f t="shared" si="70"/>
        <v>0</v>
      </c>
      <c r="I396" s="93">
        <f>SUM('28:12'!I396)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SUM('28:12'!O396)</f>
        <v>0</v>
      </c>
      <c r="P396" s="93">
        <f>SUM('28:12'!P396)</f>
        <v>0</v>
      </c>
      <c r="Q396" s="93">
        <f>SUM('28:12'!Q396)</f>
        <v>0</v>
      </c>
      <c r="R396" s="93">
        <f>SUM('28:12'!R396)</f>
        <v>0</v>
      </c>
      <c r="S396" s="93">
        <f>SUM('28:12'!S396)</f>
        <v>0</v>
      </c>
      <c r="T396" s="93">
        <f>SUM('28:12'!T396)</f>
        <v>0</v>
      </c>
      <c r="U396" s="93">
        <f>SUM('28:12'!U396)</f>
        <v>0</v>
      </c>
      <c r="V396" s="196"/>
      <c r="W396" s="33"/>
      <c r="X396" s="93">
        <f>SUM('28:12'!X396)</f>
        <v>0</v>
      </c>
      <c r="Y396" s="93">
        <f>SUM('28:12'!Y396)</f>
        <v>0</v>
      </c>
      <c r="Z396" s="93">
        <f>SUM('28:12'!Z396)</f>
        <v>0</v>
      </c>
      <c r="AA396" s="93">
        <f>SUM('28:12'!AA396)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SUM('28:12'!G397)</f>
        <v>0</v>
      </c>
      <c r="H397" s="293">
        <f t="shared" si="70"/>
        <v>0</v>
      </c>
      <c r="I397" s="93">
        <f>SUM('28:12'!I397)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SUM('28:12'!O397)</f>
        <v>0</v>
      </c>
      <c r="P397" s="93">
        <f>SUM('28:12'!P397)</f>
        <v>0</v>
      </c>
      <c r="Q397" s="93">
        <f>SUM('28:12'!Q397)</f>
        <v>0</v>
      </c>
      <c r="R397" s="93">
        <f>SUM('28:12'!R397)</f>
        <v>0</v>
      </c>
      <c r="S397" s="93">
        <f>SUM('28:12'!S397)</f>
        <v>0</v>
      </c>
      <c r="T397" s="93">
        <f>SUM('28:12'!T397)</f>
        <v>0</v>
      </c>
      <c r="U397" s="93">
        <f>SUM('28:12'!U397)</f>
        <v>0</v>
      </c>
      <c r="V397" s="196"/>
      <c r="W397" s="33"/>
      <c r="X397" s="93">
        <f>SUM('28:12'!X397)</f>
        <v>0</v>
      </c>
      <c r="Y397" s="93">
        <f>SUM('28:12'!Y397)</f>
        <v>0</v>
      </c>
      <c r="Z397" s="93">
        <f>SUM('28:12'!Z397)</f>
        <v>0</v>
      </c>
      <c r="AA397" s="93">
        <f>SUM('28:12'!AA397)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SUM('28:12'!G398)</f>
        <v>0</v>
      </c>
      <c r="H398" s="293">
        <f t="shared" si="70"/>
        <v>0</v>
      </c>
      <c r="I398" s="93">
        <f>SUM('28:12'!I398)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SUM('28:12'!O398)</f>
        <v>0</v>
      </c>
      <c r="P398" s="93">
        <f>SUM('28:12'!P398)</f>
        <v>0</v>
      </c>
      <c r="Q398" s="93">
        <f>SUM('28:12'!Q398)</f>
        <v>0</v>
      </c>
      <c r="R398" s="93">
        <f>SUM('28:12'!R398)</f>
        <v>0</v>
      </c>
      <c r="S398" s="93">
        <f>SUM('28:12'!S398)</f>
        <v>0</v>
      </c>
      <c r="T398" s="93">
        <f>SUM('28:12'!T398)</f>
        <v>0</v>
      </c>
      <c r="U398" s="93">
        <f>SUM('28:12'!U398)</f>
        <v>0</v>
      </c>
      <c r="V398" s="196"/>
      <c r="W398" s="33"/>
      <c r="X398" s="93">
        <f>SUM('28:12'!X398)</f>
        <v>0</v>
      </c>
      <c r="Y398" s="93">
        <f>SUM('28:12'!Y398)</f>
        <v>0</v>
      </c>
      <c r="Z398" s="93">
        <f>SUM('28:12'!Z398)</f>
        <v>0</v>
      </c>
      <c r="AA398" s="93">
        <f>SUM('28:12'!AA398)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SUM('28:12'!G399)</f>
        <v>0</v>
      </c>
      <c r="H399" s="293">
        <f t="shared" si="70"/>
        <v>0</v>
      </c>
      <c r="I399" s="93">
        <f>SUM('28:12'!I399)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SUM('28:12'!O399)</f>
        <v>0</v>
      </c>
      <c r="P399" s="93">
        <f>SUM('28:12'!P399)</f>
        <v>0</v>
      </c>
      <c r="Q399" s="93">
        <f>SUM('28:12'!Q399)</f>
        <v>0</v>
      </c>
      <c r="R399" s="93">
        <f>SUM('28:12'!R399)</f>
        <v>0</v>
      </c>
      <c r="S399" s="93">
        <f>SUM('28:12'!S399)</f>
        <v>0</v>
      </c>
      <c r="T399" s="93">
        <f>SUM('28:12'!T399)</f>
        <v>0</v>
      </c>
      <c r="U399" s="93">
        <f>SUM('28:12'!U399)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SUM('28:12'!X399)</f>
        <v>0</v>
      </c>
      <c r="Y399" s="93">
        <f>SUM('28:12'!Y399)</f>
        <v>0</v>
      </c>
      <c r="Z399" s="93">
        <f>SUM('28:12'!Z399)</f>
        <v>0</v>
      </c>
      <c r="AA399" s="93">
        <f>SUM('28:12'!AA399)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SUM('28:12'!G400)</f>
        <v>0</v>
      </c>
      <c r="H400" s="293">
        <f t="shared" si="70"/>
        <v>0</v>
      </c>
      <c r="I400" s="93">
        <f>SUM('28:12'!I400)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SUM('28:12'!O400)</f>
        <v>0</v>
      </c>
      <c r="P400" s="93">
        <f>SUM('28:12'!P400)</f>
        <v>0</v>
      </c>
      <c r="Q400" s="93">
        <f>SUM('28:12'!Q400)</f>
        <v>0</v>
      </c>
      <c r="R400" s="93">
        <f>SUM('28:12'!R400)</f>
        <v>0</v>
      </c>
      <c r="S400" s="93">
        <f>SUM('28:12'!S400)</f>
        <v>0</v>
      </c>
      <c r="T400" s="93">
        <f>SUM('28:12'!T400)</f>
        <v>0</v>
      </c>
      <c r="U400" s="93">
        <f>SUM('28:12'!U400)</f>
        <v>0</v>
      </c>
      <c r="V400" s="196">
        <f t="shared" si="76"/>
        <v>0</v>
      </c>
      <c r="W400" s="33" t="str">
        <f t="shared" si="77"/>
        <v/>
      </c>
      <c r="X400" s="93">
        <f>SUM('28:12'!X400)</f>
        <v>0</v>
      </c>
      <c r="Y400" s="93">
        <f>SUM('28:12'!Y400)</f>
        <v>0</v>
      </c>
      <c r="Z400" s="93">
        <f>SUM('28:12'!Z400)</f>
        <v>0</v>
      </c>
      <c r="AA400" s="93">
        <f>SUM('28:12'!AA400)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SUM('28:12'!G401)</f>
        <v>0</v>
      </c>
      <c r="H401" s="293">
        <f t="shared" si="70"/>
        <v>0</v>
      </c>
      <c r="I401" s="93">
        <f>SUM('28:12'!I401)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SUM('28:12'!O401)</f>
        <v>0</v>
      </c>
      <c r="P401" s="93">
        <f>SUM('28:12'!P401)</f>
        <v>0</v>
      </c>
      <c r="Q401" s="93">
        <f>SUM('28:12'!Q401)</f>
        <v>0</v>
      </c>
      <c r="R401" s="93">
        <f>SUM('28:12'!R401)</f>
        <v>0</v>
      </c>
      <c r="S401" s="93">
        <f>SUM('28:12'!S401)</f>
        <v>0</v>
      </c>
      <c r="T401" s="93">
        <f>SUM('28:12'!T401)</f>
        <v>0</v>
      </c>
      <c r="U401" s="93">
        <f>SUM('28:12'!U401)</f>
        <v>0</v>
      </c>
      <c r="V401" s="196">
        <f t="shared" si="76"/>
        <v>0</v>
      </c>
      <c r="W401" s="33" t="str">
        <f t="shared" si="77"/>
        <v/>
      </c>
      <c r="X401" s="93">
        <f>SUM('28:12'!X401)</f>
        <v>0</v>
      </c>
      <c r="Y401" s="93">
        <f>SUM('28:12'!Y401)</f>
        <v>0</v>
      </c>
      <c r="Z401" s="93">
        <f>SUM('28:12'!Z401)</f>
        <v>0</v>
      </c>
      <c r="AA401" s="93">
        <f>SUM('28:12'!AA401)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SUM('28:12'!G402)</f>
        <v>0</v>
      </c>
      <c r="H402" s="293">
        <f t="shared" si="70"/>
        <v>0</v>
      </c>
      <c r="I402" s="93">
        <f>SUM('28:12'!I402)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SUM('28:12'!O402)</f>
        <v>0</v>
      </c>
      <c r="P402" s="93">
        <f>SUM('28:12'!P402)</f>
        <v>0</v>
      </c>
      <c r="Q402" s="93">
        <f>SUM('28:12'!Q402)</f>
        <v>0</v>
      </c>
      <c r="R402" s="93">
        <f>SUM('28:12'!R402)</f>
        <v>0</v>
      </c>
      <c r="S402" s="93">
        <f>SUM('28:12'!S402)</f>
        <v>0</v>
      </c>
      <c r="T402" s="93">
        <f>SUM('28:12'!T402)</f>
        <v>0</v>
      </c>
      <c r="U402" s="93">
        <f>SUM('28:12'!U402)</f>
        <v>0</v>
      </c>
      <c r="V402" s="196">
        <f t="shared" si="76"/>
        <v>0</v>
      </c>
      <c r="W402" s="33" t="str">
        <f t="shared" si="77"/>
        <v/>
      </c>
      <c r="X402" s="93">
        <f>SUM('28:12'!X402)</f>
        <v>0</v>
      </c>
      <c r="Y402" s="93">
        <f>SUM('28:12'!Y402)</f>
        <v>0</v>
      </c>
      <c r="Z402" s="93">
        <f>SUM('28:12'!Z402)</f>
        <v>0</v>
      </c>
      <c r="AA402" s="93">
        <f>SUM('28:12'!AA402)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SUM('28:12'!G403)</f>
        <v>0</v>
      </c>
      <c r="H403" s="293">
        <f t="shared" si="70"/>
        <v>0</v>
      </c>
      <c r="I403" s="93">
        <f>SUM('28:12'!I403)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SUM('28:12'!O403)</f>
        <v>0</v>
      </c>
      <c r="P403" s="93">
        <f>SUM('28:12'!P403)</f>
        <v>0</v>
      </c>
      <c r="Q403" s="93">
        <f>SUM('28:12'!Q403)</f>
        <v>0</v>
      </c>
      <c r="R403" s="93">
        <f>SUM('28:12'!R403)</f>
        <v>0</v>
      </c>
      <c r="S403" s="93">
        <f>SUM('28:12'!S403)</f>
        <v>0</v>
      </c>
      <c r="T403" s="93">
        <f>SUM('28:12'!T403)</f>
        <v>0</v>
      </c>
      <c r="U403" s="93">
        <f>SUM('28:12'!U403)</f>
        <v>0</v>
      </c>
      <c r="V403" s="196">
        <f t="shared" si="76"/>
        <v>0</v>
      </c>
      <c r="W403" s="33" t="str">
        <f t="shared" si="77"/>
        <v/>
      </c>
      <c r="X403" s="93">
        <f>SUM('28:12'!X403)</f>
        <v>0</v>
      </c>
      <c r="Y403" s="93">
        <f>SUM('28:12'!Y403)</f>
        <v>0</v>
      </c>
      <c r="Z403" s="93">
        <f>SUM('28:12'!Z403)</f>
        <v>0</v>
      </c>
      <c r="AA403" s="93">
        <f>SUM('28:12'!AA403)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SUM('28:12'!G404)</f>
        <v>0</v>
      </c>
      <c r="H404" s="293">
        <f t="shared" si="70"/>
        <v>0</v>
      </c>
      <c r="I404" s="93">
        <f>SUM('28:12'!I404)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SUM('28:12'!O404)</f>
        <v>0</v>
      </c>
      <c r="P404" s="93">
        <f>SUM('28:12'!P404)</f>
        <v>0</v>
      </c>
      <c r="Q404" s="93">
        <f>SUM('28:12'!Q404)</f>
        <v>0</v>
      </c>
      <c r="R404" s="93">
        <f>SUM('28:12'!R404)</f>
        <v>0</v>
      </c>
      <c r="S404" s="93">
        <f>SUM('28:12'!S404)</f>
        <v>0</v>
      </c>
      <c r="T404" s="93">
        <f>SUM('28:12'!T404)</f>
        <v>0</v>
      </c>
      <c r="U404" s="93">
        <f>SUM('28:12'!U404)</f>
        <v>0</v>
      </c>
      <c r="V404" s="196">
        <f t="shared" si="76"/>
        <v>0</v>
      </c>
      <c r="W404" s="33" t="str">
        <f t="shared" si="77"/>
        <v/>
      </c>
      <c r="X404" s="93">
        <f>SUM('28:12'!X404)</f>
        <v>0</v>
      </c>
      <c r="Y404" s="93">
        <f>SUM('28:12'!Y404)</f>
        <v>0</v>
      </c>
      <c r="Z404" s="93">
        <f>SUM('28:12'!Z404)</f>
        <v>0</v>
      </c>
      <c r="AA404" s="93">
        <f>SUM('28:12'!AA404)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SUM('28:12'!G405)</f>
        <v>0</v>
      </c>
      <c r="H405" s="293">
        <f t="shared" si="70"/>
        <v>0</v>
      </c>
      <c r="I405" s="93">
        <f>SUM('28:12'!I405)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SUM('28:12'!O405)</f>
        <v>0</v>
      </c>
      <c r="P405" s="93">
        <f>SUM('28:12'!P405)</f>
        <v>0</v>
      </c>
      <c r="Q405" s="93">
        <f>SUM('28:12'!Q405)</f>
        <v>0</v>
      </c>
      <c r="R405" s="93">
        <f>SUM('28:12'!R405)</f>
        <v>0</v>
      </c>
      <c r="S405" s="93">
        <f>SUM('28:12'!S405)</f>
        <v>0</v>
      </c>
      <c r="T405" s="93">
        <f>SUM('28:12'!T405)</f>
        <v>0</v>
      </c>
      <c r="U405" s="93">
        <f>SUM('28:12'!U405)</f>
        <v>0</v>
      </c>
      <c r="V405" s="196">
        <f t="shared" si="76"/>
        <v>0</v>
      </c>
      <c r="W405" s="33" t="str">
        <f t="shared" si="77"/>
        <v/>
      </c>
      <c r="X405" s="93">
        <f>SUM('28:12'!X405)</f>
        <v>0</v>
      </c>
      <c r="Y405" s="93">
        <f>SUM('28:12'!Y405)</f>
        <v>0</v>
      </c>
      <c r="Z405" s="93">
        <f>SUM('28:12'!Z405)</f>
        <v>0</v>
      </c>
      <c r="AA405" s="93">
        <f>SUM('28:12'!AA405)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SUM('28:12'!G406)</f>
        <v>0</v>
      </c>
      <c r="H406" s="293">
        <f t="shared" si="70"/>
        <v>0</v>
      </c>
      <c r="I406" s="93">
        <f>SUM('28:12'!I406)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SUM('28:12'!O406)</f>
        <v>0</v>
      </c>
      <c r="P406" s="93">
        <f>SUM('28:12'!P406)</f>
        <v>0</v>
      </c>
      <c r="Q406" s="93">
        <f>SUM('28:12'!Q406)</f>
        <v>0</v>
      </c>
      <c r="R406" s="93">
        <f>SUM('28:12'!R406)</f>
        <v>0</v>
      </c>
      <c r="S406" s="93">
        <f>SUM('28:12'!S406)</f>
        <v>0</v>
      </c>
      <c r="T406" s="93">
        <f>SUM('28:12'!T406)</f>
        <v>0</v>
      </c>
      <c r="U406" s="93">
        <f>SUM('28:12'!U406)</f>
        <v>0</v>
      </c>
      <c r="V406" s="196">
        <f t="shared" si="76"/>
        <v>0</v>
      </c>
      <c r="W406" s="33" t="str">
        <f t="shared" si="77"/>
        <v/>
      </c>
      <c r="X406" s="93">
        <f>SUM('28:12'!X406)</f>
        <v>0</v>
      </c>
      <c r="Y406" s="93">
        <f>SUM('28:12'!Y406)</f>
        <v>0</v>
      </c>
      <c r="Z406" s="93">
        <f>SUM('28:12'!Z406)</f>
        <v>0</v>
      </c>
      <c r="AA406" s="93">
        <f>SUM('28:12'!AA406)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SUM('28:12'!G407)</f>
        <v>0</v>
      </c>
      <c r="H407" s="293">
        <f t="shared" si="70"/>
        <v>0</v>
      </c>
      <c r="I407" s="93">
        <f>SUM('28:12'!I407)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SUM('28:12'!O407)</f>
        <v>0</v>
      </c>
      <c r="P407" s="93">
        <f>SUM('28:12'!P407)</f>
        <v>0</v>
      </c>
      <c r="Q407" s="93">
        <f>SUM('28:12'!Q407)</f>
        <v>0</v>
      </c>
      <c r="R407" s="93">
        <f>SUM('28:12'!R407)</f>
        <v>0</v>
      </c>
      <c r="S407" s="93">
        <f>SUM('28:12'!S407)</f>
        <v>0</v>
      </c>
      <c r="T407" s="93">
        <f>SUM('28:12'!T407)</f>
        <v>0</v>
      </c>
      <c r="U407" s="93">
        <f>SUM('28:12'!U407)</f>
        <v>0</v>
      </c>
      <c r="V407" s="196">
        <f t="shared" si="76"/>
        <v>0</v>
      </c>
      <c r="W407" s="33" t="str">
        <f t="shared" si="77"/>
        <v/>
      </c>
      <c r="X407" s="93">
        <f>SUM('28:12'!X407)</f>
        <v>0</v>
      </c>
      <c r="Y407" s="93">
        <f>SUM('28:12'!Y407)</f>
        <v>0</v>
      </c>
      <c r="Z407" s="93">
        <f>SUM('28:12'!Z407)</f>
        <v>0</v>
      </c>
      <c r="AA407" s="93">
        <f>SUM('28:12'!AA407)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SUM('28:12'!G408)</f>
        <v>0</v>
      </c>
      <c r="H408" s="293">
        <f t="shared" si="70"/>
        <v>0</v>
      </c>
      <c r="I408" s="93">
        <f>SUM('28:12'!I408)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SUM('28:12'!O408)</f>
        <v>0</v>
      </c>
      <c r="P408" s="93">
        <f>SUM('28:12'!P408)</f>
        <v>0</v>
      </c>
      <c r="Q408" s="93">
        <f>SUM('28:12'!Q408)</f>
        <v>0</v>
      </c>
      <c r="R408" s="93">
        <f>SUM('28:12'!R408)</f>
        <v>0</v>
      </c>
      <c r="S408" s="93">
        <f>SUM('28:12'!S408)</f>
        <v>0</v>
      </c>
      <c r="T408" s="93">
        <f>SUM('28:12'!T408)</f>
        <v>0</v>
      </c>
      <c r="U408" s="93">
        <f>SUM('28:12'!U408)</f>
        <v>0</v>
      </c>
      <c r="V408" s="196">
        <f t="shared" si="76"/>
        <v>0</v>
      </c>
      <c r="W408" s="33" t="str">
        <f t="shared" si="77"/>
        <v/>
      </c>
      <c r="X408" s="93">
        <f>SUM('28:12'!X408)</f>
        <v>0</v>
      </c>
      <c r="Y408" s="93">
        <f>SUM('28:12'!Y408)</f>
        <v>0</v>
      </c>
      <c r="Z408" s="93">
        <f>SUM('28:12'!Z408)</f>
        <v>0</v>
      </c>
      <c r="AA408" s="93">
        <f>SUM('28:12'!AA408)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SUM('28:12'!G409)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SUM('28:12'!G410)</f>
        <v>0</v>
      </c>
      <c r="H410" s="293">
        <f t="shared" si="70"/>
        <v>0</v>
      </c>
      <c r="I410" s="93">
        <f>SUM('28:12'!I410)</f>
        <v>0</v>
      </c>
      <c r="J410" s="31"/>
      <c r="K410" s="35"/>
      <c r="L410" s="87">
        <v>50</v>
      </c>
      <c r="M410" s="36"/>
      <c r="N410" s="31"/>
      <c r="O410" s="93">
        <f>SUM('28:12'!O410)</f>
        <v>0</v>
      </c>
      <c r="P410" s="93">
        <f>SUM('28:12'!P410)</f>
        <v>0</v>
      </c>
      <c r="Q410" s="93">
        <f>SUM('28:12'!Q410)</f>
        <v>0</v>
      </c>
      <c r="R410" s="93">
        <f>SUM('28:12'!R410)</f>
        <v>0</v>
      </c>
      <c r="S410" s="93">
        <f>SUM('28:12'!S410)</f>
        <v>0</v>
      </c>
      <c r="T410" s="93">
        <f>SUM('28:12'!T410)</f>
        <v>0</v>
      </c>
      <c r="U410" s="93">
        <f>SUM('28:12'!U410)</f>
        <v>0</v>
      </c>
      <c r="V410" s="196"/>
      <c r="W410" s="33"/>
      <c r="X410" s="93">
        <f>SUM('28:12'!X410)</f>
        <v>0</v>
      </c>
      <c r="Y410" s="93">
        <f>SUM('28:12'!Y410)</f>
        <v>0</v>
      </c>
      <c r="Z410" s="93">
        <f>SUM('28:12'!Z410)</f>
        <v>0</v>
      </c>
      <c r="AA410" s="93">
        <f>SUM('28:12'!AA410)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SUM('28:12'!G411)</f>
        <v>0</v>
      </c>
      <c r="H411" s="293">
        <f t="shared" si="70"/>
        <v>0</v>
      </c>
      <c r="I411" s="93">
        <f>SUM('28:12'!I411)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SUM('28:12'!O411)</f>
        <v>0</v>
      </c>
      <c r="P411" s="93">
        <f>SUM('28:12'!P411)</f>
        <v>0</v>
      </c>
      <c r="Q411" s="93">
        <f>SUM('28:12'!Q411)</f>
        <v>0</v>
      </c>
      <c r="R411" s="93">
        <f>SUM('28:12'!R411)</f>
        <v>0</v>
      </c>
      <c r="S411" s="93">
        <f>SUM('28:12'!S411)</f>
        <v>0</v>
      </c>
      <c r="T411" s="93">
        <f>SUM('28:12'!T411)</f>
        <v>0</v>
      </c>
      <c r="U411" s="93">
        <f>SUM('28:12'!U411)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SUM('28:12'!X411)</f>
        <v>0</v>
      </c>
      <c r="Y411" s="93">
        <f>SUM('28:12'!Y411)</f>
        <v>0</v>
      </c>
      <c r="Z411" s="93">
        <f>SUM('28:12'!Z411)</f>
        <v>0</v>
      </c>
      <c r="AA411" s="93">
        <f>SUM('28:12'!AA411)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SUM('28:12'!G412)</f>
        <v>0</v>
      </c>
      <c r="H412" s="293">
        <f t="shared" si="70"/>
        <v>0</v>
      </c>
      <c r="I412" s="93">
        <f>SUM('28:12'!I412)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SUM('28:12'!O412)</f>
        <v>0</v>
      </c>
      <c r="P412" s="93">
        <f>SUM('28:12'!P412)</f>
        <v>0</v>
      </c>
      <c r="Q412" s="93">
        <f>SUM('28:12'!Q412)</f>
        <v>0</v>
      </c>
      <c r="R412" s="93">
        <f>SUM('28:12'!R412)</f>
        <v>0</v>
      </c>
      <c r="S412" s="93">
        <f>SUM('28:12'!S412)</f>
        <v>0</v>
      </c>
      <c r="T412" s="93">
        <f>SUM('28:12'!T412)</f>
        <v>0</v>
      </c>
      <c r="U412" s="93">
        <f>SUM('28:12'!U412)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SUM('28:12'!X412)</f>
        <v>0</v>
      </c>
      <c r="Y412" s="93">
        <f>SUM('28:12'!Y412)</f>
        <v>0</v>
      </c>
      <c r="Z412" s="93">
        <f>SUM('28:12'!Z412)</f>
        <v>0</v>
      </c>
      <c r="AA412" s="93">
        <f>SUM('28:12'!AA412)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SUM('28:12'!G413)</f>
        <v>0</v>
      </c>
      <c r="H413" s="293">
        <f t="shared" si="70"/>
        <v>0</v>
      </c>
      <c r="I413" s="93">
        <f>SUM('28:12'!I413)</f>
        <v>0</v>
      </c>
      <c r="J413" s="31"/>
      <c r="K413" s="35"/>
      <c r="L413" s="87"/>
      <c r="M413" s="36"/>
      <c r="N413" s="31"/>
      <c r="O413" s="93">
        <f>SUM('28:12'!O413)</f>
        <v>0</v>
      </c>
      <c r="P413" s="93">
        <f>SUM('28:12'!P413)</f>
        <v>0</v>
      </c>
      <c r="Q413" s="93">
        <f>SUM('28:12'!Q413)</f>
        <v>0</v>
      </c>
      <c r="R413" s="93">
        <f>SUM('28:12'!R413)</f>
        <v>0</v>
      </c>
      <c r="S413" s="93">
        <f>SUM('28:12'!S413)</f>
        <v>0</v>
      </c>
      <c r="T413" s="93">
        <f>SUM('28:12'!T413)</f>
        <v>0</v>
      </c>
      <c r="U413" s="93">
        <f>SUM('28:12'!U413)</f>
        <v>0</v>
      </c>
      <c r="V413" s="196"/>
      <c r="W413" s="33"/>
      <c r="X413" s="93">
        <f>SUM('28:12'!X413)</f>
        <v>0</v>
      </c>
      <c r="Y413" s="93">
        <f>SUM('28:12'!Y413)</f>
        <v>0</v>
      </c>
      <c r="Z413" s="93">
        <f>SUM('28:12'!Z413)</f>
        <v>0</v>
      </c>
      <c r="AA413" s="93">
        <f>SUM('28:12'!AA413)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SUM('28:12'!G414)</f>
        <v>0</v>
      </c>
      <c r="H414" s="293">
        <f t="shared" si="70"/>
        <v>0</v>
      </c>
      <c r="I414" s="93">
        <f>SUM('28:12'!I414)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SUM('28:12'!O414)</f>
        <v>0</v>
      </c>
      <c r="P414" s="93">
        <f>SUM('28:12'!P414)</f>
        <v>0</v>
      </c>
      <c r="Q414" s="93">
        <f>SUM('28:12'!Q414)</f>
        <v>0</v>
      </c>
      <c r="R414" s="93">
        <f>SUM('28:12'!R414)</f>
        <v>0</v>
      </c>
      <c r="S414" s="93">
        <f>SUM('28:12'!S414)</f>
        <v>0</v>
      </c>
      <c r="T414" s="93">
        <f>SUM('28:12'!T414)</f>
        <v>0</v>
      </c>
      <c r="U414" s="93">
        <f>SUM('28:12'!U414)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SUM('28:12'!X414)</f>
        <v>0</v>
      </c>
      <c r="Y414" s="93">
        <f>SUM('28:12'!Y414)</f>
        <v>0</v>
      </c>
      <c r="Z414" s="93">
        <f>SUM('28:12'!Z414)</f>
        <v>0</v>
      </c>
      <c r="AA414" s="93">
        <f>SUM('28:12'!AA414)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SUM('28:12'!G415)</f>
        <v>0</v>
      </c>
      <c r="H415" s="293">
        <f t="shared" si="70"/>
        <v>0</v>
      </c>
      <c r="I415" s="93">
        <f>SUM('28:12'!I415)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SUM('28:12'!O415)</f>
        <v>0</v>
      </c>
      <c r="P415" s="93">
        <f>SUM('28:12'!P415)</f>
        <v>0</v>
      </c>
      <c r="Q415" s="93">
        <f>SUM('28:12'!Q415)</f>
        <v>0</v>
      </c>
      <c r="R415" s="93">
        <f>SUM('28:12'!R415)</f>
        <v>0</v>
      </c>
      <c r="S415" s="93">
        <f>SUM('28:12'!S415)</f>
        <v>0</v>
      </c>
      <c r="T415" s="93">
        <f>SUM('28:12'!T415)</f>
        <v>0</v>
      </c>
      <c r="U415" s="93">
        <f>SUM('28:12'!U415)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SUM('28:12'!X415)</f>
        <v>0</v>
      </c>
      <c r="Y415" s="93">
        <f>SUM('28:12'!Y415)</f>
        <v>0</v>
      </c>
      <c r="Z415" s="93">
        <f>SUM('28:12'!Z415)</f>
        <v>0</v>
      </c>
      <c r="AA415" s="93">
        <f>SUM('28:12'!AA415)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SUM('28:12'!G416)</f>
        <v>0</v>
      </c>
      <c r="H416" s="293">
        <f t="shared" si="70"/>
        <v>0</v>
      </c>
      <c r="I416" s="93">
        <f>SUM('28:12'!I416)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SUM('28:12'!O416)</f>
        <v>0</v>
      </c>
      <c r="P416" s="93">
        <f>SUM('28:12'!P416)</f>
        <v>0</v>
      </c>
      <c r="Q416" s="93">
        <f>SUM('28:12'!Q416)</f>
        <v>0</v>
      </c>
      <c r="R416" s="93">
        <f>SUM('28:12'!R416)</f>
        <v>0</v>
      </c>
      <c r="S416" s="93">
        <f>SUM('28:12'!S416)</f>
        <v>0</v>
      </c>
      <c r="T416" s="93">
        <f>SUM('28:12'!T416)</f>
        <v>0</v>
      </c>
      <c r="U416" s="93">
        <f>SUM('28:12'!U416)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SUM('28:12'!X416)</f>
        <v>0</v>
      </c>
      <c r="Y416" s="93">
        <f>SUM('28:12'!Y416)</f>
        <v>0</v>
      </c>
      <c r="Z416" s="93">
        <f>SUM('28:12'!Z416)</f>
        <v>0</v>
      </c>
      <c r="AA416" s="93">
        <f>SUM('28:12'!AA416)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SUM('28:12'!G417)</f>
        <v>0</v>
      </c>
      <c r="H417" s="293">
        <f t="shared" si="70"/>
        <v>0</v>
      </c>
      <c r="I417" s="93">
        <f>SUM('28:12'!I417)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SUM('28:12'!O417)</f>
        <v>0</v>
      </c>
      <c r="P417" s="93">
        <f>SUM('28:12'!P417)</f>
        <v>0</v>
      </c>
      <c r="Q417" s="93">
        <f>SUM('28:12'!Q417)</f>
        <v>0</v>
      </c>
      <c r="R417" s="93">
        <f>SUM('28:12'!R417)</f>
        <v>0</v>
      </c>
      <c r="S417" s="93">
        <f>SUM('28:12'!S417)</f>
        <v>0</v>
      </c>
      <c r="T417" s="93">
        <f>SUM('28:12'!T417)</f>
        <v>0</v>
      </c>
      <c r="U417" s="93">
        <f>SUM('28:12'!U417)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SUM('28:12'!X417)</f>
        <v>0</v>
      </c>
      <c r="Y417" s="93">
        <f>SUM('28:12'!Y417)</f>
        <v>0</v>
      </c>
      <c r="Z417" s="93">
        <f>SUM('28:12'!Z417)</f>
        <v>0</v>
      </c>
      <c r="AA417" s="93">
        <f>SUM('28:12'!AA417)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SUM('28:12'!G418)</f>
        <v>0</v>
      </c>
      <c r="H418" s="293">
        <f t="shared" si="70"/>
        <v>0</v>
      </c>
      <c r="I418" s="93">
        <f>SUM('28:12'!I418)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SUM('28:12'!O418)</f>
        <v>0</v>
      </c>
      <c r="P418" s="93">
        <f>SUM('28:12'!P418)</f>
        <v>0</v>
      </c>
      <c r="Q418" s="93">
        <f>SUM('28:12'!Q418)</f>
        <v>0</v>
      </c>
      <c r="R418" s="93">
        <f>SUM('28:12'!R418)</f>
        <v>0</v>
      </c>
      <c r="S418" s="93">
        <f>SUM('28:12'!S418)</f>
        <v>0</v>
      </c>
      <c r="T418" s="93">
        <f>SUM('28:12'!T418)</f>
        <v>0</v>
      </c>
      <c r="U418" s="93">
        <f>SUM('28:12'!U418)</f>
        <v>0</v>
      </c>
      <c r="V418" s="196"/>
      <c r="W418" s="33"/>
      <c r="X418" s="93">
        <f>SUM('28:12'!X418)</f>
        <v>0</v>
      </c>
      <c r="Y418" s="93">
        <f>SUM('28:12'!Y418)</f>
        <v>0</v>
      </c>
      <c r="Z418" s="93">
        <f>SUM('28:12'!Z418)</f>
        <v>0</v>
      </c>
      <c r="AA418" s="93">
        <f>SUM('28:12'!AA418)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SUM('28:12'!G419)</f>
        <v>0</v>
      </c>
      <c r="H419" s="293">
        <f t="shared" si="70"/>
        <v>0</v>
      </c>
      <c r="I419" s="93">
        <f>SUM('28:12'!I419)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SUM('28:12'!O419)</f>
        <v>0</v>
      </c>
      <c r="P419" s="93">
        <f>SUM('28:12'!P419)</f>
        <v>0</v>
      </c>
      <c r="Q419" s="93">
        <f>SUM('28:12'!Q419)</f>
        <v>0</v>
      </c>
      <c r="R419" s="93">
        <f>SUM('28:12'!R419)</f>
        <v>0</v>
      </c>
      <c r="S419" s="93">
        <f>SUM('28:12'!S419)</f>
        <v>0</v>
      </c>
      <c r="T419" s="93">
        <f>SUM('28:12'!T419)</f>
        <v>0</v>
      </c>
      <c r="U419" s="93">
        <f>SUM('28:12'!U419)</f>
        <v>0</v>
      </c>
      <c r="V419" s="196"/>
      <c r="W419" s="33"/>
      <c r="X419" s="93">
        <f>SUM('28:12'!X419)</f>
        <v>0</v>
      </c>
      <c r="Y419" s="93">
        <f>SUM('28:12'!Y419)</f>
        <v>0</v>
      </c>
      <c r="Z419" s="93">
        <f>SUM('28:12'!Z419)</f>
        <v>0</v>
      </c>
      <c r="AA419" s="93">
        <f>SUM('28:12'!AA419)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SUM('28:12'!G420)</f>
        <v>0</v>
      </c>
      <c r="H420" s="293">
        <f t="shared" si="70"/>
        <v>0</v>
      </c>
      <c r="I420" s="93">
        <f>SUM('28:12'!I420)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SUM('28:12'!O420)</f>
        <v>0</v>
      </c>
      <c r="P420" s="93">
        <f>SUM('28:12'!P420)</f>
        <v>0</v>
      </c>
      <c r="Q420" s="93">
        <f>SUM('28:12'!Q420)</f>
        <v>0</v>
      </c>
      <c r="R420" s="93">
        <f>SUM('28:12'!R420)</f>
        <v>0</v>
      </c>
      <c r="S420" s="93">
        <f>SUM('28:12'!S420)</f>
        <v>0</v>
      </c>
      <c r="T420" s="93">
        <f>SUM('28:12'!T420)</f>
        <v>0</v>
      </c>
      <c r="U420" s="93">
        <f>SUM('28:12'!U420)</f>
        <v>0</v>
      </c>
      <c r="V420" s="196"/>
      <c r="W420" s="33"/>
      <c r="X420" s="93">
        <f>SUM('28:12'!X420)</f>
        <v>0</v>
      </c>
      <c r="Y420" s="93">
        <f>SUM('28:12'!Y420)</f>
        <v>0</v>
      </c>
      <c r="Z420" s="93">
        <f>SUM('28:12'!Z420)</f>
        <v>0</v>
      </c>
      <c r="AA420" s="93">
        <f>SUM('28:12'!AA420)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SUM('28:12'!G421)</f>
        <v>0</v>
      </c>
      <c r="H421" s="293">
        <f t="shared" si="70"/>
        <v>0</v>
      </c>
      <c r="I421" s="93">
        <f>SUM('28:12'!I421)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SUM('28:12'!O421)</f>
        <v>0</v>
      </c>
      <c r="P421" s="93">
        <f>SUM('28:12'!P421)</f>
        <v>0</v>
      </c>
      <c r="Q421" s="93">
        <f>SUM('28:12'!Q421)</f>
        <v>0</v>
      </c>
      <c r="R421" s="93">
        <f>SUM('28:12'!R421)</f>
        <v>0</v>
      </c>
      <c r="S421" s="93">
        <f>SUM('28:12'!S421)</f>
        <v>0</v>
      </c>
      <c r="T421" s="93">
        <f>SUM('28:12'!T421)</f>
        <v>0</v>
      </c>
      <c r="U421" s="93">
        <f>SUM('28:12'!U421)</f>
        <v>0</v>
      </c>
      <c r="V421" s="196"/>
      <c r="W421" s="33"/>
      <c r="X421" s="93">
        <f>SUM('28:12'!X421)</f>
        <v>0</v>
      </c>
      <c r="Y421" s="93">
        <f>SUM('28:12'!Y421)</f>
        <v>0</v>
      </c>
      <c r="Z421" s="93">
        <f>SUM('28:12'!Z421)</f>
        <v>0</v>
      </c>
      <c r="AA421" s="93">
        <f>SUM('28:12'!AA421)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SUM('28:12'!G422)</f>
        <v>0</v>
      </c>
      <c r="H422" s="293">
        <f t="shared" si="70"/>
        <v>0</v>
      </c>
      <c r="I422" s="93">
        <f>SUM('28:12'!I422)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SUM('28:12'!G423)</f>
        <v>0</v>
      </c>
      <c r="H423" s="293">
        <f t="shared" si="70"/>
        <v>0</v>
      </c>
      <c r="I423" s="93">
        <f>SUM('28:12'!I423)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SUM('28:12'!G424)</f>
        <v>0</v>
      </c>
      <c r="H424" s="293">
        <f t="shared" si="70"/>
        <v>0</v>
      </c>
      <c r="I424" s="93">
        <f>SUM('28:12'!I424)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SUM('28:12'!G425)</f>
        <v>0</v>
      </c>
      <c r="H425" s="293">
        <f t="shared" si="70"/>
        <v>0</v>
      </c>
      <c r="I425" s="93">
        <f>SUM('28:12'!I425)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SUM('28:12'!O425)</f>
        <v>0</v>
      </c>
      <c r="P425" s="93">
        <f>SUM('28:12'!P425)</f>
        <v>0</v>
      </c>
      <c r="Q425" s="93">
        <f>SUM('28:12'!Q425)</f>
        <v>0</v>
      </c>
      <c r="R425" s="93">
        <f>SUM('28:12'!R425)</f>
        <v>0</v>
      </c>
      <c r="S425" s="93">
        <f>SUM('28:12'!S425)</f>
        <v>0</v>
      </c>
      <c r="T425" s="93">
        <f>SUM('28:12'!T425)</f>
        <v>0</v>
      </c>
      <c r="U425" s="93">
        <f>SUM('28:12'!U425)</f>
        <v>0</v>
      </c>
      <c r="V425" s="196"/>
      <c r="W425" s="33"/>
      <c r="X425" s="93">
        <f>SUM('28:12'!X425)</f>
        <v>0</v>
      </c>
      <c r="Y425" s="93">
        <f>SUM('28:12'!Y425)</f>
        <v>0</v>
      </c>
      <c r="Z425" s="93">
        <f>SUM('28:12'!Z425)</f>
        <v>0</v>
      </c>
      <c r="AA425" s="93">
        <f>SUM('28:12'!AA425)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SUM('28:12'!G426)</f>
        <v>0</v>
      </c>
      <c r="H426" s="293">
        <f t="shared" si="70"/>
        <v>0</v>
      </c>
      <c r="I426" s="93">
        <f>SUM('28:12'!I426)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SUM('28:12'!O426)</f>
        <v>0</v>
      </c>
      <c r="P426" s="93">
        <f>SUM('28:12'!P426)</f>
        <v>0</v>
      </c>
      <c r="Q426" s="93">
        <f>SUM('28:12'!Q426)</f>
        <v>0</v>
      </c>
      <c r="R426" s="93">
        <f>SUM('28:12'!R426)</f>
        <v>0</v>
      </c>
      <c r="S426" s="93">
        <f>SUM('28:12'!S426)</f>
        <v>0</v>
      </c>
      <c r="T426" s="93">
        <f>SUM('28:12'!T426)</f>
        <v>0</v>
      </c>
      <c r="U426" s="93">
        <f>SUM('28:12'!U426)</f>
        <v>0</v>
      </c>
      <c r="V426" s="196"/>
      <c r="W426" s="33"/>
      <c r="X426" s="93">
        <f>SUM('28:12'!X426)</f>
        <v>0</v>
      </c>
      <c r="Y426" s="93">
        <f>SUM('28:12'!Y426)</f>
        <v>0</v>
      </c>
      <c r="Z426" s="93">
        <f>SUM('28:12'!Z426)</f>
        <v>0</v>
      </c>
      <c r="AA426" s="93">
        <f>SUM('28:12'!AA426)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SUM('28:12'!G427)</f>
        <v>0</v>
      </c>
      <c r="H427" s="293">
        <f t="shared" si="70"/>
        <v>0</v>
      </c>
      <c r="I427" s="93">
        <f>SUM('28:12'!I427)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SUM('28:12'!O427)</f>
        <v>0</v>
      </c>
      <c r="P427" s="93">
        <f>SUM('28:12'!P427)</f>
        <v>0</v>
      </c>
      <c r="Q427" s="93">
        <f>SUM('28:12'!Q427)</f>
        <v>0</v>
      </c>
      <c r="R427" s="93">
        <f>SUM('28:12'!R427)</f>
        <v>0</v>
      </c>
      <c r="S427" s="93">
        <f>SUM('28:12'!S427)</f>
        <v>0</v>
      </c>
      <c r="T427" s="93">
        <f>SUM('28:12'!T427)</f>
        <v>0</v>
      </c>
      <c r="U427" s="93">
        <f>SUM('28:12'!U427)</f>
        <v>0</v>
      </c>
      <c r="V427" s="196"/>
      <c r="W427" s="33"/>
      <c r="X427" s="93">
        <f>SUM('28:12'!X427)</f>
        <v>0</v>
      </c>
      <c r="Y427" s="93">
        <f>SUM('28:12'!Y427)</f>
        <v>0</v>
      </c>
      <c r="Z427" s="93">
        <f>SUM('28:12'!Z427)</f>
        <v>0</v>
      </c>
      <c r="AA427" s="93">
        <f>SUM('28:12'!AA427)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88" t="s">
        <v>86</v>
      </c>
      <c r="B428" s="788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SUM('28:12'!G429)</f>
        <v>735</v>
      </c>
      <c r="H429" s="293">
        <f>D429*G429</f>
        <v>3697.05</v>
      </c>
      <c r="I429" s="93">
        <f>SUM('28:12'!I429)</f>
        <v>85</v>
      </c>
      <c r="J429" s="31">
        <f t="array" ref="J429">IF(ISERROR(G429/I429),"",G429/I429)</f>
        <v>8.6470588235294112</v>
      </c>
      <c r="K429" s="35">
        <f t="array" ref="K429">IF(ISERROR(G429/L429),"",G429/L429)</f>
        <v>83.522727272727266</v>
      </c>
      <c r="L429" s="87">
        <v>8.8000000000000007</v>
      </c>
      <c r="M429" s="36">
        <f t="shared" ref="M429:M436" si="81">IF(ISERROR(I429-K429),"",I429-K429)</f>
        <v>1.4772727272727337</v>
      </c>
      <c r="N429" s="31">
        <f t="shared" ref="N429:N436" si="82">SUM(O429:U429)</f>
        <v>0</v>
      </c>
      <c r="O429" s="93">
        <f>SUM('28:12'!O429)</f>
        <v>0</v>
      </c>
      <c r="P429" s="93">
        <f>SUM('28:12'!P429)</f>
        <v>0</v>
      </c>
      <c r="Q429" s="93">
        <f>SUM('28:12'!Q429)</f>
        <v>0</v>
      </c>
      <c r="R429" s="93">
        <f>SUM('28:12'!R429)</f>
        <v>0</v>
      </c>
      <c r="S429" s="93">
        <f>SUM('28:12'!S429)</f>
        <v>0</v>
      </c>
      <c r="T429" s="93">
        <f>SUM('28:12'!T429)</f>
        <v>0</v>
      </c>
      <c r="U429" s="93">
        <f>SUM('28:12'!U429)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SUM('28:12'!X429)</f>
        <v>0</v>
      </c>
      <c r="Y429" s="93">
        <f>SUM('28:12'!Y429)</f>
        <v>0</v>
      </c>
      <c r="Z429" s="93">
        <f>SUM('28:12'!Z429)</f>
        <v>0</v>
      </c>
      <c r="AA429" s="93">
        <f>SUM('28:12'!AA429)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SUM('28:12'!G430)</f>
        <v>690</v>
      </c>
      <c r="H430" s="293">
        <f t="shared" ref="H430:H462" si="84">D430*G430</f>
        <v>3470.7000000000003</v>
      </c>
      <c r="I430" s="93">
        <f>SUM('28:12'!I430)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SUM('28:12'!O430)</f>
        <v>0</v>
      </c>
      <c r="P430" s="93">
        <f>SUM('28:12'!P430)</f>
        <v>0</v>
      </c>
      <c r="Q430" s="93">
        <f>SUM('28:12'!Q430)</f>
        <v>0</v>
      </c>
      <c r="R430" s="93">
        <f>SUM('28:12'!R430)</f>
        <v>0</v>
      </c>
      <c r="S430" s="93">
        <f>SUM('28:12'!S430)</f>
        <v>0</v>
      </c>
      <c r="T430" s="93">
        <f>SUM('28:12'!T430)</f>
        <v>0</v>
      </c>
      <c r="U430" s="93">
        <f>SUM('28:12'!U430)</f>
        <v>0</v>
      </c>
      <c r="V430" s="196">
        <f t="shared" si="83"/>
        <v>0</v>
      </c>
      <c r="W430" s="33">
        <f t="shared" si="80"/>
        <v>0</v>
      </c>
      <c r="X430" s="93">
        <f>SUM('28:12'!X430)</f>
        <v>0</v>
      </c>
      <c r="Y430" s="93">
        <f>SUM('28:12'!Y430)</f>
        <v>0</v>
      </c>
      <c r="Z430" s="93">
        <f>SUM('28:12'!Z430)</f>
        <v>0</v>
      </c>
      <c r="AA430" s="93">
        <f>SUM('28:12'!AA430)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SUM('28:12'!G431)</f>
        <v>1090</v>
      </c>
      <c r="H431" s="293">
        <f t="shared" si="84"/>
        <v>5482.7</v>
      </c>
      <c r="I431" s="93">
        <f>SUM('28:12'!I431)</f>
        <v>79</v>
      </c>
      <c r="J431" s="31">
        <f t="array" ref="J431">IF(ISERROR(G431/I431),"",G431/I431)</f>
        <v>13.79746835443038</v>
      </c>
      <c r="K431" s="35">
        <f t="array" ref="K431">IF(ISERROR(G431/L431),"",G431/L431)</f>
        <v>123.86363636363636</v>
      </c>
      <c r="L431" s="87">
        <v>8.8000000000000007</v>
      </c>
      <c r="M431" s="36">
        <f t="shared" si="81"/>
        <v>-44.86363636363636</v>
      </c>
      <c r="N431" s="31">
        <f t="shared" si="82"/>
        <v>0</v>
      </c>
      <c r="O431" s="93">
        <f>SUM('28:12'!O431)</f>
        <v>0</v>
      </c>
      <c r="P431" s="93">
        <f>SUM('28:12'!P431)</f>
        <v>0</v>
      </c>
      <c r="Q431" s="93">
        <f>SUM('28:12'!Q431)</f>
        <v>0</v>
      </c>
      <c r="R431" s="93">
        <f>SUM('28:12'!R431)</f>
        <v>0</v>
      </c>
      <c r="S431" s="93">
        <f>SUM('28:12'!S431)</f>
        <v>0</v>
      </c>
      <c r="T431" s="93">
        <f>SUM('28:12'!T431)</f>
        <v>0</v>
      </c>
      <c r="U431" s="93">
        <f>SUM('28:12'!U431)</f>
        <v>0</v>
      </c>
      <c r="V431" s="196">
        <f t="shared" si="83"/>
        <v>0</v>
      </c>
      <c r="W431" s="33">
        <f t="shared" si="80"/>
        <v>0</v>
      </c>
      <c r="X431" s="93">
        <f>SUM('28:12'!X431)</f>
        <v>0</v>
      </c>
      <c r="Y431" s="93">
        <f>SUM('28:12'!Y431)</f>
        <v>0</v>
      </c>
      <c r="Z431" s="93">
        <f>SUM('28:12'!Z431)</f>
        <v>0</v>
      </c>
      <c r="AA431" s="93">
        <f>SUM('28:12'!AA431)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SUM('28:12'!G432)</f>
        <v>749</v>
      </c>
      <c r="H432" s="293">
        <f t="shared" si="84"/>
        <v>3767.4700000000003</v>
      </c>
      <c r="I432" s="93">
        <f>SUM('28:12'!I432)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SUM('28:12'!O432)</f>
        <v>0</v>
      </c>
      <c r="P432" s="93">
        <f>SUM('28:12'!P432)</f>
        <v>0</v>
      </c>
      <c r="Q432" s="93">
        <f>SUM('28:12'!Q432)</f>
        <v>0</v>
      </c>
      <c r="R432" s="93">
        <f>SUM('28:12'!R432)</f>
        <v>0</v>
      </c>
      <c r="S432" s="93">
        <f>SUM('28:12'!S432)</f>
        <v>0</v>
      </c>
      <c r="T432" s="93">
        <f>SUM('28:12'!T432)</f>
        <v>0</v>
      </c>
      <c r="U432" s="93">
        <f>SUM('28:12'!U432)</f>
        <v>0</v>
      </c>
      <c r="V432" s="196">
        <f t="shared" si="83"/>
        <v>0</v>
      </c>
      <c r="W432" s="33">
        <f t="shared" si="80"/>
        <v>0</v>
      </c>
      <c r="X432" s="93">
        <f>SUM('28:12'!X432)</f>
        <v>0</v>
      </c>
      <c r="Y432" s="93">
        <f>SUM('28:12'!Y432)</f>
        <v>0</v>
      </c>
      <c r="Z432" s="93">
        <f>SUM('28:12'!Z432)</f>
        <v>0</v>
      </c>
      <c r="AA432" s="93">
        <f>SUM('28:12'!AA432)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SUM('28:12'!G433)</f>
        <v>0</v>
      </c>
      <c r="H433" s="293">
        <f t="shared" si="84"/>
        <v>0</v>
      </c>
      <c r="I433" s="93">
        <f>SUM('28:12'!I433)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SUM('28:12'!O433)</f>
        <v>0</v>
      </c>
      <c r="P433" s="93">
        <f>SUM('28:12'!P433)</f>
        <v>0</v>
      </c>
      <c r="Q433" s="93">
        <f>SUM('28:12'!Q433)</f>
        <v>0</v>
      </c>
      <c r="R433" s="93">
        <f>SUM('28:12'!R433)</f>
        <v>0</v>
      </c>
      <c r="S433" s="93">
        <f>SUM('28:12'!S433)</f>
        <v>0</v>
      </c>
      <c r="T433" s="93">
        <f>SUM('28:12'!T433)</f>
        <v>0</v>
      </c>
      <c r="U433" s="93">
        <f>SUM('28:12'!U433)</f>
        <v>0</v>
      </c>
      <c r="V433" s="196">
        <f t="shared" si="83"/>
        <v>0</v>
      </c>
      <c r="W433" s="33" t="str">
        <f t="shared" si="80"/>
        <v/>
      </c>
      <c r="X433" s="93">
        <f>SUM('28:12'!X433)</f>
        <v>0</v>
      </c>
      <c r="Y433" s="93">
        <f>SUM('28:12'!Y433)</f>
        <v>0</v>
      </c>
      <c r="Z433" s="93">
        <f>SUM('28:12'!Z433)</f>
        <v>0</v>
      </c>
      <c r="AA433" s="93">
        <f>SUM('28:12'!AA433)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SUM('28:12'!G434)</f>
        <v>0</v>
      </c>
      <c r="H434" s="293">
        <f t="shared" si="84"/>
        <v>0</v>
      </c>
      <c r="I434" s="93">
        <f>SUM('28:12'!I434)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SUM('28:12'!O434)</f>
        <v>0</v>
      </c>
      <c r="P434" s="93">
        <f>SUM('28:12'!P434)</f>
        <v>0</v>
      </c>
      <c r="Q434" s="93">
        <f>SUM('28:12'!Q434)</f>
        <v>0</v>
      </c>
      <c r="R434" s="93">
        <f>SUM('28:12'!R434)</f>
        <v>0</v>
      </c>
      <c r="S434" s="93">
        <f>SUM('28:12'!S434)</f>
        <v>0</v>
      </c>
      <c r="T434" s="93">
        <f>SUM('28:12'!T434)</f>
        <v>0</v>
      </c>
      <c r="U434" s="93">
        <f>SUM('28:12'!U434)</f>
        <v>0</v>
      </c>
      <c r="V434" s="196">
        <f t="shared" si="83"/>
        <v>0</v>
      </c>
      <c r="W434" s="33" t="str">
        <f t="shared" si="80"/>
        <v/>
      </c>
      <c r="X434" s="93">
        <f>SUM('28:12'!X434)</f>
        <v>0</v>
      </c>
      <c r="Y434" s="93">
        <f>SUM('28:12'!Y434)</f>
        <v>0</v>
      </c>
      <c r="Z434" s="93">
        <f>SUM('28:12'!Z434)</f>
        <v>0</v>
      </c>
      <c r="AA434" s="93">
        <f>SUM('28:12'!AA434)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SUM('28:12'!G435)</f>
        <v>458</v>
      </c>
      <c r="H435" s="293">
        <f t="shared" si="84"/>
        <v>2303.7400000000002</v>
      </c>
      <c r="I435" s="93">
        <f>SUM('28:12'!I435)</f>
        <v>40</v>
      </c>
      <c r="J435" s="31">
        <f t="array" ref="J435">IF(ISERROR(G435/I435),"",G435/I435)</f>
        <v>11.45</v>
      </c>
      <c r="K435" s="35">
        <f t="array" ref="K435">IF(ISERROR(G435/L435),"",G435/L435)</f>
        <v>49.247311827956985</v>
      </c>
      <c r="L435" s="87">
        <v>9.3000000000000007</v>
      </c>
      <c r="M435" s="36">
        <f t="shared" si="81"/>
        <v>-9.2473118279569846</v>
      </c>
      <c r="N435" s="31">
        <f t="shared" si="82"/>
        <v>0</v>
      </c>
      <c r="O435" s="93">
        <f>SUM('28:12'!O435)</f>
        <v>0</v>
      </c>
      <c r="P435" s="93">
        <f>SUM('28:12'!P435)</f>
        <v>0</v>
      </c>
      <c r="Q435" s="93">
        <f>SUM('28:12'!Q435)</f>
        <v>0</v>
      </c>
      <c r="R435" s="93">
        <f>SUM('28:12'!R435)</f>
        <v>0</v>
      </c>
      <c r="S435" s="93">
        <f>SUM('28:12'!S435)</f>
        <v>0</v>
      </c>
      <c r="T435" s="93">
        <f>SUM('28:12'!T435)</f>
        <v>0</v>
      </c>
      <c r="U435" s="93">
        <f>SUM('28:12'!U435)</f>
        <v>0</v>
      </c>
      <c r="V435" s="196">
        <f t="shared" si="83"/>
        <v>0</v>
      </c>
      <c r="W435" s="33">
        <f t="shared" si="80"/>
        <v>0</v>
      </c>
      <c r="X435" s="93">
        <f>SUM('28:12'!X435)</f>
        <v>0</v>
      </c>
      <c r="Y435" s="93">
        <f>SUM('28:12'!Y435)</f>
        <v>0</v>
      </c>
      <c r="Z435" s="93">
        <f>SUM('28:12'!Z435)</f>
        <v>0</v>
      </c>
      <c r="AA435" s="93">
        <f>SUM('28:12'!AA435)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SUM('28:12'!G436)</f>
        <v>733</v>
      </c>
      <c r="H436" s="293">
        <f t="shared" si="84"/>
        <v>3686.9900000000002</v>
      </c>
      <c r="I436" s="93">
        <f>SUM('28:12'!I436)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SUM('28:12'!O436)</f>
        <v>0</v>
      </c>
      <c r="P436" s="93">
        <f>SUM('28:12'!P436)</f>
        <v>0</v>
      </c>
      <c r="Q436" s="93">
        <f>SUM('28:12'!Q436)</f>
        <v>0</v>
      </c>
      <c r="R436" s="93">
        <f>SUM('28:12'!R436)</f>
        <v>0</v>
      </c>
      <c r="S436" s="93">
        <f>SUM('28:12'!S436)</f>
        <v>0</v>
      </c>
      <c r="T436" s="93">
        <f>SUM('28:12'!T436)</f>
        <v>0</v>
      </c>
      <c r="U436" s="93">
        <f>SUM('28:12'!U436)</f>
        <v>0</v>
      </c>
      <c r="V436" s="197"/>
      <c r="W436" s="33"/>
      <c r="X436" s="93">
        <f>SUM('28:12'!X436)</f>
        <v>0</v>
      </c>
      <c r="Y436" s="93">
        <f>SUM('28:12'!Y436)</f>
        <v>0</v>
      </c>
      <c r="Z436" s="93">
        <f>SUM('28:12'!Z436)</f>
        <v>0</v>
      </c>
      <c r="AA436" s="93">
        <f>SUM('28:12'!AA436)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SUM('28:12'!G437)</f>
        <v>0</v>
      </c>
      <c r="H437" s="293">
        <f t="shared" si="84"/>
        <v>0</v>
      </c>
      <c r="I437" s="93">
        <f>SUM('28:12'!I437)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SUM('28:12'!O437)</f>
        <v>0</v>
      </c>
      <c r="P437" s="93">
        <f>SUM('28:12'!P437)</f>
        <v>0</v>
      </c>
      <c r="Q437" s="93">
        <f>SUM('28:12'!Q437)</f>
        <v>0</v>
      </c>
      <c r="R437" s="93">
        <f>SUM('28:12'!R437)</f>
        <v>0</v>
      </c>
      <c r="S437" s="93">
        <f>SUM('28:12'!S437)</f>
        <v>0</v>
      </c>
      <c r="T437" s="93">
        <f>SUM('28:12'!T437)</f>
        <v>0</v>
      </c>
      <c r="U437" s="93">
        <f>SUM('28:12'!U437)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SUM('28:12'!X437)</f>
        <v>0</v>
      </c>
      <c r="Y437" s="93">
        <f>SUM('28:12'!Y437)</f>
        <v>0</v>
      </c>
      <c r="Z437" s="93">
        <f>SUM('28:12'!Z437)</f>
        <v>0</v>
      </c>
      <c r="AA437" s="93">
        <f>SUM('28:12'!AA437)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SUM('28:12'!G438)</f>
        <v>0</v>
      </c>
      <c r="H438" s="293">
        <f t="shared" si="84"/>
        <v>0</v>
      </c>
      <c r="I438" s="93">
        <f>SUM('28:12'!I438)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SUM('28:12'!O438)</f>
        <v>0</v>
      </c>
      <c r="P438" s="93">
        <f>SUM('28:12'!P438)</f>
        <v>0</v>
      </c>
      <c r="Q438" s="93">
        <f>SUM('28:12'!Q438)</f>
        <v>0</v>
      </c>
      <c r="R438" s="93">
        <f>SUM('28:12'!R438)</f>
        <v>0</v>
      </c>
      <c r="S438" s="93">
        <f>SUM('28:12'!S438)</f>
        <v>0</v>
      </c>
      <c r="T438" s="93">
        <f>SUM('28:12'!T438)</f>
        <v>0</v>
      </c>
      <c r="U438" s="93">
        <f>SUM('28:12'!U438)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SUM('28:12'!X438)</f>
        <v>0</v>
      </c>
      <c r="Y438" s="93">
        <f>SUM('28:12'!Y438)</f>
        <v>0</v>
      </c>
      <c r="Z438" s="93">
        <f>SUM('28:12'!Z438)</f>
        <v>0</v>
      </c>
      <c r="AA438" s="93">
        <f>SUM('28:12'!AA438)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SUM('28:12'!G439)</f>
        <v>0</v>
      </c>
      <c r="H439" s="293">
        <f t="shared" si="84"/>
        <v>0</v>
      </c>
      <c r="I439" s="93">
        <f>SUM('28:12'!I439)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SUM('28:12'!O439)</f>
        <v>0</v>
      </c>
      <c r="P439" s="93">
        <f>SUM('28:12'!P439)</f>
        <v>0</v>
      </c>
      <c r="Q439" s="93">
        <f>SUM('28:12'!Q439)</f>
        <v>0</v>
      </c>
      <c r="R439" s="93">
        <f>SUM('28:12'!R439)</f>
        <v>0</v>
      </c>
      <c r="S439" s="93">
        <f>SUM('28:12'!S439)</f>
        <v>0</v>
      </c>
      <c r="T439" s="93">
        <f>SUM('28:12'!T439)</f>
        <v>0</v>
      </c>
      <c r="U439" s="93">
        <f>SUM('28:12'!U439)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SUM('28:12'!X439)</f>
        <v>0</v>
      </c>
      <c r="Y439" s="93">
        <f>SUM('28:12'!Y439)</f>
        <v>0</v>
      </c>
      <c r="Z439" s="93">
        <f>SUM('28:12'!Z439)</f>
        <v>0</v>
      </c>
      <c r="AA439" s="93">
        <f>SUM('28:12'!AA439)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SUM('28:12'!G440)</f>
        <v>0</v>
      </c>
      <c r="H440" s="293">
        <f t="shared" si="84"/>
        <v>0</v>
      </c>
      <c r="I440" s="93">
        <f>SUM('28:12'!I440)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SUM('28:12'!O440)</f>
        <v>0</v>
      </c>
      <c r="P440" s="93">
        <f>SUM('28:12'!P440)</f>
        <v>0</v>
      </c>
      <c r="Q440" s="93">
        <f>SUM('28:12'!Q440)</f>
        <v>0</v>
      </c>
      <c r="R440" s="93">
        <f>SUM('28:12'!R440)</f>
        <v>0</v>
      </c>
      <c r="S440" s="93">
        <f>SUM('28:12'!S440)</f>
        <v>0</v>
      </c>
      <c r="T440" s="93">
        <f>SUM('28:12'!T440)</f>
        <v>0</v>
      </c>
      <c r="U440" s="93">
        <f>SUM('28:12'!U440)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SUM('28:12'!X440)</f>
        <v>0</v>
      </c>
      <c r="Y440" s="93">
        <f>SUM('28:12'!Y440)</f>
        <v>0</v>
      </c>
      <c r="Z440" s="93">
        <f>SUM('28:12'!Z440)</f>
        <v>0</v>
      </c>
      <c r="AA440" s="93">
        <f>SUM('28:12'!AA440)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SUM('28:12'!G441)</f>
        <v>0</v>
      </c>
      <c r="H441" s="293">
        <f t="shared" si="84"/>
        <v>0</v>
      </c>
      <c r="I441" s="93">
        <f>SUM('28:12'!I441)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SUM('28:12'!O441)</f>
        <v>0</v>
      </c>
      <c r="P441" s="93">
        <f>SUM('28:12'!P441)</f>
        <v>0</v>
      </c>
      <c r="Q441" s="93">
        <f>SUM('28:12'!Q441)</f>
        <v>0</v>
      </c>
      <c r="R441" s="93">
        <f>SUM('28:12'!R441)</f>
        <v>0</v>
      </c>
      <c r="S441" s="93">
        <f>SUM('28:12'!S441)</f>
        <v>0</v>
      </c>
      <c r="T441" s="93">
        <f>SUM('28:12'!T441)</f>
        <v>0</v>
      </c>
      <c r="U441" s="93">
        <f>SUM('28:12'!U441)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SUM('28:12'!X441)</f>
        <v>0</v>
      </c>
      <c r="Y441" s="93">
        <f>SUM('28:12'!Y441)</f>
        <v>0</v>
      </c>
      <c r="Z441" s="93">
        <f>SUM('28:12'!Z441)</f>
        <v>0</v>
      </c>
      <c r="AA441" s="93">
        <f>SUM('28:12'!AA441)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SUM('28:12'!G442)</f>
        <v>0</v>
      </c>
      <c r="H442" s="293">
        <f t="shared" si="84"/>
        <v>0</v>
      </c>
      <c r="I442" s="93">
        <f>SUM('28:12'!I442)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SUM('28:12'!O442)</f>
        <v>0</v>
      </c>
      <c r="P442" s="93">
        <f>SUM('28:12'!P442)</f>
        <v>0</v>
      </c>
      <c r="Q442" s="93">
        <f>SUM('28:12'!Q442)</f>
        <v>0</v>
      </c>
      <c r="R442" s="93">
        <f>SUM('28:12'!R442)</f>
        <v>0</v>
      </c>
      <c r="S442" s="93">
        <f>SUM('28:12'!S442)</f>
        <v>0</v>
      </c>
      <c r="T442" s="93">
        <f>SUM('28:12'!T442)</f>
        <v>0</v>
      </c>
      <c r="U442" s="93">
        <f>SUM('28:12'!U442)</f>
        <v>0</v>
      </c>
      <c r="V442" s="196">
        <f t="shared" si="87"/>
        <v>0</v>
      </c>
      <c r="W442" s="33" t="str">
        <f t="shared" si="88"/>
        <v/>
      </c>
      <c r="X442" s="93">
        <f>SUM('28:12'!X442)</f>
        <v>0</v>
      </c>
      <c r="Y442" s="93">
        <f>SUM('28:12'!Y442)</f>
        <v>0</v>
      </c>
      <c r="Z442" s="93">
        <f>SUM('28:12'!Z442)</f>
        <v>0</v>
      </c>
      <c r="AA442" s="93">
        <f>SUM('28:12'!AA442)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SUM('28:12'!G443)</f>
        <v>0</v>
      </c>
      <c r="H443" s="293">
        <f t="shared" si="84"/>
        <v>0</v>
      </c>
      <c r="I443" s="93">
        <f>SUM('28:12'!I443)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SUM('28:12'!O443)</f>
        <v>0</v>
      </c>
      <c r="P443" s="93">
        <f>SUM('28:12'!P443)</f>
        <v>0</v>
      </c>
      <c r="Q443" s="93">
        <f>SUM('28:12'!Q443)</f>
        <v>0</v>
      </c>
      <c r="R443" s="93">
        <f>SUM('28:12'!R443)</f>
        <v>0</v>
      </c>
      <c r="S443" s="93">
        <f>SUM('28:12'!S443)</f>
        <v>0</v>
      </c>
      <c r="T443" s="93">
        <f>SUM('28:12'!T443)</f>
        <v>0</v>
      </c>
      <c r="U443" s="93">
        <f>SUM('28:12'!U443)</f>
        <v>0</v>
      </c>
      <c r="V443" s="196">
        <f t="shared" si="87"/>
        <v>0</v>
      </c>
      <c r="W443" s="33" t="str">
        <f t="shared" si="88"/>
        <v/>
      </c>
      <c r="X443" s="93">
        <f>SUM('28:12'!X443)</f>
        <v>0</v>
      </c>
      <c r="Y443" s="93">
        <f>SUM('28:12'!Y443)</f>
        <v>0</v>
      </c>
      <c r="Z443" s="93">
        <f>SUM('28:12'!Z443)</f>
        <v>0</v>
      </c>
      <c r="AA443" s="93">
        <f>SUM('28:12'!AA443)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SUM('28:12'!G444)</f>
        <v>0</v>
      </c>
      <c r="H444" s="293">
        <f t="shared" si="84"/>
        <v>0</v>
      </c>
      <c r="I444" s="93">
        <f>SUM('28:12'!I444)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SUM('28:12'!O444)</f>
        <v>0</v>
      </c>
      <c r="P444" s="93">
        <f>SUM('28:12'!P444)</f>
        <v>0</v>
      </c>
      <c r="Q444" s="93">
        <f>SUM('28:12'!Q444)</f>
        <v>0</v>
      </c>
      <c r="R444" s="93">
        <f>SUM('28:12'!R444)</f>
        <v>0</v>
      </c>
      <c r="S444" s="93">
        <f>SUM('28:12'!S444)</f>
        <v>0</v>
      </c>
      <c r="T444" s="93">
        <f>SUM('28:12'!T444)</f>
        <v>0</v>
      </c>
      <c r="U444" s="93">
        <f>SUM('28:12'!U444)</f>
        <v>0</v>
      </c>
      <c r="V444" s="196">
        <f t="shared" si="87"/>
        <v>0</v>
      </c>
      <c r="W444" s="33" t="str">
        <f t="shared" si="88"/>
        <v/>
      </c>
      <c r="X444" s="93">
        <f>SUM('28:12'!X444)</f>
        <v>0</v>
      </c>
      <c r="Y444" s="93">
        <f>SUM('28:12'!Y444)</f>
        <v>0</v>
      </c>
      <c r="Z444" s="93">
        <f>SUM('28:12'!Z444)</f>
        <v>0</v>
      </c>
      <c r="AA444" s="93">
        <f>SUM('28:12'!AA444)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SUM('28:12'!G445)</f>
        <v>0</v>
      </c>
      <c r="H445" s="293">
        <f t="shared" si="84"/>
        <v>0</v>
      </c>
      <c r="I445" s="93">
        <f>SUM('28:12'!I445)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SUM('28:12'!O445)</f>
        <v>0</v>
      </c>
      <c r="P445" s="93">
        <f>SUM('28:12'!P445)</f>
        <v>0</v>
      </c>
      <c r="Q445" s="93">
        <f>SUM('28:12'!Q445)</f>
        <v>0</v>
      </c>
      <c r="R445" s="93">
        <f>SUM('28:12'!R445)</f>
        <v>0</v>
      </c>
      <c r="S445" s="93">
        <f>SUM('28:12'!S445)</f>
        <v>0</v>
      </c>
      <c r="T445" s="93">
        <f>SUM('28:12'!T445)</f>
        <v>0</v>
      </c>
      <c r="U445" s="93">
        <f>SUM('28:12'!U445)</f>
        <v>0</v>
      </c>
      <c r="V445" s="196">
        <f t="shared" si="87"/>
        <v>0</v>
      </c>
      <c r="W445" s="33" t="str">
        <f t="shared" si="88"/>
        <v/>
      </c>
      <c r="X445" s="93">
        <f>SUM('28:12'!X445)</f>
        <v>0</v>
      </c>
      <c r="Y445" s="93">
        <f>SUM('28:12'!Y445)</f>
        <v>0</v>
      </c>
      <c r="Z445" s="93">
        <f>SUM('28:12'!Z445)</f>
        <v>0</v>
      </c>
      <c r="AA445" s="93">
        <f>SUM('28:12'!AA445)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SUM('28:12'!G446)</f>
        <v>0</v>
      </c>
      <c r="H446" s="293">
        <f t="shared" si="84"/>
        <v>0</v>
      </c>
      <c r="I446" s="93">
        <f>SUM('28:12'!I446)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SUM('28:12'!O446)</f>
        <v>0</v>
      </c>
      <c r="P446" s="93">
        <f>SUM('28:12'!P446)</f>
        <v>0</v>
      </c>
      <c r="Q446" s="93">
        <f>SUM('28:12'!Q446)</f>
        <v>0</v>
      </c>
      <c r="R446" s="93">
        <f>SUM('28:12'!R446)</f>
        <v>0</v>
      </c>
      <c r="S446" s="93">
        <f>SUM('28:12'!S446)</f>
        <v>0</v>
      </c>
      <c r="T446" s="93">
        <f>SUM('28:12'!T446)</f>
        <v>0</v>
      </c>
      <c r="U446" s="93">
        <f>SUM('28:12'!U446)</f>
        <v>0</v>
      </c>
      <c r="V446" s="196">
        <f t="shared" si="87"/>
        <v>0</v>
      </c>
      <c r="W446" s="33" t="str">
        <f t="shared" si="88"/>
        <v/>
      </c>
      <c r="X446" s="93">
        <f>SUM('28:12'!X446)</f>
        <v>0</v>
      </c>
      <c r="Y446" s="93">
        <f>SUM('28:12'!Y446)</f>
        <v>0</v>
      </c>
      <c r="Z446" s="93">
        <f>SUM('28:12'!Z446)</f>
        <v>0</v>
      </c>
      <c r="AA446" s="93">
        <f>SUM('28:12'!AA446)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SUM('28:12'!G447)</f>
        <v>0</v>
      </c>
      <c r="H447" s="293">
        <f t="shared" si="84"/>
        <v>0</v>
      </c>
      <c r="I447" s="93">
        <f>SUM('28:12'!I447)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SUM('28:12'!O447)</f>
        <v>0</v>
      </c>
      <c r="P447" s="93">
        <f>SUM('28:12'!P447)</f>
        <v>0</v>
      </c>
      <c r="Q447" s="93">
        <f>SUM('28:12'!Q447)</f>
        <v>0</v>
      </c>
      <c r="R447" s="93">
        <f>SUM('28:12'!R447)</f>
        <v>0</v>
      </c>
      <c r="S447" s="93">
        <f>SUM('28:12'!S447)</f>
        <v>0</v>
      </c>
      <c r="T447" s="93">
        <f>SUM('28:12'!T447)</f>
        <v>0</v>
      </c>
      <c r="U447" s="93">
        <f>SUM('28:12'!U447)</f>
        <v>0</v>
      </c>
      <c r="V447" s="196">
        <f t="shared" si="87"/>
        <v>0</v>
      </c>
      <c r="W447" s="33" t="str">
        <f t="shared" si="88"/>
        <v/>
      </c>
      <c r="X447" s="93">
        <f>SUM('28:12'!X447)</f>
        <v>0</v>
      </c>
      <c r="Y447" s="93">
        <f>SUM('28:12'!Y447)</f>
        <v>0</v>
      </c>
      <c r="Z447" s="93">
        <f>SUM('28:12'!Z447)</f>
        <v>0</v>
      </c>
      <c r="AA447" s="93">
        <f>SUM('28:12'!AA447)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SUM('28:12'!G448)</f>
        <v>0</v>
      </c>
      <c r="H448" s="293">
        <f t="shared" si="84"/>
        <v>0</v>
      </c>
      <c r="I448" s="93">
        <f>SUM('28:12'!I448)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SUM('28:12'!O448)</f>
        <v>0</v>
      </c>
      <c r="P448" s="93">
        <f>SUM('28:12'!P448)</f>
        <v>0</v>
      </c>
      <c r="Q448" s="93">
        <f>SUM('28:12'!Q448)</f>
        <v>0</v>
      </c>
      <c r="R448" s="93">
        <f>SUM('28:12'!R448)</f>
        <v>0</v>
      </c>
      <c r="S448" s="93">
        <f>SUM('28:12'!S448)</f>
        <v>0</v>
      </c>
      <c r="T448" s="93">
        <f>SUM('28:12'!T448)</f>
        <v>0</v>
      </c>
      <c r="U448" s="93">
        <f>SUM('28:12'!U448)</f>
        <v>0</v>
      </c>
      <c r="V448" s="196">
        <f t="shared" si="87"/>
        <v>0</v>
      </c>
      <c r="W448" s="33" t="str">
        <f t="shared" si="88"/>
        <v/>
      </c>
      <c r="X448" s="93">
        <f>SUM('28:12'!X448)</f>
        <v>0</v>
      </c>
      <c r="Y448" s="93">
        <f>SUM('28:12'!Y448)</f>
        <v>0</v>
      </c>
      <c r="Z448" s="93">
        <f>SUM('28:12'!Z448)</f>
        <v>0</v>
      </c>
      <c r="AA448" s="93">
        <f>SUM('28:12'!AA448)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SUM('28:12'!G449)</f>
        <v>0</v>
      </c>
      <c r="H449" s="293">
        <f t="shared" si="84"/>
        <v>0</v>
      </c>
      <c r="I449" s="93">
        <f>SUM('28:12'!I449)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SUM('28:12'!O449)</f>
        <v>0</v>
      </c>
      <c r="P449" s="93">
        <f>SUM('28:12'!P449)</f>
        <v>0</v>
      </c>
      <c r="Q449" s="93">
        <f>SUM('28:12'!Q449)</f>
        <v>0</v>
      </c>
      <c r="R449" s="93">
        <f>SUM('28:12'!R449)</f>
        <v>0</v>
      </c>
      <c r="S449" s="93">
        <f>SUM('28:12'!S449)</f>
        <v>0</v>
      </c>
      <c r="T449" s="93">
        <f>SUM('28:12'!T449)</f>
        <v>0</v>
      </c>
      <c r="U449" s="93">
        <f>SUM('28:12'!U449)</f>
        <v>0</v>
      </c>
      <c r="V449" s="196"/>
      <c r="W449" s="33"/>
      <c r="X449" s="93">
        <f>SUM('28:12'!X449)</f>
        <v>0</v>
      </c>
      <c r="Y449" s="93">
        <f>SUM('28:12'!Y449)</f>
        <v>0</v>
      </c>
      <c r="Z449" s="93">
        <f>SUM('28:12'!Z449)</f>
        <v>0</v>
      </c>
      <c r="AA449" s="93">
        <f>SUM('28:12'!AA449)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SUM('28:12'!G450)</f>
        <v>0</v>
      </c>
      <c r="H450" s="293">
        <f t="shared" si="84"/>
        <v>0</v>
      </c>
      <c r="I450" s="93">
        <f>SUM('28:12'!I450)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SUM('28:12'!O450)</f>
        <v>0</v>
      </c>
      <c r="P450" s="93">
        <f>SUM('28:12'!P450)</f>
        <v>0</v>
      </c>
      <c r="Q450" s="93">
        <f>SUM('28:12'!Q450)</f>
        <v>0</v>
      </c>
      <c r="R450" s="93">
        <f>SUM('28:12'!R450)</f>
        <v>0</v>
      </c>
      <c r="S450" s="93">
        <f>SUM('28:12'!S450)</f>
        <v>0</v>
      </c>
      <c r="T450" s="93">
        <f>SUM('28:12'!T450)</f>
        <v>0</v>
      </c>
      <c r="U450" s="93">
        <f>SUM('28:12'!U450)</f>
        <v>0</v>
      </c>
      <c r="V450" s="196"/>
      <c r="W450" s="33"/>
      <c r="X450" s="93">
        <f>SUM('28:12'!X450)</f>
        <v>0</v>
      </c>
      <c r="Y450" s="93">
        <f>SUM('28:12'!Y450)</f>
        <v>0</v>
      </c>
      <c r="Z450" s="93">
        <f>SUM('28:12'!Z450)</f>
        <v>0</v>
      </c>
      <c r="AA450" s="93">
        <f>SUM('28:12'!AA450)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SUM('28:12'!G451)</f>
        <v>0</v>
      </c>
      <c r="H451" s="293">
        <f t="shared" si="84"/>
        <v>0</v>
      </c>
      <c r="I451" s="93">
        <f>SUM('28:12'!I451)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SUM('28:12'!O451)</f>
        <v>0</v>
      </c>
      <c r="P451" s="93">
        <f>SUM('28:12'!P451)</f>
        <v>0</v>
      </c>
      <c r="Q451" s="93">
        <f>SUM('28:12'!Q451)</f>
        <v>0</v>
      </c>
      <c r="R451" s="93">
        <f>SUM('28:12'!R451)</f>
        <v>0</v>
      </c>
      <c r="S451" s="93">
        <f>SUM('28:12'!S451)</f>
        <v>0</v>
      </c>
      <c r="T451" s="93">
        <f>SUM('28:12'!T451)</f>
        <v>0</v>
      </c>
      <c r="U451" s="93">
        <f>SUM('28:12'!U451)</f>
        <v>0</v>
      </c>
      <c r="V451" s="196"/>
      <c r="W451" s="33"/>
      <c r="X451" s="93">
        <f>SUM('28:12'!X451)</f>
        <v>0</v>
      </c>
      <c r="Y451" s="93">
        <f>SUM('28:12'!Y451)</f>
        <v>0</v>
      </c>
      <c r="Z451" s="93">
        <f>SUM('28:12'!Z451)</f>
        <v>0</v>
      </c>
      <c r="AA451" s="93">
        <f>SUM('28:12'!AA451)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SUM('28:12'!G452)</f>
        <v>0</v>
      </c>
      <c r="H452" s="293">
        <f t="shared" si="84"/>
        <v>0</v>
      </c>
      <c r="I452" s="93">
        <f>SUM('28:12'!I452)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SUM('28:12'!O452)</f>
        <v>0</v>
      </c>
      <c r="P452" s="93">
        <f>SUM('28:12'!P452)</f>
        <v>0</v>
      </c>
      <c r="Q452" s="93">
        <f>SUM('28:12'!Q452)</f>
        <v>0</v>
      </c>
      <c r="R452" s="93">
        <f>SUM('28:12'!R452)</f>
        <v>0</v>
      </c>
      <c r="S452" s="93">
        <f>SUM('28:12'!S452)</f>
        <v>0</v>
      </c>
      <c r="T452" s="93">
        <f>SUM('28:12'!T452)</f>
        <v>0</v>
      </c>
      <c r="U452" s="93">
        <f>SUM('28:12'!U452)</f>
        <v>0</v>
      </c>
      <c r="V452" s="196"/>
      <c r="W452" s="33"/>
      <c r="X452" s="93">
        <f>SUM('28:12'!X452)</f>
        <v>0</v>
      </c>
      <c r="Y452" s="93">
        <f>SUM('28:12'!Y452)</f>
        <v>0</v>
      </c>
      <c r="Z452" s="93">
        <f>SUM('28:12'!Z452)</f>
        <v>0</v>
      </c>
      <c r="AA452" s="93">
        <f>SUM('28:12'!AA452)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SUM('28:12'!G453)</f>
        <v>0</v>
      </c>
      <c r="H453" s="293">
        <f t="shared" si="84"/>
        <v>0</v>
      </c>
      <c r="I453" s="93">
        <f>SUM('28:12'!I453)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SUM('28:12'!O453)</f>
        <v>0</v>
      </c>
      <c r="P453" s="93">
        <f>SUM('28:12'!P453)</f>
        <v>0</v>
      </c>
      <c r="Q453" s="93">
        <f>SUM('28:12'!Q453)</f>
        <v>0</v>
      </c>
      <c r="R453" s="93">
        <f>SUM('28:12'!R453)</f>
        <v>0</v>
      </c>
      <c r="S453" s="93">
        <f>SUM('28:12'!S453)</f>
        <v>0</v>
      </c>
      <c r="T453" s="93">
        <f>SUM('28:12'!T453)</f>
        <v>0</v>
      </c>
      <c r="U453" s="93">
        <f>SUM('28:12'!U453)</f>
        <v>0</v>
      </c>
      <c r="V453" s="196"/>
      <c r="W453" s="33"/>
      <c r="X453" s="93">
        <f>SUM('28:12'!X453)</f>
        <v>0</v>
      </c>
      <c r="Y453" s="93">
        <f>SUM('28:12'!Y453)</f>
        <v>0</v>
      </c>
      <c r="Z453" s="93">
        <f>SUM('28:12'!Z453)</f>
        <v>0</v>
      </c>
      <c r="AA453" s="93">
        <f>SUM('28:12'!AA453)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SUM('28:12'!G454)</f>
        <v>0</v>
      </c>
      <c r="H454" s="293">
        <f t="shared" si="84"/>
        <v>0</v>
      </c>
      <c r="I454" s="93">
        <f>SUM('28:12'!I454)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SUM('28:12'!O454)</f>
        <v>0</v>
      </c>
      <c r="P454" s="93">
        <f>SUM('28:12'!P454)</f>
        <v>0</v>
      </c>
      <c r="Q454" s="93">
        <f>SUM('28:12'!Q454)</f>
        <v>0</v>
      </c>
      <c r="R454" s="93">
        <f>SUM('28:12'!R454)</f>
        <v>0</v>
      </c>
      <c r="S454" s="93">
        <f>SUM('28:12'!S454)</f>
        <v>0</v>
      </c>
      <c r="T454" s="93">
        <f>SUM('28:12'!T454)</f>
        <v>0</v>
      </c>
      <c r="U454" s="93">
        <f>SUM('28:12'!U454)</f>
        <v>0</v>
      </c>
      <c r="V454" s="196"/>
      <c r="W454" s="33"/>
      <c r="X454" s="93">
        <f>SUM('28:12'!X454)</f>
        <v>0</v>
      </c>
      <c r="Y454" s="93">
        <f>SUM('28:12'!Y454)</f>
        <v>0</v>
      </c>
      <c r="Z454" s="93">
        <f>SUM('28:12'!Z454)</f>
        <v>0</v>
      </c>
      <c r="AA454" s="93">
        <f>SUM('28:12'!AA454)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SUM('28:12'!G455)</f>
        <v>670</v>
      </c>
      <c r="H455" s="293">
        <f t="shared" si="84"/>
        <v>3390.2</v>
      </c>
      <c r="I455" s="93">
        <f>SUM('28:12'!I455)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SUM('28:12'!O455)</f>
        <v>0</v>
      </c>
      <c r="P455" s="93">
        <f>SUM('28:12'!P455)</f>
        <v>0</v>
      </c>
      <c r="Q455" s="93">
        <f>SUM('28:12'!Q455)</f>
        <v>0</v>
      </c>
      <c r="R455" s="93">
        <f>SUM('28:12'!R455)</f>
        <v>0</v>
      </c>
      <c r="S455" s="93">
        <f>SUM('28:12'!S455)</f>
        <v>0</v>
      </c>
      <c r="T455" s="93">
        <f>SUM('28:12'!T455)</f>
        <v>0</v>
      </c>
      <c r="U455" s="93">
        <f>SUM('28:12'!U455)</f>
        <v>0</v>
      </c>
      <c r="V455" s="196">
        <f>SUM(X455:AA455)</f>
        <v>0</v>
      </c>
      <c r="W455" s="33">
        <f>IF(ISERROR(V455/G455),"",V455/G455)</f>
        <v>0</v>
      </c>
      <c r="X455" s="93">
        <f>SUM('28:12'!X455)</f>
        <v>0</v>
      </c>
      <c r="Y455" s="93">
        <f>SUM('28:12'!Y455)</f>
        <v>0</v>
      </c>
      <c r="Z455" s="93">
        <f>SUM('28:12'!Z455)</f>
        <v>0</v>
      </c>
      <c r="AA455" s="93">
        <f>SUM('28:12'!AA455)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SUM('28:12'!G456)</f>
        <v>659</v>
      </c>
      <c r="H456" s="293">
        <f t="shared" si="84"/>
        <v>3334.54</v>
      </c>
      <c r="I456" s="93">
        <f>SUM('28:12'!I456)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SUM('28:12'!O456)</f>
        <v>0</v>
      </c>
      <c r="P456" s="93">
        <f>SUM('28:12'!P456)</f>
        <v>0</v>
      </c>
      <c r="Q456" s="93">
        <f>SUM('28:12'!Q456)</f>
        <v>0</v>
      </c>
      <c r="R456" s="93">
        <f>SUM('28:12'!R456)</f>
        <v>0</v>
      </c>
      <c r="S456" s="93">
        <f>SUM('28:12'!S456)</f>
        <v>0</v>
      </c>
      <c r="T456" s="93">
        <f>SUM('28:12'!T456)</f>
        <v>0</v>
      </c>
      <c r="U456" s="93">
        <f>SUM('28:12'!U456)</f>
        <v>0</v>
      </c>
      <c r="V456" s="196">
        <f>SUM(X456:AA456)</f>
        <v>0</v>
      </c>
      <c r="W456" s="33">
        <f>IF(ISERROR(V456/G456),"",V456/G456)</f>
        <v>0</v>
      </c>
      <c r="X456" s="93">
        <f>SUM('28:12'!X456)</f>
        <v>0</v>
      </c>
      <c r="Y456" s="93">
        <f>SUM('28:12'!Y456)</f>
        <v>0</v>
      </c>
      <c r="Z456" s="93">
        <f>SUM('28:12'!Z456)</f>
        <v>0</v>
      </c>
      <c r="AA456" s="93">
        <f>SUM('28:12'!AA456)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SUM('28:12'!G457)</f>
        <v>0</v>
      </c>
      <c r="H457" s="293">
        <f t="shared" si="84"/>
        <v>0</v>
      </c>
      <c r="I457" s="93">
        <f>SUM('28:12'!I457)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SUM('28:12'!G458)</f>
        <v>0</v>
      </c>
      <c r="H458" s="293">
        <f t="shared" si="84"/>
        <v>0</v>
      </c>
      <c r="I458" s="93">
        <f>SUM('28:12'!I458)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SUM('28:12'!G459)</f>
        <v>267</v>
      </c>
      <c r="H459" s="293">
        <f t="shared" si="84"/>
        <v>0</v>
      </c>
      <c r="I459" s="93">
        <f>SUM('28:12'!I459)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SUM('28:12'!G460)</f>
        <v>0</v>
      </c>
      <c r="H460" s="293">
        <f t="shared" si="84"/>
        <v>0</v>
      </c>
      <c r="I460" s="93">
        <f>SUM('28:12'!I460)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SUM('28:12'!O460)</f>
        <v>0</v>
      </c>
      <c r="P460" s="93">
        <f>SUM('28:12'!P460)</f>
        <v>0</v>
      </c>
      <c r="Q460" s="93">
        <f>SUM('28:12'!Q460)</f>
        <v>0</v>
      </c>
      <c r="R460" s="93">
        <f>SUM('28:12'!R460)</f>
        <v>0</v>
      </c>
      <c r="S460" s="93">
        <f>SUM('28:12'!S460)</f>
        <v>0</v>
      </c>
      <c r="T460" s="93">
        <f>SUM('28:12'!T460)</f>
        <v>0</v>
      </c>
      <c r="U460" s="93">
        <f>SUM('28:12'!U460)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SUM('28:12'!X460)</f>
        <v>0</v>
      </c>
      <c r="Y460" s="93">
        <f>SUM('28:12'!Y460)</f>
        <v>0</v>
      </c>
      <c r="Z460" s="93">
        <f>SUM('28:12'!Z460)</f>
        <v>0</v>
      </c>
      <c r="AA460" s="93">
        <f>SUM('28:12'!AA460)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SUM('28:12'!G461)</f>
        <v>0</v>
      </c>
      <c r="H461" s="293">
        <f t="shared" si="84"/>
        <v>0</v>
      </c>
      <c r="I461" s="93">
        <f>SUM('28:12'!I461)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SUM('28:12'!O461)</f>
        <v>0</v>
      </c>
      <c r="P461" s="93">
        <f>SUM('28:12'!P461)</f>
        <v>0</v>
      </c>
      <c r="Q461" s="93">
        <f>SUM('28:12'!Q461)</f>
        <v>0</v>
      </c>
      <c r="R461" s="93">
        <f>SUM('28:12'!R461)</f>
        <v>0</v>
      </c>
      <c r="S461" s="93">
        <f>SUM('28:12'!S461)</f>
        <v>0</v>
      </c>
      <c r="T461" s="93">
        <f>SUM('28:12'!T461)</f>
        <v>0</v>
      </c>
      <c r="U461" s="93">
        <f>SUM('28:12'!U461)</f>
        <v>0</v>
      </c>
      <c r="V461" s="196">
        <f>SUM(X461:AA461)</f>
        <v>0</v>
      </c>
      <c r="W461" s="33" t="str">
        <f t="shared" si="89"/>
        <v/>
      </c>
      <c r="X461" s="93">
        <f>SUM('28:12'!X461)</f>
        <v>0</v>
      </c>
      <c r="Y461" s="93">
        <f>SUM('28:12'!Y461)</f>
        <v>0</v>
      </c>
      <c r="Z461" s="93">
        <f>SUM('28:12'!Z461)</f>
        <v>0</v>
      </c>
      <c r="AA461" s="93">
        <f>SUM('28:12'!AA461)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SUM('28:12'!G462)</f>
        <v>0</v>
      </c>
      <c r="H462" s="293">
        <f t="shared" si="84"/>
        <v>0</v>
      </c>
      <c r="I462" s="93">
        <f>SUM('28:12'!I462)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SUM('28:12'!O462)</f>
        <v>0</v>
      </c>
      <c r="P462" s="93">
        <f>SUM('28:12'!P462)</f>
        <v>0</v>
      </c>
      <c r="Q462" s="93">
        <f>SUM('28:12'!Q462)</f>
        <v>0</v>
      </c>
      <c r="R462" s="93">
        <f>SUM('28:12'!R462)</f>
        <v>0</v>
      </c>
      <c r="S462" s="93">
        <f>SUM('28:12'!S462)</f>
        <v>0</v>
      </c>
      <c r="T462" s="93">
        <f>SUM('28:12'!T462)</f>
        <v>0</v>
      </c>
      <c r="U462" s="93">
        <f>SUM('28:12'!U462)</f>
        <v>0</v>
      </c>
      <c r="V462" s="196">
        <f>SUM(X462:AA462)</f>
        <v>0</v>
      </c>
      <c r="W462" s="33" t="str">
        <f t="shared" si="89"/>
        <v/>
      </c>
      <c r="X462" s="93">
        <f>SUM('28:12'!X462)</f>
        <v>0</v>
      </c>
      <c r="Y462" s="93">
        <f>SUM('28:12'!Y462)</f>
        <v>0</v>
      </c>
      <c r="Z462" s="93">
        <f>SUM('28:12'!Z462)</f>
        <v>0</v>
      </c>
      <c r="AA462" s="93">
        <f>SUM('28:12'!AA462)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80" t="s">
        <v>92</v>
      </c>
      <c r="B463" s="781"/>
      <c r="C463" s="296" t="s">
        <v>71</v>
      </c>
      <c r="D463" s="20"/>
      <c r="E463" s="20"/>
      <c r="F463" s="32"/>
      <c r="G463" s="99">
        <f>SUM(G429:G462)</f>
        <v>6051</v>
      </c>
      <c r="H463" s="30">
        <f>SUM(H429:H462)</f>
        <v>29133.390000000007</v>
      </c>
      <c r="I463" s="30">
        <f>SUM(I429:I462)</f>
        <v>495</v>
      </c>
      <c r="J463" s="31">
        <f t="array" ref="J463">IF(ISERROR(G463/I463),"",G463/I463)</f>
        <v>12.224242424242425</v>
      </c>
      <c r="K463" s="30">
        <f>SUM(K429:K462)</f>
        <v>591.26454056695991</v>
      </c>
      <c r="L463" s="98"/>
      <c r="M463" s="89">
        <f t="shared" ref="M463:V463" si="90">SUM(M429:M462)</f>
        <v>-96.264540566959894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SUM('28:12'!G464)</f>
        <v>0</v>
      </c>
      <c r="H464" s="293">
        <f>D464*G464</f>
        <v>0</v>
      </c>
      <c r="I464" s="93">
        <f>SUM('28:12'!I464)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SUM('28:12'!O464)</f>
        <v>0</v>
      </c>
      <c r="P464" s="93">
        <f>SUM('28:12'!P464)</f>
        <v>0</v>
      </c>
      <c r="Q464" s="93">
        <f>SUM('28:12'!Q464)</f>
        <v>0</v>
      </c>
      <c r="R464" s="93">
        <f>SUM('28:12'!R464)</f>
        <v>0</v>
      </c>
      <c r="S464" s="93">
        <f>SUM('28:12'!S464)</f>
        <v>0</v>
      </c>
      <c r="T464" s="93">
        <f>SUM('28:12'!T464)</f>
        <v>0</v>
      </c>
      <c r="U464" s="93">
        <f>SUM('28:12'!U464)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SUM('28:12'!X464)</f>
        <v>0</v>
      </c>
      <c r="Y464" s="93">
        <f>SUM('28:12'!Y464)</f>
        <v>0</v>
      </c>
      <c r="Z464" s="93">
        <f>SUM('28:12'!Z464)</f>
        <v>0</v>
      </c>
      <c r="AA464" s="93">
        <f>SUM('28:12'!AA464)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SUM('28:12'!G465)</f>
        <v>0</v>
      </c>
      <c r="H465" s="293">
        <f t="shared" ref="H465:H478" si="94">D465*G465</f>
        <v>0</v>
      </c>
      <c r="I465" s="93">
        <f>SUM('28:12'!I465)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SUM('28:12'!O465)</f>
        <v>0</v>
      </c>
      <c r="P465" s="93">
        <f>SUM('28:12'!P465)</f>
        <v>0</v>
      </c>
      <c r="Q465" s="93">
        <f>SUM('28:12'!Q465)</f>
        <v>0</v>
      </c>
      <c r="R465" s="93">
        <f>SUM('28:12'!R465)</f>
        <v>0</v>
      </c>
      <c r="S465" s="93">
        <f>SUM('28:12'!S465)</f>
        <v>0</v>
      </c>
      <c r="T465" s="93">
        <f>SUM('28:12'!T465)</f>
        <v>0</v>
      </c>
      <c r="U465" s="93">
        <f>SUM('28:12'!U465)</f>
        <v>0</v>
      </c>
      <c r="V465" s="196">
        <f t="shared" si="93"/>
        <v>0</v>
      </c>
      <c r="W465" s="33" t="str">
        <f t="shared" si="89"/>
        <v/>
      </c>
      <c r="X465" s="93">
        <f>SUM('28:12'!X465)</f>
        <v>0</v>
      </c>
      <c r="Y465" s="93">
        <f>SUM('28:12'!Y465)</f>
        <v>0</v>
      </c>
      <c r="Z465" s="93">
        <f>SUM('28:12'!Z465)</f>
        <v>0</v>
      </c>
      <c r="AA465" s="93">
        <f>SUM('28:12'!AA465)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SUM('28:12'!G466)</f>
        <v>0</v>
      </c>
      <c r="H466" s="293">
        <f t="shared" si="94"/>
        <v>0</v>
      </c>
      <c r="I466" s="93">
        <f>SUM('28:12'!I466)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SUM('28:12'!O466)</f>
        <v>0</v>
      </c>
      <c r="P466" s="93">
        <f>SUM('28:12'!P466)</f>
        <v>0</v>
      </c>
      <c r="Q466" s="93">
        <f>SUM('28:12'!Q466)</f>
        <v>0</v>
      </c>
      <c r="R466" s="93">
        <f>SUM('28:12'!R466)</f>
        <v>0</v>
      </c>
      <c r="S466" s="93">
        <f>SUM('28:12'!S466)</f>
        <v>0</v>
      </c>
      <c r="T466" s="93">
        <f>SUM('28:12'!T466)</f>
        <v>0</v>
      </c>
      <c r="U466" s="93">
        <f>SUM('28:12'!U466)</f>
        <v>0</v>
      </c>
      <c r="V466" s="196">
        <f t="shared" si="93"/>
        <v>0</v>
      </c>
      <c r="W466" s="33" t="str">
        <f t="shared" si="89"/>
        <v/>
      </c>
      <c r="X466" s="93">
        <f>SUM('28:12'!X466)</f>
        <v>0</v>
      </c>
      <c r="Y466" s="93">
        <f>SUM('28:12'!Y466)</f>
        <v>0</v>
      </c>
      <c r="Z466" s="93">
        <f>SUM('28:12'!Z466)</f>
        <v>0</v>
      </c>
      <c r="AA466" s="93">
        <f>SUM('28:12'!AA466)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SUM('28:12'!G467)</f>
        <v>0</v>
      </c>
      <c r="H467" s="293">
        <f t="shared" si="94"/>
        <v>0</v>
      </c>
      <c r="I467" s="93">
        <f>SUM('28:12'!I467)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SUM('28:12'!O467)</f>
        <v>0</v>
      </c>
      <c r="P467" s="93">
        <f>SUM('28:12'!P467)</f>
        <v>0</v>
      </c>
      <c r="Q467" s="93">
        <f>SUM('28:12'!Q467)</f>
        <v>0</v>
      </c>
      <c r="R467" s="93">
        <f>SUM('28:12'!R467)</f>
        <v>0</v>
      </c>
      <c r="S467" s="93">
        <f>SUM('28:12'!S467)</f>
        <v>0</v>
      </c>
      <c r="T467" s="93">
        <f>SUM('28:12'!T467)</f>
        <v>0</v>
      </c>
      <c r="U467" s="93">
        <f>SUM('28:12'!U467)</f>
        <v>0</v>
      </c>
      <c r="V467" s="196">
        <f t="shared" si="93"/>
        <v>0</v>
      </c>
      <c r="W467" s="33" t="str">
        <f t="shared" si="89"/>
        <v/>
      </c>
      <c r="X467" s="93">
        <f>SUM('28:12'!X467)</f>
        <v>0</v>
      </c>
      <c r="Y467" s="93">
        <f>SUM('28:12'!Y467)</f>
        <v>0</v>
      </c>
      <c r="Z467" s="93">
        <f>SUM('28:12'!Z467)</f>
        <v>0</v>
      </c>
      <c r="AA467" s="93">
        <f>SUM('28:12'!AA467)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SUM('28:12'!G468)</f>
        <v>0</v>
      </c>
      <c r="H468" s="293">
        <f t="shared" si="94"/>
        <v>0</v>
      </c>
      <c r="I468" s="93">
        <f>SUM('28:12'!I468)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SUM('28:12'!O468)</f>
        <v>0</v>
      </c>
      <c r="P468" s="93">
        <f>SUM('28:12'!P468)</f>
        <v>0</v>
      </c>
      <c r="Q468" s="93">
        <f>SUM('28:12'!Q468)</f>
        <v>0</v>
      </c>
      <c r="R468" s="93">
        <f>SUM('28:12'!R468)</f>
        <v>0</v>
      </c>
      <c r="S468" s="93">
        <f>SUM('28:12'!S468)</f>
        <v>0</v>
      </c>
      <c r="T468" s="93">
        <f>SUM('28:12'!T468)</f>
        <v>0</v>
      </c>
      <c r="U468" s="93">
        <f>SUM('28:12'!U468)</f>
        <v>0</v>
      </c>
      <c r="V468" s="196">
        <f t="shared" si="93"/>
        <v>0</v>
      </c>
      <c r="W468" s="33" t="str">
        <f t="shared" si="89"/>
        <v/>
      </c>
      <c r="X468" s="93">
        <f>SUM('28:12'!X468)</f>
        <v>0</v>
      </c>
      <c r="Y468" s="93">
        <f>SUM('28:12'!Y468)</f>
        <v>0</v>
      </c>
      <c r="Z468" s="93">
        <f>SUM('28:12'!Z468)</f>
        <v>0</v>
      </c>
      <c r="AA468" s="93">
        <f>SUM('28:12'!AA468)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SUM('28:12'!G469)</f>
        <v>0</v>
      </c>
      <c r="H469" s="293">
        <f t="shared" si="94"/>
        <v>0</v>
      </c>
      <c r="I469" s="93">
        <f>SUM('28:12'!I469)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SUM('28:12'!O469)</f>
        <v>0</v>
      </c>
      <c r="P469" s="93">
        <f>SUM('28:12'!P469)</f>
        <v>0</v>
      </c>
      <c r="Q469" s="93">
        <f>SUM('28:12'!Q469)</f>
        <v>0</v>
      </c>
      <c r="R469" s="93">
        <f>SUM('28:12'!R469)</f>
        <v>0</v>
      </c>
      <c r="S469" s="93">
        <f>SUM('28:12'!S469)</f>
        <v>0</v>
      </c>
      <c r="T469" s="93">
        <f>SUM('28:12'!T469)</f>
        <v>0</v>
      </c>
      <c r="U469" s="93">
        <f>SUM('28:12'!U469)</f>
        <v>0</v>
      </c>
      <c r="V469" s="196">
        <f t="shared" si="93"/>
        <v>0</v>
      </c>
      <c r="W469" s="33" t="str">
        <f t="shared" si="89"/>
        <v/>
      </c>
      <c r="X469" s="93">
        <f>SUM('28:12'!X469)</f>
        <v>0</v>
      </c>
      <c r="Y469" s="93">
        <f>SUM('28:12'!Y469)</f>
        <v>0</v>
      </c>
      <c r="Z469" s="93">
        <f>SUM('28:12'!Z469)</f>
        <v>0</v>
      </c>
      <c r="AA469" s="93">
        <f>SUM('28:12'!AA469)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SUM('28:12'!G470)</f>
        <v>0</v>
      </c>
      <c r="H470" s="293">
        <f t="shared" si="94"/>
        <v>0</v>
      </c>
      <c r="I470" s="93">
        <f>SUM('28:12'!I470)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SUM('28:12'!O470)</f>
        <v>0</v>
      </c>
      <c r="P470" s="93">
        <f>SUM('28:12'!P470)</f>
        <v>0</v>
      </c>
      <c r="Q470" s="93">
        <f>SUM('28:12'!Q470)</f>
        <v>0</v>
      </c>
      <c r="R470" s="93">
        <f>SUM('28:12'!R470)</f>
        <v>0</v>
      </c>
      <c r="S470" s="93">
        <f>SUM('28:12'!S470)</f>
        <v>0</v>
      </c>
      <c r="T470" s="93">
        <f>SUM('28:12'!T470)</f>
        <v>0</v>
      </c>
      <c r="U470" s="93">
        <f>SUM('28:12'!U470)</f>
        <v>0</v>
      </c>
      <c r="V470" s="196">
        <f t="shared" si="93"/>
        <v>0</v>
      </c>
      <c r="W470" s="33" t="str">
        <f t="shared" si="89"/>
        <v/>
      </c>
      <c r="X470" s="93">
        <f>SUM('28:12'!X470)</f>
        <v>0</v>
      </c>
      <c r="Y470" s="93">
        <f>SUM('28:12'!Y470)</f>
        <v>0</v>
      </c>
      <c r="Z470" s="93">
        <f>SUM('28:12'!Z470)</f>
        <v>0</v>
      </c>
      <c r="AA470" s="93">
        <f>SUM('28:12'!AA470)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SUM('28:12'!G471)</f>
        <v>0</v>
      </c>
      <c r="H471" s="293">
        <f t="shared" si="94"/>
        <v>0</v>
      </c>
      <c r="I471" s="93">
        <f>SUM('28:12'!I471)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SUM('28:12'!O471)</f>
        <v>0</v>
      </c>
      <c r="P471" s="93">
        <f>SUM('28:12'!P471)</f>
        <v>0</v>
      </c>
      <c r="Q471" s="93">
        <f>SUM('28:12'!Q471)</f>
        <v>0</v>
      </c>
      <c r="R471" s="93">
        <f>SUM('28:12'!R471)</f>
        <v>0</v>
      </c>
      <c r="S471" s="93">
        <f>SUM('28:12'!S471)</f>
        <v>0</v>
      </c>
      <c r="T471" s="93">
        <f>SUM('28:12'!T471)</f>
        <v>0</v>
      </c>
      <c r="U471" s="93">
        <f>SUM('28:12'!U471)</f>
        <v>0</v>
      </c>
      <c r="V471" s="196">
        <f t="shared" si="93"/>
        <v>0</v>
      </c>
      <c r="W471" s="33" t="str">
        <f t="shared" si="89"/>
        <v/>
      </c>
      <c r="X471" s="93">
        <f>SUM('28:12'!X471)</f>
        <v>0</v>
      </c>
      <c r="Y471" s="93">
        <f>SUM('28:12'!Y471)</f>
        <v>0</v>
      </c>
      <c r="Z471" s="93">
        <f>SUM('28:12'!Z471)</f>
        <v>0</v>
      </c>
      <c r="AA471" s="93">
        <f>SUM('28:12'!AA471)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SUM('28:12'!G472)</f>
        <v>0</v>
      </c>
      <c r="H472" s="293">
        <f t="shared" si="94"/>
        <v>0</v>
      </c>
      <c r="I472" s="93">
        <f>SUM('28:12'!I472)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SUM('28:12'!O472)</f>
        <v>0</v>
      </c>
      <c r="P472" s="93">
        <f>SUM('28:12'!P472)</f>
        <v>0</v>
      </c>
      <c r="Q472" s="93">
        <f>SUM('28:12'!Q472)</f>
        <v>0</v>
      </c>
      <c r="R472" s="93">
        <f>SUM('28:12'!R472)</f>
        <v>0</v>
      </c>
      <c r="S472" s="93">
        <f>SUM('28:12'!S472)</f>
        <v>0</v>
      </c>
      <c r="T472" s="93">
        <f>SUM('28:12'!T472)</f>
        <v>0</v>
      </c>
      <c r="U472" s="93">
        <f>SUM('28:12'!U472)</f>
        <v>0</v>
      </c>
      <c r="V472" s="196">
        <f t="shared" si="93"/>
        <v>0</v>
      </c>
      <c r="W472" s="33" t="str">
        <f t="shared" si="89"/>
        <v/>
      </c>
      <c r="X472" s="93">
        <f>SUM('28:12'!X472)</f>
        <v>0</v>
      </c>
      <c r="Y472" s="93">
        <f>SUM('28:12'!Y472)</f>
        <v>0</v>
      </c>
      <c r="Z472" s="93">
        <f>SUM('28:12'!Z472)</f>
        <v>0</v>
      </c>
      <c r="AA472" s="93">
        <f>SUM('28:12'!AA472)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SUM('28:12'!G473)</f>
        <v>0</v>
      </c>
      <c r="H473" s="293">
        <f t="shared" si="94"/>
        <v>0</v>
      </c>
      <c r="I473" s="93">
        <f>SUM('28:12'!I473)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SUM('28:12'!O473)</f>
        <v>0</v>
      </c>
      <c r="P473" s="93">
        <f>SUM('28:12'!P473)</f>
        <v>0</v>
      </c>
      <c r="Q473" s="93">
        <f>SUM('28:12'!Q473)</f>
        <v>0</v>
      </c>
      <c r="R473" s="93">
        <f>SUM('28:12'!R473)</f>
        <v>0</v>
      </c>
      <c r="S473" s="93">
        <f>SUM('28:12'!S473)</f>
        <v>0</v>
      </c>
      <c r="T473" s="93">
        <f>SUM('28:12'!T473)</f>
        <v>0</v>
      </c>
      <c r="U473" s="93">
        <f>SUM('28:12'!U473)</f>
        <v>0</v>
      </c>
      <c r="V473" s="196">
        <f t="shared" si="93"/>
        <v>0</v>
      </c>
      <c r="W473" s="33" t="str">
        <f t="shared" si="89"/>
        <v/>
      </c>
      <c r="X473" s="93">
        <f>SUM('28:12'!X473)</f>
        <v>0</v>
      </c>
      <c r="Y473" s="93">
        <f>SUM('28:12'!Y473)</f>
        <v>0</v>
      </c>
      <c r="Z473" s="93">
        <f>SUM('28:12'!Z473)</f>
        <v>0</v>
      </c>
      <c r="AA473" s="93">
        <f>SUM('28:12'!AA473)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SUM('28:12'!G474)</f>
        <v>0</v>
      </c>
      <c r="H474" s="293">
        <f t="shared" si="94"/>
        <v>0</v>
      </c>
      <c r="I474" s="93">
        <f>SUM('28:12'!I474)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SUM('28:12'!O474)</f>
        <v>0</v>
      </c>
      <c r="P474" s="93">
        <f>SUM('28:12'!P474)</f>
        <v>0</v>
      </c>
      <c r="Q474" s="93">
        <f>SUM('28:12'!Q474)</f>
        <v>0</v>
      </c>
      <c r="R474" s="93">
        <f>SUM('28:12'!R474)</f>
        <v>0</v>
      </c>
      <c r="S474" s="93">
        <f>SUM('28:12'!S474)</f>
        <v>0</v>
      </c>
      <c r="T474" s="93">
        <f>SUM('28:12'!T474)</f>
        <v>0</v>
      </c>
      <c r="U474" s="93">
        <f>SUM('28:12'!U474)</f>
        <v>0</v>
      </c>
      <c r="V474" s="196">
        <f t="shared" si="93"/>
        <v>0</v>
      </c>
      <c r="W474" s="33" t="str">
        <f t="shared" si="89"/>
        <v/>
      </c>
      <c r="X474" s="93">
        <f>SUM('28:12'!X474)</f>
        <v>0</v>
      </c>
      <c r="Y474" s="93">
        <f>SUM('28:12'!Y474)</f>
        <v>0</v>
      </c>
      <c r="Z474" s="93">
        <f>SUM('28:12'!Z474)</f>
        <v>0</v>
      </c>
      <c r="AA474" s="93">
        <f>SUM('28:12'!AA474)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SUM('28:12'!G475)</f>
        <v>0</v>
      </c>
      <c r="H475" s="293">
        <f t="shared" si="94"/>
        <v>0</v>
      </c>
      <c r="I475" s="93">
        <f>SUM('28:12'!I475)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SUM('28:12'!O475)</f>
        <v>0</v>
      </c>
      <c r="P475" s="93">
        <f>SUM('28:12'!P475)</f>
        <v>0</v>
      </c>
      <c r="Q475" s="93">
        <f>SUM('28:12'!Q475)</f>
        <v>0</v>
      </c>
      <c r="R475" s="93">
        <f>SUM('28:12'!R475)</f>
        <v>0</v>
      </c>
      <c r="S475" s="93">
        <f>SUM('28:12'!S475)</f>
        <v>0</v>
      </c>
      <c r="T475" s="93">
        <f>SUM('28:12'!T475)</f>
        <v>0</v>
      </c>
      <c r="U475" s="93">
        <f>SUM('28:12'!U475)</f>
        <v>0</v>
      </c>
      <c r="V475" s="196">
        <f t="shared" si="93"/>
        <v>0</v>
      </c>
      <c r="W475" s="33" t="str">
        <f t="shared" si="89"/>
        <v/>
      </c>
      <c r="X475" s="93">
        <f>SUM('28:12'!X475)</f>
        <v>0</v>
      </c>
      <c r="Y475" s="93">
        <f>SUM('28:12'!Y475)</f>
        <v>0</v>
      </c>
      <c r="Z475" s="93">
        <f>SUM('28:12'!Z475)</f>
        <v>0</v>
      </c>
      <c r="AA475" s="93">
        <f>SUM('28:12'!AA475)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SUM('28:12'!G476)</f>
        <v>0</v>
      </c>
      <c r="H476" s="293">
        <f t="shared" si="94"/>
        <v>0</v>
      </c>
      <c r="I476" s="93">
        <f>SUM('28:12'!I476)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SUM('28:12'!O476)</f>
        <v>0</v>
      </c>
      <c r="P476" s="93">
        <f>SUM('28:12'!P476)</f>
        <v>0</v>
      </c>
      <c r="Q476" s="93">
        <f>SUM('28:12'!Q476)</f>
        <v>0</v>
      </c>
      <c r="R476" s="93">
        <f>SUM('28:12'!R476)</f>
        <v>0</v>
      </c>
      <c r="S476" s="93">
        <f>SUM('28:12'!S476)</f>
        <v>0</v>
      </c>
      <c r="T476" s="93">
        <f>SUM('28:12'!T476)</f>
        <v>0</v>
      </c>
      <c r="U476" s="93">
        <f>SUM('28:12'!U476)</f>
        <v>0</v>
      </c>
      <c r="V476" s="196">
        <f t="shared" si="93"/>
        <v>0</v>
      </c>
      <c r="W476" s="33" t="str">
        <f t="shared" si="89"/>
        <v/>
      </c>
      <c r="X476" s="93">
        <f>SUM('28:12'!X476)</f>
        <v>0</v>
      </c>
      <c r="Y476" s="93">
        <f>SUM('28:12'!Y476)</f>
        <v>0</v>
      </c>
      <c r="Z476" s="93">
        <f>SUM('28:12'!Z476)</f>
        <v>0</v>
      </c>
      <c r="AA476" s="93">
        <f>SUM('28:12'!AA476)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SUM('28:12'!G477)</f>
        <v>0</v>
      </c>
      <c r="H477" s="293">
        <f t="shared" si="94"/>
        <v>0</v>
      </c>
      <c r="I477" s="93">
        <f>SUM('28:12'!I477)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SUM('28:12'!O477)</f>
        <v>0</v>
      </c>
      <c r="P477" s="93">
        <f>SUM('28:12'!P477)</f>
        <v>0</v>
      </c>
      <c r="Q477" s="93">
        <f>SUM('28:12'!Q477)</f>
        <v>0</v>
      </c>
      <c r="R477" s="93">
        <f>SUM('28:12'!R477)</f>
        <v>0</v>
      </c>
      <c r="S477" s="93">
        <f>SUM('28:12'!S477)</f>
        <v>0</v>
      </c>
      <c r="T477" s="93">
        <f>SUM('28:12'!T477)</f>
        <v>0</v>
      </c>
      <c r="U477" s="93">
        <f>SUM('28:12'!U477)</f>
        <v>0</v>
      </c>
      <c r="V477" s="196">
        <f t="shared" si="93"/>
        <v>0</v>
      </c>
      <c r="W477" s="33" t="str">
        <f t="shared" si="89"/>
        <v/>
      </c>
      <c r="X477" s="93">
        <f>SUM('28:12'!X477)</f>
        <v>0</v>
      </c>
      <c r="Y477" s="93">
        <f>SUM('28:12'!Y477)</f>
        <v>0</v>
      </c>
      <c r="Z477" s="93">
        <f>SUM('28:12'!Z477)</f>
        <v>0</v>
      </c>
      <c r="AA477" s="93">
        <f>SUM('28:12'!AA477)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SUM('28:12'!G478)</f>
        <v>0</v>
      </c>
      <c r="H478" s="293">
        <f t="shared" si="94"/>
        <v>0</v>
      </c>
      <c r="I478" s="93">
        <f>SUM('28:12'!I478)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SUM('28:12'!O478)</f>
        <v>0</v>
      </c>
      <c r="P478" s="93">
        <f>SUM('28:12'!P478)</f>
        <v>0</v>
      </c>
      <c r="Q478" s="93">
        <f>SUM('28:12'!Q478)</f>
        <v>0</v>
      </c>
      <c r="R478" s="93">
        <f>SUM('28:12'!R478)</f>
        <v>0</v>
      </c>
      <c r="S478" s="93">
        <f>SUM('28:12'!S478)</f>
        <v>0</v>
      </c>
      <c r="T478" s="93">
        <f>SUM('28:12'!T478)</f>
        <v>0</v>
      </c>
      <c r="U478" s="93">
        <f>SUM('28:12'!U478)</f>
        <v>0</v>
      </c>
      <c r="V478" s="196">
        <f t="shared" si="93"/>
        <v>0</v>
      </c>
      <c r="W478" s="33" t="str">
        <f t="shared" si="89"/>
        <v/>
      </c>
      <c r="X478" s="93">
        <f>SUM('28:12'!X478)</f>
        <v>0</v>
      </c>
      <c r="Y478" s="93">
        <f>SUM('28:12'!Y478)</f>
        <v>0</v>
      </c>
      <c r="Z478" s="93">
        <f>SUM('28:12'!Z478)</f>
        <v>0</v>
      </c>
      <c r="AA478" s="93">
        <f>SUM('28:12'!AA478)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80" t="s">
        <v>99</v>
      </c>
      <c r="B479" s="781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SUM('28:12'!G480)</f>
        <v>0</v>
      </c>
      <c r="H480" s="293">
        <f t="shared" ref="H480:H489" si="96">D480*G480</f>
        <v>0</v>
      </c>
      <c r="I480" s="93">
        <f>SUM('28:12'!I480)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SUM('28:12'!O480)</f>
        <v>0</v>
      </c>
      <c r="P480" s="93">
        <f>SUM('28:12'!P480)</f>
        <v>0</v>
      </c>
      <c r="Q480" s="93">
        <f>SUM('28:12'!Q480)</f>
        <v>0</v>
      </c>
      <c r="R480" s="93">
        <f>SUM('28:12'!R480)</f>
        <v>0</v>
      </c>
      <c r="S480" s="93">
        <f>SUM('28:12'!S480)</f>
        <v>0</v>
      </c>
      <c r="T480" s="93">
        <f>SUM('28:12'!T480)</f>
        <v>0</v>
      </c>
      <c r="U480" s="93">
        <f>SUM('28:12'!U480)</f>
        <v>0</v>
      </c>
      <c r="V480" s="196">
        <f>SUM(X480:AA480)</f>
        <v>0</v>
      </c>
      <c r="W480" s="33" t="str">
        <f t="shared" si="89"/>
        <v/>
      </c>
      <c r="X480" s="93">
        <f>SUM('28:12'!X480)</f>
        <v>0</v>
      </c>
      <c r="Y480" s="93">
        <f>SUM('28:12'!Y480)</f>
        <v>0</v>
      </c>
      <c r="Z480" s="93">
        <f>SUM('28:12'!Z480)</f>
        <v>0</v>
      </c>
      <c r="AA480" s="93">
        <f>SUM('28:12'!AA480)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SUM('28:12'!G481)</f>
        <v>0</v>
      </c>
      <c r="H481" s="293">
        <f t="shared" si="96"/>
        <v>0</v>
      </c>
      <c r="I481" s="93">
        <f>SUM('28:12'!I481)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SUM('28:12'!O481)</f>
        <v>0</v>
      </c>
      <c r="P481" s="93">
        <f>SUM('28:12'!P481)</f>
        <v>0</v>
      </c>
      <c r="Q481" s="93">
        <f>SUM('28:12'!Q481)</f>
        <v>0</v>
      </c>
      <c r="R481" s="93">
        <f>SUM('28:12'!R481)</f>
        <v>0</v>
      </c>
      <c r="S481" s="93">
        <f>SUM('28:12'!S481)</f>
        <v>0</v>
      </c>
      <c r="T481" s="93">
        <f>SUM('28:12'!T481)</f>
        <v>0</v>
      </c>
      <c r="U481" s="93">
        <f>SUM('28:12'!U481)</f>
        <v>0</v>
      </c>
      <c r="V481" s="196">
        <f>SUM(X481:AA481)</f>
        <v>0</v>
      </c>
      <c r="W481" s="33" t="str">
        <f t="shared" si="89"/>
        <v/>
      </c>
      <c r="X481" s="93">
        <f>SUM('28:12'!X481)</f>
        <v>0</v>
      </c>
      <c r="Y481" s="93">
        <f>SUM('28:12'!Y481)</f>
        <v>0</v>
      </c>
      <c r="Z481" s="93">
        <f>SUM('28:12'!Z481)</f>
        <v>0</v>
      </c>
      <c r="AA481" s="93">
        <f>SUM('28:12'!AA481)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SUM('28:12'!G482)</f>
        <v>0</v>
      </c>
      <c r="H482" s="293">
        <f t="shared" si="96"/>
        <v>0</v>
      </c>
      <c r="I482" s="93">
        <f>SUM('28:12'!I482)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SUM('28:12'!O482)</f>
        <v>0</v>
      </c>
      <c r="P482" s="93">
        <f>SUM('28:12'!P482)</f>
        <v>0</v>
      </c>
      <c r="Q482" s="93">
        <f>SUM('28:12'!Q482)</f>
        <v>0</v>
      </c>
      <c r="R482" s="93">
        <f>SUM('28:12'!R482)</f>
        <v>0</v>
      </c>
      <c r="S482" s="93">
        <f>SUM('28:12'!S482)</f>
        <v>0</v>
      </c>
      <c r="T482" s="93">
        <f>SUM('28:12'!T482)</f>
        <v>0</v>
      </c>
      <c r="U482" s="93">
        <f>SUM('28:12'!U482)</f>
        <v>0</v>
      </c>
      <c r="V482" s="196">
        <f>SUM(X482:AA482)</f>
        <v>0</v>
      </c>
      <c r="W482" s="33" t="str">
        <f t="shared" si="89"/>
        <v/>
      </c>
      <c r="X482" s="93">
        <f>SUM('28:12'!X482)</f>
        <v>0</v>
      </c>
      <c r="Y482" s="93">
        <f>SUM('28:12'!Y482)</f>
        <v>0</v>
      </c>
      <c r="Z482" s="93">
        <f>SUM('28:12'!Z482)</f>
        <v>0</v>
      </c>
      <c r="AA482" s="93">
        <f>SUM('28:12'!AA482)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SUM('28:12'!G483)</f>
        <v>0</v>
      </c>
      <c r="H483" s="293">
        <f t="shared" si="96"/>
        <v>0</v>
      </c>
      <c r="I483" s="93">
        <f>SUM('28:12'!I483)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SUM('28:12'!O483)</f>
        <v>0</v>
      </c>
      <c r="P483" s="93">
        <f>SUM('28:12'!P483)</f>
        <v>0</v>
      </c>
      <c r="Q483" s="93">
        <f>SUM('28:12'!Q483)</f>
        <v>0</v>
      </c>
      <c r="R483" s="93">
        <f>SUM('28:12'!R483)</f>
        <v>0</v>
      </c>
      <c r="S483" s="93">
        <f>SUM('28:12'!S483)</f>
        <v>0</v>
      </c>
      <c r="T483" s="93">
        <f>SUM('28:12'!T483)</f>
        <v>0</v>
      </c>
      <c r="U483" s="93">
        <f>SUM('28:12'!U483)</f>
        <v>0</v>
      </c>
      <c r="V483" s="196">
        <f>SUM(X483:AA483)</f>
        <v>0</v>
      </c>
      <c r="W483" s="33" t="str">
        <f t="shared" si="89"/>
        <v/>
      </c>
      <c r="X483" s="93">
        <f>SUM('28:12'!X483)</f>
        <v>0</v>
      </c>
      <c r="Y483" s="93">
        <f>SUM('28:12'!Y483)</f>
        <v>0</v>
      </c>
      <c r="Z483" s="93">
        <f>SUM('28:12'!Z483)</f>
        <v>0</v>
      </c>
      <c r="AA483" s="93">
        <f>SUM('28:12'!AA483)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SUM('28:12'!G484)</f>
        <v>0</v>
      </c>
      <c r="H484" s="293">
        <f t="shared" si="96"/>
        <v>0</v>
      </c>
      <c r="I484" s="93">
        <f>SUM('28:12'!I484)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SUM('28:12'!O484)</f>
        <v>0</v>
      </c>
      <c r="P484" s="93">
        <f>SUM('28:12'!P484)</f>
        <v>0</v>
      </c>
      <c r="Q484" s="93">
        <f>SUM('28:12'!Q484)</f>
        <v>0</v>
      </c>
      <c r="R484" s="93">
        <f>SUM('28:12'!R484)</f>
        <v>0</v>
      </c>
      <c r="S484" s="93">
        <f>SUM('28:12'!S484)</f>
        <v>0</v>
      </c>
      <c r="T484" s="93">
        <f>SUM('28:12'!T484)</f>
        <v>0</v>
      </c>
      <c r="U484" s="93">
        <f>SUM('28:12'!U484)</f>
        <v>0</v>
      </c>
      <c r="V484" s="196">
        <f>SUM(X484:AA484)</f>
        <v>0</v>
      </c>
      <c r="W484" s="33" t="str">
        <f t="shared" si="89"/>
        <v/>
      </c>
      <c r="X484" s="93">
        <f>SUM('28:12'!X484)</f>
        <v>0</v>
      </c>
      <c r="Y484" s="93">
        <f>SUM('28:12'!Y484)</f>
        <v>0</v>
      </c>
      <c r="Z484" s="93">
        <f>SUM('28:12'!Z484)</f>
        <v>0</v>
      </c>
      <c r="AA484" s="93">
        <f>SUM('28:12'!AA484)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SUM('28:12'!G485)</f>
        <v>0</v>
      </c>
      <c r="H485" s="293">
        <f t="shared" si="96"/>
        <v>0</v>
      </c>
      <c r="I485" s="93">
        <f>SUM('28:12'!I485)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SUM('28:12'!G486)</f>
        <v>0</v>
      </c>
      <c r="H486" s="325">
        <f t="shared" si="96"/>
        <v>0</v>
      </c>
      <c r="I486" s="93">
        <f>SUM('28:12'!I486)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SUM('28:12'!G487)</f>
        <v>0</v>
      </c>
      <c r="H487" s="325">
        <f t="shared" si="96"/>
        <v>0</v>
      </c>
      <c r="I487" s="93">
        <f>SUM('28:12'!I487)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SUM('28:12'!G488)</f>
        <v>484</v>
      </c>
      <c r="H488" s="336">
        <f t="shared" si="96"/>
        <v>2439.36</v>
      </c>
      <c r="I488" s="93">
        <f>SUM('28:12'!I488)</f>
        <v>32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SUM('28:12'!G489)</f>
        <v>0</v>
      </c>
      <c r="H489" s="293">
        <f t="shared" si="96"/>
        <v>0</v>
      </c>
      <c r="I489" s="93">
        <f>SUM('28:12'!I489)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SUM('28:12'!O489)</f>
        <v>0</v>
      </c>
      <c r="P489" s="93">
        <f>SUM('28:12'!P489)</f>
        <v>0</v>
      </c>
      <c r="Q489" s="93">
        <f>SUM('28:12'!Q489)</f>
        <v>0</v>
      </c>
      <c r="R489" s="93">
        <f>SUM('28:12'!R489)</f>
        <v>0</v>
      </c>
      <c r="S489" s="93">
        <f>SUM('28:12'!S489)</f>
        <v>0</v>
      </c>
      <c r="T489" s="93">
        <f>SUM('28:12'!T489)</f>
        <v>0</v>
      </c>
      <c r="U489" s="93">
        <f>SUM('28:12'!U489)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SUM('28:12'!X489)</f>
        <v>0</v>
      </c>
      <c r="Y489" s="93">
        <f>SUM('28:12'!Y489)</f>
        <v>0</v>
      </c>
      <c r="Z489" s="93">
        <f>SUM('28:12'!Z489)</f>
        <v>0</v>
      </c>
      <c r="AA489" s="93">
        <f>SUM('28:12'!AA489)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80" t="s">
        <v>102</v>
      </c>
      <c r="B490" s="781"/>
      <c r="C490" s="296" t="s">
        <v>71</v>
      </c>
      <c r="D490" s="20"/>
      <c r="E490" s="20"/>
      <c r="F490" s="32"/>
      <c r="G490" s="99">
        <f>SUM(G480:G489)</f>
        <v>484</v>
      </c>
      <c r="H490" s="30">
        <f>SUM(H480:H489)</f>
        <v>2439.36</v>
      </c>
      <c r="I490" s="30">
        <f>SUM(I480:I489)</f>
        <v>32</v>
      </c>
      <c r="J490" s="31">
        <f t="array" ref="J490">IF(ISERROR(G490/I490),"",G490/I490)</f>
        <v>15.125</v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>
        <f t="shared" si="97"/>
        <v>0</v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SUM('28:12'!G491)</f>
        <v>184</v>
      </c>
      <c r="H491" s="293">
        <f>D491*G491</f>
        <v>671.6</v>
      </c>
      <c r="I491" s="93">
        <f>SUM('28:12'!I491)</f>
        <v>78</v>
      </c>
      <c r="J491" s="31">
        <f t="array" ref="J491">IF(ISERROR(G491/I491),"",G491/I491)</f>
        <v>2.358974358974359</v>
      </c>
      <c r="K491" s="293">
        <f t="array" ref="K491">IF(ISERROR(G491/L491),"",G491/L491)</f>
        <v>36.799999999999997</v>
      </c>
      <c r="L491" s="87">
        <v>5</v>
      </c>
      <c r="M491" s="36">
        <f>IF(ISERROR(I491-K491),"",I491-K491)</f>
        <v>41.2</v>
      </c>
      <c r="N491" s="31">
        <f>SUM(O491:U491)</f>
        <v>0</v>
      </c>
      <c r="O491" s="93">
        <f>SUM('28:12'!O491)</f>
        <v>0</v>
      </c>
      <c r="P491" s="93">
        <f>SUM('28:12'!P491)</f>
        <v>0</v>
      </c>
      <c r="Q491" s="93">
        <f>SUM('28:12'!Q491)</f>
        <v>0</v>
      </c>
      <c r="R491" s="93">
        <f>SUM('28:12'!R491)</f>
        <v>0</v>
      </c>
      <c r="S491" s="93">
        <f>SUM('28:12'!S491)</f>
        <v>0</v>
      </c>
      <c r="T491" s="93">
        <f>SUM('28:12'!T491)</f>
        <v>0</v>
      </c>
      <c r="U491" s="93">
        <f>SUM('28:12'!U491)</f>
        <v>0</v>
      </c>
      <c r="V491" s="196">
        <f>SUM(X491:AA491)</f>
        <v>0</v>
      </c>
      <c r="W491" s="33">
        <f t="shared" si="97"/>
        <v>0</v>
      </c>
      <c r="X491" s="93">
        <f>SUM('28:12'!X491)</f>
        <v>0</v>
      </c>
      <c r="Y491" s="93">
        <f>SUM('28:12'!Y491)</f>
        <v>0</v>
      </c>
      <c r="Z491" s="93">
        <f>SUM('28:12'!Z491)</f>
        <v>0</v>
      </c>
      <c r="AA491" s="93">
        <f>SUM('28:12'!AA491)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SUM('28:12'!G492)</f>
        <v>289</v>
      </c>
      <c r="H492" s="293">
        <f t="shared" ref="H492:H505" si="98">D492*G492</f>
        <v>1901.6200000000001</v>
      </c>
      <c r="I492" s="93">
        <f>SUM('28:12'!I492)</f>
        <v>48</v>
      </c>
      <c r="J492" s="31">
        <f t="array" ref="J492">IF(ISERROR(G492/I492),"",G492/I492)</f>
        <v>6.020833333333333</v>
      </c>
      <c r="K492" s="35">
        <f t="array" ref="K492">IF(ISERROR(G492/L492),"",G492/L492)</f>
        <v>57.8</v>
      </c>
      <c r="L492" s="87">
        <v>5</v>
      </c>
      <c r="M492" s="36">
        <f>IF(ISERROR(I492-K492),"",I492-K492)</f>
        <v>-9.7999999999999972</v>
      </c>
      <c r="N492" s="31">
        <f>SUM(O492:U492)</f>
        <v>0</v>
      </c>
      <c r="O492" s="93">
        <f>SUM('28:12'!O492)</f>
        <v>0</v>
      </c>
      <c r="P492" s="93">
        <f>SUM('28:12'!P492)</f>
        <v>0</v>
      </c>
      <c r="Q492" s="93">
        <f>SUM('28:12'!Q492)</f>
        <v>0</v>
      </c>
      <c r="R492" s="93">
        <f>SUM('28:12'!R492)</f>
        <v>0</v>
      </c>
      <c r="S492" s="93">
        <f>SUM('28:12'!S492)</f>
        <v>0</v>
      </c>
      <c r="T492" s="93">
        <f>SUM('28:12'!T492)</f>
        <v>0</v>
      </c>
      <c r="U492" s="93">
        <f>SUM('28:12'!U492)</f>
        <v>0</v>
      </c>
      <c r="V492" s="196">
        <f>SUM(X492:AA492)</f>
        <v>0</v>
      </c>
      <c r="W492" s="33">
        <f t="shared" si="97"/>
        <v>0</v>
      </c>
      <c r="X492" s="93">
        <f>SUM('28:12'!X492)</f>
        <v>0</v>
      </c>
      <c r="Y492" s="93">
        <f>SUM('28:12'!Y492)</f>
        <v>0</v>
      </c>
      <c r="Z492" s="93">
        <f>SUM('28:12'!Z492)</f>
        <v>0</v>
      </c>
      <c r="AA492" s="93">
        <f>SUM('28:12'!AA492)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SUM('28:12'!G493)</f>
        <v>106</v>
      </c>
      <c r="H493" s="293">
        <f t="shared" si="98"/>
        <v>826.8</v>
      </c>
      <c r="I493" s="93">
        <f>SUM('28:12'!I493)</f>
        <v>23.5</v>
      </c>
      <c r="J493" s="31">
        <f t="array" ref="J493">IF(ISERROR(G493/I493),"",G493/I493)</f>
        <v>4.5106382978723403</v>
      </c>
      <c r="K493" s="35">
        <f t="array" ref="K493">IF(ISERROR(G493/L493),"",G493/L493)</f>
        <v>23.043478260869566</v>
      </c>
      <c r="L493" s="87">
        <v>4.5999999999999996</v>
      </c>
      <c r="M493" s="36">
        <f>IF(ISERROR(I493-K493),"",I493-K493)</f>
        <v>0.4565217391304337</v>
      </c>
      <c r="N493" s="31">
        <f>SUM(O493:U493)</f>
        <v>0</v>
      </c>
      <c r="O493" s="93">
        <f>SUM('28:12'!O493)</f>
        <v>0</v>
      </c>
      <c r="P493" s="93">
        <f>SUM('28:12'!P493)</f>
        <v>0</v>
      </c>
      <c r="Q493" s="93">
        <f>SUM('28:12'!Q493)</f>
        <v>0</v>
      </c>
      <c r="R493" s="93">
        <f>SUM('28:12'!R493)</f>
        <v>0</v>
      </c>
      <c r="S493" s="93">
        <f>SUM('28:12'!S493)</f>
        <v>0</v>
      </c>
      <c r="T493" s="93">
        <f>SUM('28:12'!T493)</f>
        <v>0</v>
      </c>
      <c r="U493" s="93">
        <f>SUM('28:12'!U493)</f>
        <v>0</v>
      </c>
      <c r="V493" s="196">
        <f>SUM(X493:AA493)</f>
        <v>0</v>
      </c>
      <c r="W493" s="33">
        <f t="shared" si="97"/>
        <v>0</v>
      </c>
      <c r="X493" s="93">
        <f>SUM('28:12'!X493)</f>
        <v>0</v>
      </c>
      <c r="Y493" s="93">
        <f>SUM('28:12'!Y493)</f>
        <v>0</v>
      </c>
      <c r="Z493" s="93">
        <f>SUM('28:12'!Z493)</f>
        <v>0</v>
      </c>
      <c r="AA493" s="93">
        <f>SUM('28:12'!AA493)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SUM('28:12'!G494)</f>
        <v>185</v>
      </c>
      <c r="H494" s="293">
        <f t="shared" si="98"/>
        <v>814.00000000000011</v>
      </c>
      <c r="I494" s="93">
        <f>SUM('28:12'!I494)</f>
        <v>33</v>
      </c>
      <c r="J494" s="31">
        <f t="array" ref="J494">IF(ISERROR(G494/I494),"",G494/I494)</f>
        <v>5.6060606060606064</v>
      </c>
      <c r="K494" s="35">
        <f t="array" ref="K494">IF(ISERROR(G494/L494),"",G494/L494)</f>
        <v>31.896551724137932</v>
      </c>
      <c r="L494" s="87">
        <v>5.8</v>
      </c>
      <c r="M494" s="36">
        <f>IF(ISERROR(I494-K494),"",I494-K494)</f>
        <v>1.1034482758620676</v>
      </c>
      <c r="N494" s="31">
        <f>SUM(O494:U494)</f>
        <v>0</v>
      </c>
      <c r="O494" s="93">
        <f>SUM('28:12'!O494)</f>
        <v>0</v>
      </c>
      <c r="P494" s="93">
        <f>SUM('28:12'!P494)</f>
        <v>0</v>
      </c>
      <c r="Q494" s="93">
        <f>SUM('28:12'!Q494)</f>
        <v>0</v>
      </c>
      <c r="R494" s="93">
        <f>SUM('28:12'!R494)</f>
        <v>0</v>
      </c>
      <c r="S494" s="93">
        <f>SUM('28:12'!S494)</f>
        <v>0</v>
      </c>
      <c r="T494" s="93">
        <f>SUM('28:12'!T494)</f>
        <v>0</v>
      </c>
      <c r="U494" s="93">
        <f>SUM('28:12'!U494)</f>
        <v>0</v>
      </c>
      <c r="V494" s="196">
        <f>SUM(X494:AA494)</f>
        <v>0</v>
      </c>
      <c r="W494" s="33">
        <f t="shared" si="97"/>
        <v>0</v>
      </c>
      <c r="X494" s="93">
        <f>SUM('28:12'!X494)</f>
        <v>0</v>
      </c>
      <c r="Y494" s="93">
        <f>SUM('28:12'!Y494)</f>
        <v>0</v>
      </c>
      <c r="Z494" s="93">
        <f>SUM('28:12'!Z494)</f>
        <v>0</v>
      </c>
      <c r="AA494" s="93">
        <f>SUM('28:12'!AA494)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SUM('28:12'!G495)</f>
        <v>0</v>
      </c>
      <c r="H495" s="293">
        <f t="shared" si="98"/>
        <v>0</v>
      </c>
      <c r="I495" s="93">
        <f>SUM('28:12'!I495)</f>
        <v>0</v>
      </c>
      <c r="J495" s="31"/>
      <c r="K495" s="35"/>
      <c r="L495" s="87"/>
      <c r="M495" s="36"/>
      <c r="N495" s="31"/>
      <c r="O495" s="93">
        <f>SUM('28:12'!O495)</f>
        <v>0</v>
      </c>
      <c r="P495" s="93">
        <f>SUM('28:12'!P495)</f>
        <v>0</v>
      </c>
      <c r="Q495" s="93">
        <f>SUM('28:12'!Q495)</f>
        <v>0</v>
      </c>
      <c r="R495" s="93">
        <f>SUM('28:12'!R495)</f>
        <v>0</v>
      </c>
      <c r="S495" s="93">
        <f>SUM('28:12'!S495)</f>
        <v>0</v>
      </c>
      <c r="T495" s="93">
        <f>SUM('28:12'!T495)</f>
        <v>0</v>
      </c>
      <c r="U495" s="93">
        <f>SUM('28:12'!U495)</f>
        <v>0</v>
      </c>
      <c r="V495" s="196"/>
      <c r="W495" s="33"/>
      <c r="X495" s="93">
        <f>SUM('28:12'!X495)</f>
        <v>0</v>
      </c>
      <c r="Y495" s="93">
        <f>SUM('28:12'!Y495)</f>
        <v>0</v>
      </c>
      <c r="Z495" s="93">
        <f>SUM('28:12'!Z495)</f>
        <v>0</v>
      </c>
      <c r="AA495" s="93">
        <f>SUM('28:12'!AA495)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SUM('28:12'!G496)</f>
        <v>0</v>
      </c>
      <c r="H496" s="293">
        <f t="shared" si="98"/>
        <v>0</v>
      </c>
      <c r="I496" s="93">
        <f>SUM('28:12'!I496)</f>
        <v>0</v>
      </c>
      <c r="J496" s="31"/>
      <c r="K496" s="35"/>
      <c r="L496" s="87">
        <v>6</v>
      </c>
      <c r="M496" s="36"/>
      <c r="N496" s="31"/>
      <c r="O496" s="93">
        <f>SUM('28:12'!O496)</f>
        <v>0</v>
      </c>
      <c r="P496" s="93">
        <f>SUM('28:12'!P496)</f>
        <v>0</v>
      </c>
      <c r="Q496" s="93">
        <f>SUM('28:12'!Q496)</f>
        <v>0</v>
      </c>
      <c r="R496" s="93">
        <f>SUM('28:12'!R496)</f>
        <v>0</v>
      </c>
      <c r="S496" s="93">
        <f>SUM('28:12'!S496)</f>
        <v>0</v>
      </c>
      <c r="T496" s="93">
        <f>SUM('28:12'!T496)</f>
        <v>0</v>
      </c>
      <c r="U496" s="93">
        <f>SUM('28:12'!U496)</f>
        <v>0</v>
      </c>
      <c r="V496" s="196"/>
      <c r="W496" s="33"/>
      <c r="X496" s="93">
        <f>SUM('28:12'!X496)</f>
        <v>0</v>
      </c>
      <c r="Y496" s="93">
        <f>SUM('28:12'!Y496)</f>
        <v>0</v>
      </c>
      <c r="Z496" s="93">
        <f>SUM('28:12'!Z496)</f>
        <v>0</v>
      </c>
      <c r="AA496" s="93">
        <f>SUM('28:12'!AA496)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SUM('28:12'!G497)</f>
        <v>0</v>
      </c>
      <c r="H497" s="293">
        <f t="shared" si="98"/>
        <v>0</v>
      </c>
      <c r="I497" s="93">
        <f>SUM('28:12'!I497)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SUM('28:12'!O497)</f>
        <v>0</v>
      </c>
      <c r="P497" s="93">
        <f>SUM('28:12'!P497)</f>
        <v>0</v>
      </c>
      <c r="Q497" s="93">
        <f>SUM('28:12'!Q497)</f>
        <v>0</v>
      </c>
      <c r="R497" s="93">
        <f>SUM('28:12'!R497)</f>
        <v>0</v>
      </c>
      <c r="S497" s="93">
        <f>SUM('28:12'!S497)</f>
        <v>0</v>
      </c>
      <c r="T497" s="93">
        <f>SUM('28:12'!T497)</f>
        <v>0</v>
      </c>
      <c r="U497" s="93">
        <f>SUM('28:12'!U497)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SUM('28:12'!X497)</f>
        <v>0</v>
      </c>
      <c r="Y497" s="93">
        <f>SUM('28:12'!Y497)</f>
        <v>0</v>
      </c>
      <c r="Z497" s="93">
        <f>SUM('28:12'!Z497)</f>
        <v>0</v>
      </c>
      <c r="AA497" s="93">
        <f>SUM('28:12'!AA497)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SUM('28:12'!G498)</f>
        <v>0</v>
      </c>
      <c r="H498" s="293">
        <f t="shared" si="98"/>
        <v>0</v>
      </c>
      <c r="I498" s="93">
        <f>SUM('28:12'!I498)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SUM('28:12'!O498)</f>
        <v>0</v>
      </c>
      <c r="P498" s="93">
        <f>SUM('28:12'!P498)</f>
        <v>0</v>
      </c>
      <c r="Q498" s="93">
        <f>SUM('28:12'!Q498)</f>
        <v>0</v>
      </c>
      <c r="R498" s="93">
        <f>SUM('28:12'!R498)</f>
        <v>0</v>
      </c>
      <c r="S498" s="93">
        <f>SUM('28:12'!S498)</f>
        <v>0</v>
      </c>
      <c r="T498" s="93">
        <f>SUM('28:12'!T498)</f>
        <v>0</v>
      </c>
      <c r="U498" s="93">
        <f>SUM('28:12'!U498)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SUM('28:12'!X498)</f>
        <v>0</v>
      </c>
      <c r="Y498" s="93">
        <f>SUM('28:12'!Y498)</f>
        <v>0</v>
      </c>
      <c r="Z498" s="93">
        <f>SUM('28:12'!Z498)</f>
        <v>0</v>
      </c>
      <c r="AA498" s="93">
        <f>SUM('28:12'!AA498)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SUM('28:12'!G499)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SUM('28:12'!G500)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SUM('28:12'!G501)</f>
        <v>0</v>
      </c>
      <c r="H501" s="293">
        <f t="shared" si="98"/>
        <v>0</v>
      </c>
      <c r="I501" s="93">
        <f>SUM('28:12'!I501)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SUM('28:12'!O501)</f>
        <v>0</v>
      </c>
      <c r="P501" s="93">
        <f>SUM('28:12'!P501)</f>
        <v>0</v>
      </c>
      <c r="Q501" s="93">
        <f>SUM('28:12'!Q501)</f>
        <v>0</v>
      </c>
      <c r="R501" s="93">
        <f>SUM('28:12'!R501)</f>
        <v>0</v>
      </c>
      <c r="S501" s="93">
        <f>SUM('28:12'!S501)</f>
        <v>0</v>
      </c>
      <c r="T501" s="93">
        <f>SUM('28:12'!T501)</f>
        <v>0</v>
      </c>
      <c r="U501" s="93">
        <f>SUM('28:12'!U501)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SUM('28:12'!X501)</f>
        <v>0</v>
      </c>
      <c r="Y501" s="93">
        <f>SUM('28:12'!Y501)</f>
        <v>0</v>
      </c>
      <c r="Z501" s="93">
        <f>SUM('28:12'!Z501)</f>
        <v>0</v>
      </c>
      <c r="AA501" s="93">
        <f>SUM('28:12'!AA501)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SUM('28:12'!G502)</f>
        <v>0</v>
      </c>
      <c r="H502" s="293">
        <f t="shared" si="98"/>
        <v>0</v>
      </c>
      <c r="I502" s="93">
        <f>SUM('28:12'!I502)</f>
        <v>0</v>
      </c>
      <c r="J502" s="31"/>
      <c r="K502" s="35"/>
      <c r="L502" s="87"/>
      <c r="M502" s="36"/>
      <c r="N502" s="31"/>
      <c r="O502" s="93">
        <f>SUM('28:12'!O502)</f>
        <v>0</v>
      </c>
      <c r="P502" s="93">
        <f>SUM('28:12'!P502)</f>
        <v>0</v>
      </c>
      <c r="Q502" s="93">
        <f>SUM('28:12'!Q502)</f>
        <v>0</v>
      </c>
      <c r="R502" s="93">
        <f>SUM('28:12'!R502)</f>
        <v>0</v>
      </c>
      <c r="S502" s="93">
        <f>SUM('28:12'!S502)</f>
        <v>0</v>
      </c>
      <c r="T502" s="93">
        <f>SUM('28:12'!T502)</f>
        <v>0</v>
      </c>
      <c r="U502" s="93">
        <f>SUM('28:12'!U502)</f>
        <v>0</v>
      </c>
      <c r="V502" s="196"/>
      <c r="W502" s="33"/>
      <c r="X502" s="93">
        <f>SUM('28:12'!X502)</f>
        <v>0</v>
      </c>
      <c r="Y502" s="93">
        <f>SUM('28:12'!Y502)</f>
        <v>0</v>
      </c>
      <c r="Z502" s="93">
        <f>SUM('28:12'!Z502)</f>
        <v>0</v>
      </c>
      <c r="AA502" s="93">
        <f>SUM('28:12'!AA502)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SUM('28:12'!G503)</f>
        <v>0</v>
      </c>
      <c r="H503" s="293">
        <f t="shared" si="98"/>
        <v>0</v>
      </c>
      <c r="I503" s="93">
        <f>SUM('28:12'!I503)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SUM('28:12'!G504)</f>
        <v>0</v>
      </c>
      <c r="H504" s="293">
        <f t="shared" si="98"/>
        <v>0</v>
      </c>
      <c r="I504" s="93">
        <f>SUM('28:12'!I504)</f>
        <v>0</v>
      </c>
      <c r="J504" s="31"/>
      <c r="K504" s="35"/>
      <c r="L504" s="87"/>
      <c r="M504" s="36"/>
      <c r="N504" s="31"/>
      <c r="O504" s="93">
        <f>SUM('28:12'!O504)</f>
        <v>0</v>
      </c>
      <c r="P504" s="93">
        <f>SUM('28:12'!P504)</f>
        <v>0</v>
      </c>
      <c r="Q504" s="93">
        <f>SUM('28:12'!Q504)</f>
        <v>0</v>
      </c>
      <c r="R504" s="93">
        <f>SUM('28:12'!R504)</f>
        <v>0</v>
      </c>
      <c r="S504" s="93">
        <f>SUM('28:12'!S504)</f>
        <v>0</v>
      </c>
      <c r="T504" s="93">
        <f>SUM('28:12'!T504)</f>
        <v>0</v>
      </c>
      <c r="U504" s="93">
        <f>SUM('28:12'!U504)</f>
        <v>0</v>
      </c>
      <c r="V504" s="196"/>
      <c r="W504" s="33"/>
      <c r="X504" s="93">
        <f>SUM('28:12'!X504)</f>
        <v>0</v>
      </c>
      <c r="Y504" s="93">
        <f>SUM('28:12'!Y504)</f>
        <v>0</v>
      </c>
      <c r="Z504" s="93">
        <f>SUM('28:12'!Z504)</f>
        <v>0</v>
      </c>
      <c r="AA504" s="93">
        <f>SUM('28:12'!AA504)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SUM('28:12'!G505)</f>
        <v>0</v>
      </c>
      <c r="H505" s="293">
        <f t="shared" si="98"/>
        <v>0</v>
      </c>
      <c r="I505" s="93">
        <f>SUM('28:12'!I505)</f>
        <v>0</v>
      </c>
      <c r="J505" s="31"/>
      <c r="K505" s="35"/>
      <c r="L505" s="87"/>
      <c r="M505" s="36"/>
      <c r="N505" s="31"/>
      <c r="O505" s="93">
        <f>SUM('28:12'!O505)</f>
        <v>0</v>
      </c>
      <c r="P505" s="93">
        <f>SUM('28:12'!P505)</f>
        <v>0</v>
      </c>
      <c r="Q505" s="93">
        <f>SUM('28:12'!Q505)</f>
        <v>0</v>
      </c>
      <c r="R505" s="93">
        <f>SUM('28:12'!R505)</f>
        <v>0</v>
      </c>
      <c r="S505" s="93">
        <f>SUM('28:12'!S505)</f>
        <v>0</v>
      </c>
      <c r="T505" s="93">
        <f>SUM('28:12'!T505)</f>
        <v>0</v>
      </c>
      <c r="U505" s="93">
        <f>SUM('28:12'!U505)</f>
        <v>0</v>
      </c>
      <c r="V505" s="196"/>
      <c r="W505" s="33"/>
      <c r="X505" s="93">
        <f>SUM('28:12'!X505)</f>
        <v>0</v>
      </c>
      <c r="Y505" s="93">
        <f>SUM('28:12'!Y505)</f>
        <v>0</v>
      </c>
      <c r="Z505" s="93">
        <f>SUM('28:12'!Z505)</f>
        <v>0</v>
      </c>
      <c r="AA505" s="93">
        <f>SUM('28:12'!AA505)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80" t="s">
        <v>106</v>
      </c>
      <c r="B506" s="781"/>
      <c r="C506" s="296" t="s">
        <v>71</v>
      </c>
      <c r="D506" s="20"/>
      <c r="E506" s="20"/>
      <c r="F506" s="32"/>
      <c r="G506" s="94">
        <f>SUM(G491:G505)</f>
        <v>764</v>
      </c>
      <c r="H506" s="30">
        <f>SUM(H491:H505)</f>
        <v>4214.0200000000004</v>
      </c>
      <c r="I506" s="30">
        <f>SUM(I491:I505)</f>
        <v>182.5</v>
      </c>
      <c r="J506" s="31">
        <f t="array" ref="J506">IF(ISERROR(G506/I506),"",G506/I506)</f>
        <v>4.1863013698630134</v>
      </c>
      <c r="K506" s="30">
        <f>SUM(K491:K501)</f>
        <v>149.54002998500749</v>
      </c>
      <c r="L506" s="98"/>
      <c r="M506" s="89">
        <f t="shared" ref="M506:V506" si="99">SUM(M491:M501)</f>
        <v>32.959970014992507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82" t="s">
        <v>108</v>
      </c>
      <c r="B507" s="783"/>
      <c r="C507" s="783"/>
      <c r="D507" s="783"/>
      <c r="E507" s="783"/>
      <c r="F507" s="784"/>
      <c r="G507" s="183">
        <f>SUM(G370,G428,G463,G479,G490,G506)</f>
        <v>7299</v>
      </c>
      <c r="H507" s="183">
        <f>SUM(H370,H428,H463,H479,H490,H506)</f>
        <v>35786.770000000004</v>
      </c>
      <c r="I507" s="183">
        <f>SUM(I370,I428,I463,I479,I490,I506)</f>
        <v>709.5</v>
      </c>
      <c r="J507" s="52">
        <f t="array" ref="J507">IF(ISERROR(G507/I507),"",G507/I507)</f>
        <v>10.28752642706131</v>
      </c>
      <c r="K507" s="183">
        <f>SUM(K370,K428,K463,K479,K490,K506)</f>
        <v>740.80457055196734</v>
      </c>
      <c r="L507" s="52">
        <f>IF(ISERROR(G507/K507),"",G507/K507)</f>
        <v>9.8528009817239326</v>
      </c>
      <c r="M507" s="183">
        <f t="shared" ref="M507:V507" si="100">SUM(M370,M428,M463,M479,M490,M506)</f>
        <v>-63.304570551967387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785"/>
      <c r="AM507" s="785"/>
      <c r="AN507" s="785"/>
      <c r="AO507" s="785"/>
      <c r="AP507" s="785"/>
      <c r="AQ507" s="785"/>
      <c r="AR507" s="785"/>
      <c r="AS507" s="785"/>
      <c r="AT507" s="785"/>
      <c r="AU507" s="785"/>
      <c r="AV507" s="785"/>
      <c r="AW507" s="785"/>
      <c r="AX507" s="785"/>
      <c r="AY507" s="785"/>
      <c r="AZ507" s="785"/>
      <c r="BA507" s="785"/>
    </row>
    <row r="508" spans="1:53" ht="15.75" customHeight="1">
      <c r="A508" s="675" t="s">
        <v>497</v>
      </c>
      <c r="B508" s="291" t="s">
        <v>110</v>
      </c>
      <c r="C508" s="763" t="s">
        <v>111</v>
      </c>
      <c r="D508" s="763"/>
      <c r="E508" s="773" t="s">
        <v>112</v>
      </c>
      <c r="F508" s="773"/>
      <c r="G508" s="743" t="s">
        <v>113</v>
      </c>
      <c r="H508" s="743"/>
      <c r="I508" s="773" t="s">
        <v>114</v>
      </c>
      <c r="J508" s="773"/>
      <c r="K508" s="773" t="s">
        <v>36</v>
      </c>
      <c r="L508" s="773"/>
      <c r="M508" s="773" t="s">
        <v>115</v>
      </c>
      <c r="N508" s="773"/>
      <c r="O508" s="773" t="s">
        <v>116</v>
      </c>
      <c r="P508" s="743" t="s">
        <v>117</v>
      </c>
      <c r="Q508" s="743"/>
      <c r="R508" s="743" t="s">
        <v>36</v>
      </c>
      <c r="S508" s="743"/>
      <c r="T508" s="743" t="s">
        <v>118</v>
      </c>
      <c r="U508" s="743"/>
      <c r="V508" s="743" t="s">
        <v>119</v>
      </c>
      <c r="W508" s="743"/>
      <c r="X508" s="743" t="s">
        <v>36</v>
      </c>
      <c r="Y508" s="743"/>
      <c r="Z508" s="743" t="s">
        <v>118</v>
      </c>
      <c r="AA508" s="743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76"/>
      <c r="B509" s="291" t="s">
        <v>120</v>
      </c>
      <c r="C509" s="778">
        <f>SUM('28:12'!C509)</f>
        <v>0</v>
      </c>
      <c r="D509" s="779"/>
      <c r="E509" s="777">
        <f>D509*11</f>
        <v>0</v>
      </c>
      <c r="F509" s="777"/>
      <c r="G509" s="643">
        <v>0</v>
      </c>
      <c r="H509" s="644"/>
      <c r="I509" s="773">
        <f>G509*11</f>
        <v>0</v>
      </c>
      <c r="J509" s="773"/>
      <c r="K509" s="773">
        <f>E509-I509</f>
        <v>0</v>
      </c>
      <c r="L509" s="773"/>
      <c r="M509" s="775" t="str">
        <f>IF(ISERROR(K509/E509),"",K509/E509)</f>
        <v/>
      </c>
      <c r="N509" s="775"/>
      <c r="O509" s="773"/>
      <c r="P509" s="743" t="s">
        <v>70</v>
      </c>
      <c r="Q509" s="743"/>
      <c r="R509" s="766">
        <f>SUM(O370:U370)</f>
        <v>0</v>
      </c>
      <c r="S509" s="766"/>
      <c r="T509" s="774" t="str">
        <f t="array" ref="T509">IF(ISERROR(R509/R516),"",R509/R516)</f>
        <v/>
      </c>
      <c r="U509" s="774"/>
      <c r="V509" s="743" t="s">
        <v>41</v>
      </c>
      <c r="W509" s="743"/>
      <c r="X509" s="766">
        <f>SUM(O370,O428,O463,O479,O490,O506)</f>
        <v>0</v>
      </c>
      <c r="Y509" s="766"/>
      <c r="Z509" s="774" t="str">
        <f t="array" ref="Z509">IF(ISERROR(X509/X516),"",X509/X516)</f>
        <v/>
      </c>
      <c r="AA509" s="774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76"/>
      <c r="B510" s="291" t="s">
        <v>121</v>
      </c>
      <c r="C510" s="778">
        <f>SUM('28:12'!C510)</f>
        <v>0</v>
      </c>
      <c r="D510" s="779"/>
      <c r="E510" s="777">
        <f>D510*11</f>
        <v>0</v>
      </c>
      <c r="F510" s="777"/>
      <c r="G510" s="643">
        <v>0</v>
      </c>
      <c r="H510" s="644"/>
      <c r="I510" s="773">
        <f>G510*11</f>
        <v>0</v>
      </c>
      <c r="J510" s="773"/>
      <c r="K510" s="773">
        <f>E510-I510</f>
        <v>0</v>
      </c>
      <c r="L510" s="773"/>
      <c r="M510" s="775" t="str">
        <f>IF(ISERROR(K510/E510),"",K510/E510)</f>
        <v/>
      </c>
      <c r="N510" s="775"/>
      <c r="O510" s="773"/>
      <c r="P510" s="743" t="s">
        <v>86</v>
      </c>
      <c r="Q510" s="743"/>
      <c r="R510" s="766">
        <f>SUM(O428:U428)</f>
        <v>0</v>
      </c>
      <c r="S510" s="766"/>
      <c r="T510" s="774" t="str">
        <f>IF(ISERROR(R510/R516),"",R510/R516)</f>
        <v/>
      </c>
      <c r="U510" s="774"/>
      <c r="V510" s="743" t="s">
        <v>42</v>
      </c>
      <c r="W510" s="743"/>
      <c r="X510" s="766">
        <f>SUM(O371,O429,O464,O480,O491,O507)</f>
        <v>0</v>
      </c>
      <c r="Y510" s="766"/>
      <c r="Z510" s="774" t="str">
        <f>IF(ISERROR(X510/X516),"",X510/X516)</f>
        <v/>
      </c>
      <c r="AA510" s="774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76"/>
      <c r="B511" s="291" t="s">
        <v>122</v>
      </c>
      <c r="C511" s="778">
        <f>SUM('28:12'!C511)</f>
        <v>0</v>
      </c>
      <c r="D511" s="779"/>
      <c r="E511" s="777">
        <f>D511*11</f>
        <v>0</v>
      </c>
      <c r="F511" s="777"/>
      <c r="G511" s="643">
        <v>0</v>
      </c>
      <c r="H511" s="644"/>
      <c r="I511" s="773">
        <f>G511*11</f>
        <v>0</v>
      </c>
      <c r="J511" s="773"/>
      <c r="K511" s="773">
        <f>E511-I511</f>
        <v>0</v>
      </c>
      <c r="L511" s="773"/>
      <c r="M511" s="775" t="str">
        <f>IF(ISERROR(K511/E511),"",K511/E511)</f>
        <v/>
      </c>
      <c r="N511" s="775"/>
      <c r="O511" s="773"/>
      <c r="P511" s="743" t="s">
        <v>92</v>
      </c>
      <c r="Q511" s="743"/>
      <c r="R511" s="766">
        <f>SUM(O463:U463)</f>
        <v>0</v>
      </c>
      <c r="S511" s="766"/>
      <c r="T511" s="774" t="str">
        <f>IF(ISERROR(R511/R516),"",R511/R516)</f>
        <v/>
      </c>
      <c r="U511" s="774"/>
      <c r="V511" s="743" t="s">
        <v>43</v>
      </c>
      <c r="W511" s="743"/>
      <c r="X511" s="766">
        <f>SUM(O373,O430,O465,O481,O492,O508)</f>
        <v>0</v>
      </c>
      <c r="Y511" s="766"/>
      <c r="Z511" s="774" t="str">
        <f>IF(ISERROR(X511/X516),"",X511/X516)</f>
        <v/>
      </c>
      <c r="AA511" s="774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76"/>
      <c r="B512" s="291" t="s">
        <v>47</v>
      </c>
      <c r="C512" s="658">
        <v>1</v>
      </c>
      <c r="D512" s="659"/>
      <c r="E512" s="777">
        <f>D512*11</f>
        <v>0</v>
      </c>
      <c r="F512" s="777"/>
      <c r="G512" s="643">
        <v>1</v>
      </c>
      <c r="H512" s="644"/>
      <c r="I512" s="773">
        <f>G512*11</f>
        <v>11</v>
      </c>
      <c r="J512" s="773"/>
      <c r="K512" s="773">
        <f>E512-I512</f>
        <v>-11</v>
      </c>
      <c r="L512" s="773"/>
      <c r="M512" s="775" t="str">
        <f>IF(ISERROR(K512/E512),"",K512/E512)</f>
        <v/>
      </c>
      <c r="N512" s="775"/>
      <c r="O512" s="773"/>
      <c r="P512" s="743" t="s">
        <v>99</v>
      </c>
      <c r="Q512" s="743"/>
      <c r="R512" s="766">
        <f>SUM(O479:U479)</f>
        <v>0</v>
      </c>
      <c r="S512" s="766"/>
      <c r="T512" s="774" t="str">
        <f>IF(ISERROR(R512/R516),"",R512/R516)</f>
        <v/>
      </c>
      <c r="U512" s="774"/>
      <c r="V512" s="743" t="s">
        <v>44</v>
      </c>
      <c r="W512" s="743"/>
      <c r="X512" s="766">
        <f>SUM(O374,O431,O466,O482,O493,O509)</f>
        <v>0</v>
      </c>
      <c r="Y512" s="766"/>
      <c r="Z512" s="774" t="str">
        <f>IF(ISERROR(X512/X516),"",X512/X516)</f>
        <v/>
      </c>
      <c r="AA512" s="774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77"/>
      <c r="B513" s="291" t="s">
        <v>123</v>
      </c>
      <c r="C513" s="776">
        <f>SUM(C509:D512)</f>
        <v>1</v>
      </c>
      <c r="D513" s="773"/>
      <c r="E513" s="773">
        <f>SUM(F509:F512)</f>
        <v>0</v>
      </c>
      <c r="F513" s="773"/>
      <c r="G513" s="776">
        <f>SUM(G509:H512)</f>
        <v>1</v>
      </c>
      <c r="H513" s="773"/>
      <c r="I513" s="773">
        <f>SUM(I509:J512)</f>
        <v>11</v>
      </c>
      <c r="J513" s="773"/>
      <c r="K513" s="773">
        <f>SUM(K509:L512)</f>
        <v>-11</v>
      </c>
      <c r="L513" s="773"/>
      <c r="M513" s="775" t="str">
        <f>IF(ISERROR(K513/E513),"",K513/E513)</f>
        <v/>
      </c>
      <c r="N513" s="775"/>
      <c r="O513" s="773"/>
      <c r="P513" s="743" t="s">
        <v>102</v>
      </c>
      <c r="Q513" s="743"/>
      <c r="R513" s="766">
        <f>SUM(O490:U490)</f>
        <v>0</v>
      </c>
      <c r="S513" s="766"/>
      <c r="T513" s="774" t="str">
        <f>IF(ISERROR(R513/R516),"",R513/R516)</f>
        <v/>
      </c>
      <c r="U513" s="774"/>
      <c r="V513" s="743" t="s">
        <v>45</v>
      </c>
      <c r="W513" s="743"/>
      <c r="X513" s="766">
        <f>SUM(O375,O432,O467,O483,O494,O510)</f>
        <v>0</v>
      </c>
      <c r="Y513" s="766"/>
      <c r="Z513" s="774" t="str">
        <f>IF(ISERROR(X513/X516),"",X513/X516)</f>
        <v/>
      </c>
      <c r="AA513" s="774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7299</v>
      </c>
      <c r="C514" s="766" t="s">
        <v>155</v>
      </c>
      <c r="D514" s="766"/>
      <c r="E514" s="743">
        <f>H507</f>
        <v>35786.770000000004</v>
      </c>
      <c r="F514" s="743"/>
      <c r="G514" s="743" t="s">
        <v>34</v>
      </c>
      <c r="H514" s="743"/>
      <c r="I514" s="772">
        <f>L507</f>
        <v>9.8528009817239326</v>
      </c>
      <c r="J514" s="772"/>
      <c r="K514" s="773" t="s">
        <v>32</v>
      </c>
      <c r="L514" s="773"/>
      <c r="M514" s="772">
        <f>J507</f>
        <v>10.28752642706131</v>
      </c>
      <c r="N514" s="772"/>
      <c r="O514" s="773"/>
      <c r="P514" s="743" t="s">
        <v>106</v>
      </c>
      <c r="Q514" s="743"/>
      <c r="R514" s="766">
        <f>SUM(O506:U506)</f>
        <v>0</v>
      </c>
      <c r="S514" s="766"/>
      <c r="T514" s="774" t="str">
        <f>IF(ISERROR(R514/R516),"",R514/R516)</f>
        <v/>
      </c>
      <c r="U514" s="774"/>
      <c r="V514" s="743" t="s">
        <v>46</v>
      </c>
      <c r="W514" s="743"/>
      <c r="X514" s="766">
        <f>SUM(O376,O433,O468,O484,O495,O511)</f>
        <v>0</v>
      </c>
      <c r="Y514" s="766"/>
      <c r="Z514" s="774" t="str">
        <f>IF(ISERROR(X514/X516),"",X514/X516)</f>
        <v/>
      </c>
      <c r="AA514" s="774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710.5</v>
      </c>
      <c r="C515" s="743" t="s">
        <v>114</v>
      </c>
      <c r="D515" s="743"/>
      <c r="E515" s="763">
        <f>K507+I513</f>
        <v>751.80457055196734</v>
      </c>
      <c r="F515" s="763"/>
      <c r="G515" s="743" t="s">
        <v>150</v>
      </c>
      <c r="H515" s="743"/>
      <c r="I515" s="772">
        <f>B515-E515</f>
        <v>-41.304570551967345</v>
      </c>
      <c r="J515" s="772"/>
      <c r="K515" s="773" t="s">
        <v>151</v>
      </c>
      <c r="L515" s="773"/>
      <c r="M515" s="775">
        <f>IF(ISERROR(I515/B515),"",I515/B515)</f>
        <v>-5.8134511684683102E-2</v>
      </c>
      <c r="N515" s="775"/>
      <c r="O515" s="773"/>
      <c r="P515" s="743" t="s">
        <v>107</v>
      </c>
      <c r="Q515" s="743"/>
      <c r="R515" s="766"/>
      <c r="S515" s="766"/>
      <c r="T515" s="774" t="str">
        <f>IF(ISERROR(R515/R516),"",R515/R516)</f>
        <v/>
      </c>
      <c r="U515" s="774"/>
      <c r="V515" s="743" t="s">
        <v>47</v>
      </c>
      <c r="W515" s="743"/>
      <c r="X515" s="766">
        <f>SUM(O377,O434,O469,O489,O496,O512)</f>
        <v>0</v>
      </c>
      <c r="Y515" s="766"/>
      <c r="Z515" s="774" t="str">
        <f>IF(ISERROR(X515/X516),"",X515/X516)</f>
        <v/>
      </c>
      <c r="AA515" s="774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743" t="s">
        <v>149</v>
      </c>
      <c r="D516" s="743"/>
      <c r="E516" s="774">
        <f>IF(ISERROR(B516/B515),"",B516/B515)</f>
        <v>0</v>
      </c>
      <c r="F516" s="774"/>
      <c r="G516" s="743" t="s">
        <v>158</v>
      </c>
      <c r="H516" s="743"/>
      <c r="I516" s="773">
        <f>V507</f>
        <v>0</v>
      </c>
      <c r="J516" s="773"/>
      <c r="K516" s="773" t="s">
        <v>156</v>
      </c>
      <c r="L516" s="773"/>
      <c r="M516" s="775">
        <f t="array" ref="M516">IF(ISERROR(I516/B514),"",I516/B514)</f>
        <v>0</v>
      </c>
      <c r="N516" s="775"/>
      <c r="O516" s="773"/>
      <c r="P516" s="743" t="s">
        <v>123</v>
      </c>
      <c r="Q516" s="743"/>
      <c r="R516" s="766">
        <f>SUM(R509:S515)</f>
        <v>0</v>
      </c>
      <c r="S516" s="766"/>
      <c r="T516" s="774">
        <f>SUM(T509:U515)</f>
        <v>0</v>
      </c>
      <c r="U516" s="774"/>
      <c r="V516" s="743" t="s">
        <v>123</v>
      </c>
      <c r="W516" s="743"/>
      <c r="X516" s="766">
        <f>SUM(X509:Y515)</f>
        <v>0</v>
      </c>
      <c r="Y516" s="766"/>
      <c r="Z516" s="774">
        <f>SUM(Z509:AA515)</f>
        <v>0</v>
      </c>
      <c r="AA516" s="774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767" t="str">
        <f>IF(ISERROR(#REF!/#REF!),"",#REF!/#REF!)</f>
        <v/>
      </c>
      <c r="H517" s="767"/>
      <c r="I517" s="767"/>
      <c r="J517" s="8"/>
      <c r="K517" s="47"/>
      <c r="L517" s="12"/>
      <c r="M517" s="12"/>
      <c r="N517" s="767" t="str">
        <f>IF(ISERROR(G517/#REF!),"",G517/#REF!)</f>
        <v/>
      </c>
      <c r="O517" s="767"/>
      <c r="P517" s="767"/>
      <c r="Q517" s="767"/>
      <c r="R517" s="767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66" t="s">
        <v>157</v>
      </c>
      <c r="B519" s="766"/>
      <c r="C519" s="763">
        <f>SUM(B171,B342,B514)</f>
        <v>67338</v>
      </c>
      <c r="D519" s="763"/>
      <c r="E519" s="766" t="s">
        <v>124</v>
      </c>
      <c r="F519" s="766"/>
      <c r="G519" s="763">
        <f>SUM(E171,E342,E514)</f>
        <v>343204.02</v>
      </c>
      <c r="H519" s="763"/>
      <c r="I519" s="743" t="s">
        <v>34</v>
      </c>
      <c r="J519" s="766"/>
      <c r="K519" s="768">
        <f>IF(ISERROR(C519/G520),"",C519/G520)</f>
        <v>14.7403351504017</v>
      </c>
      <c r="L519" s="769"/>
      <c r="M519" s="743" t="s">
        <v>32</v>
      </c>
      <c r="N519" s="743"/>
      <c r="O519" s="770">
        <f t="array" ref="O519">IF(ISERROR(C519/C520),"",C519/C520)</f>
        <v>20.087643673874847</v>
      </c>
      <c r="P519" s="771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43" t="s">
        <v>125</v>
      </c>
      <c r="B520" s="743"/>
      <c r="C520" s="763">
        <f>SUM(B172,B343,B515)</f>
        <v>3352.21</v>
      </c>
      <c r="D520" s="763"/>
      <c r="E520" s="743" t="s">
        <v>114</v>
      </c>
      <c r="F520" s="743"/>
      <c r="G520" s="763">
        <f>SUM(E172,E343,E515)</f>
        <v>4568.2814748051997</v>
      </c>
      <c r="H520" s="763"/>
      <c r="I520" s="750" t="s">
        <v>150</v>
      </c>
      <c r="J520" s="751"/>
      <c r="K520" s="754">
        <f>C520-G520</f>
        <v>-1216.0714748051996</v>
      </c>
      <c r="L520" s="753"/>
      <c r="M520" s="754" t="s">
        <v>151</v>
      </c>
      <c r="N520" s="753"/>
      <c r="O520" s="764">
        <f>IF(ISERROR(K520/C520),"",K520/C520)</f>
        <v>-0.36276709239731392</v>
      </c>
      <c r="P520" s="765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50" t="s">
        <v>148</v>
      </c>
      <c r="B521" s="751"/>
      <c r="C521" s="763">
        <f>SUM(B173,B344,B516)</f>
        <v>0</v>
      </c>
      <c r="D521" s="763"/>
      <c r="E521" s="750" t="s">
        <v>149</v>
      </c>
      <c r="F521" s="751"/>
      <c r="G521" s="764">
        <f>IF(ISERROR(C521/C520),"",C521/C520)</f>
        <v>0</v>
      </c>
      <c r="H521" s="765"/>
      <c r="I521" s="743" t="s">
        <v>126</v>
      </c>
      <c r="J521" s="766"/>
      <c r="K521" s="763">
        <f>SUM(I173,I344,I516)</f>
        <v>0</v>
      </c>
      <c r="L521" s="763"/>
      <c r="M521" s="766" t="s">
        <v>127</v>
      </c>
      <c r="N521" s="766"/>
      <c r="O521" s="764">
        <f t="array" ref="O521">IF(ISERROR(K521/C519),"",K521/C519)</f>
        <v>0</v>
      </c>
      <c r="P521" s="765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50" t="s">
        <v>130</v>
      </c>
      <c r="B523" s="751"/>
      <c r="C523" s="750" t="s">
        <v>131</v>
      </c>
      <c r="D523" s="751"/>
      <c r="E523" s="750" t="s">
        <v>118</v>
      </c>
      <c r="F523" s="751"/>
      <c r="G523" s="757" t="s">
        <v>116</v>
      </c>
      <c r="H523" s="758"/>
      <c r="I523" s="750" t="s">
        <v>117</v>
      </c>
      <c r="J523" s="753"/>
      <c r="K523" s="750" t="s">
        <v>14</v>
      </c>
      <c r="L523" s="751"/>
      <c r="M523" s="750" t="s">
        <v>118</v>
      </c>
      <c r="N523" s="751"/>
      <c r="O523" s="743" t="s">
        <v>119</v>
      </c>
      <c r="P523" s="743"/>
      <c r="Q523" s="750" t="s">
        <v>14</v>
      </c>
      <c r="R523" s="751"/>
      <c r="S523" s="750" t="s">
        <v>118</v>
      </c>
      <c r="T523" s="751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55" t="s">
        <v>70</v>
      </c>
      <c r="B524" s="751"/>
      <c r="C524" s="752">
        <f>SUM(G28,G199,G370)</f>
        <v>10121</v>
      </c>
      <c r="D524" s="751"/>
      <c r="E524" s="746">
        <f>IF(ISERROR(C524/C530),"",C524/C530)</f>
        <v>0.15030146425495264</v>
      </c>
      <c r="F524" s="747"/>
      <c r="G524" s="759"/>
      <c r="H524" s="760"/>
      <c r="I524" s="748" t="s">
        <v>15</v>
      </c>
      <c r="J524" s="756"/>
      <c r="K524" s="754">
        <f t="shared" ref="K524:K529" si="101">SUM(R166,U337,U509)</f>
        <v>0</v>
      </c>
      <c r="L524" s="753"/>
      <c r="M524" s="746" t="str">
        <f t="array" ref="M524">IF(ISERROR(K524/K530),"",K524/K530)</f>
        <v/>
      </c>
      <c r="N524" s="747"/>
      <c r="O524" s="743" t="s">
        <v>41</v>
      </c>
      <c r="P524" s="743"/>
      <c r="Q524" s="744">
        <f t="shared" ref="Q524:Q529" si="102">SUM(X166,AA337,AA509)</f>
        <v>0</v>
      </c>
      <c r="R524" s="745"/>
      <c r="S524" s="746" t="str">
        <f t="array" ref="S524">IF(ISERROR(Q524/Q530),"",Q524/Q530)</f>
        <v/>
      </c>
      <c r="T524" s="747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55" t="s">
        <v>86</v>
      </c>
      <c r="B525" s="751"/>
      <c r="C525" s="750">
        <f>SUM(G86,G257,G428)</f>
        <v>30080</v>
      </c>
      <c r="D525" s="751"/>
      <c r="E525" s="746">
        <f>IF(ISERROR(C525/C530),"",C525/C530)</f>
        <v>0.44670171374261192</v>
      </c>
      <c r="F525" s="747"/>
      <c r="G525" s="759"/>
      <c r="H525" s="760"/>
      <c r="I525" s="748" t="s">
        <v>16</v>
      </c>
      <c r="J525" s="756"/>
      <c r="K525" s="754">
        <f t="shared" si="101"/>
        <v>0</v>
      </c>
      <c r="L525" s="753"/>
      <c r="M525" s="746" t="str">
        <f>IF(ISERROR(K525/K530),"",K525/K530)</f>
        <v/>
      </c>
      <c r="N525" s="747"/>
      <c r="O525" s="743" t="s">
        <v>42</v>
      </c>
      <c r="P525" s="743"/>
      <c r="Q525" s="750">
        <f t="shared" si="102"/>
        <v>0</v>
      </c>
      <c r="R525" s="751"/>
      <c r="S525" s="746" t="str">
        <f>IF(ISERROR(Q525/Q530),"",Q525/Q530)</f>
        <v/>
      </c>
      <c r="T525" s="747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55" t="s">
        <v>92</v>
      </c>
      <c r="B526" s="751"/>
      <c r="C526" s="750">
        <f>SUM(G121,G292,G463)</f>
        <v>10518</v>
      </c>
      <c r="D526" s="751"/>
      <c r="E526" s="746">
        <f>IF(ISERROR(C526/C530),"",C526/C530)</f>
        <v>0.1561970952508242</v>
      </c>
      <c r="F526" s="747"/>
      <c r="G526" s="759"/>
      <c r="H526" s="760"/>
      <c r="I526" s="748" t="s">
        <v>17</v>
      </c>
      <c r="J526" s="756"/>
      <c r="K526" s="754">
        <f t="shared" si="101"/>
        <v>0</v>
      </c>
      <c r="L526" s="753"/>
      <c r="M526" s="746" t="str">
        <f>IF(ISERROR(K526/K530),"",K526/K530)</f>
        <v/>
      </c>
      <c r="N526" s="747"/>
      <c r="O526" s="743" t="s">
        <v>43</v>
      </c>
      <c r="P526" s="743"/>
      <c r="Q526" s="750">
        <f t="shared" si="102"/>
        <v>0</v>
      </c>
      <c r="R526" s="751"/>
      <c r="S526" s="746" t="str">
        <f>IF(ISERROR(Q526/Q530),"",Q526/Q530)</f>
        <v/>
      </c>
      <c r="T526" s="747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55" t="s">
        <v>99</v>
      </c>
      <c r="B527" s="751"/>
      <c r="C527" s="750">
        <f>SUM(G137,G308,G479)</f>
        <v>8355</v>
      </c>
      <c r="D527" s="751"/>
      <c r="E527" s="746">
        <f>IF(ISERROR(C527/C530),"",C527/C530)</f>
        <v>0.12407555911966497</v>
      </c>
      <c r="F527" s="747"/>
      <c r="G527" s="759"/>
      <c r="H527" s="760"/>
      <c r="I527" s="748" t="s">
        <v>18</v>
      </c>
      <c r="J527" s="756"/>
      <c r="K527" s="754">
        <f t="shared" si="101"/>
        <v>0</v>
      </c>
      <c r="L527" s="753"/>
      <c r="M527" s="746" t="str">
        <f>IF(ISERROR(K527/K530),"",K527/K530)</f>
        <v/>
      </c>
      <c r="N527" s="747"/>
      <c r="O527" s="743" t="s">
        <v>21</v>
      </c>
      <c r="P527" s="743"/>
      <c r="Q527" s="750">
        <f t="shared" si="102"/>
        <v>0</v>
      </c>
      <c r="R527" s="751"/>
      <c r="S527" s="746" t="str">
        <f>IF(ISERROR(Q527/Q530),"",Q527/Q530)</f>
        <v/>
      </c>
      <c r="T527" s="747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55" t="s">
        <v>102</v>
      </c>
      <c r="B528" s="751"/>
      <c r="C528" s="750">
        <f>SUM(G148,G319,G490)</f>
        <v>3948</v>
      </c>
      <c r="D528" s="751"/>
      <c r="E528" s="746">
        <f>IF(ISERROR(C528/C530),"",C528/C530)</f>
        <v>5.8629599928717809E-2</v>
      </c>
      <c r="F528" s="747"/>
      <c r="G528" s="759"/>
      <c r="H528" s="760"/>
      <c r="I528" s="748" t="s">
        <v>19</v>
      </c>
      <c r="J528" s="756"/>
      <c r="K528" s="754">
        <f t="shared" si="101"/>
        <v>0</v>
      </c>
      <c r="L528" s="753"/>
      <c r="M528" s="746" t="str">
        <f>IF(ISERROR(K528/K530),"",K528/K530)</f>
        <v/>
      </c>
      <c r="N528" s="747"/>
      <c r="O528" s="743" t="s">
        <v>45</v>
      </c>
      <c r="P528" s="743"/>
      <c r="Q528" s="750">
        <f t="shared" si="102"/>
        <v>0</v>
      </c>
      <c r="R528" s="751"/>
      <c r="S528" s="746" t="str">
        <f>IF(ISERROR(Q528/Q530),"",Q528/Q530)</f>
        <v/>
      </c>
      <c r="T528" s="747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55" t="s">
        <v>106</v>
      </c>
      <c r="B529" s="751"/>
      <c r="C529" s="750">
        <f>SUM(G163,G334,G506)</f>
        <v>4316</v>
      </c>
      <c r="D529" s="751"/>
      <c r="E529" s="746">
        <f>IF(ISERROR(C529/C530),"",C529/C530)</f>
        <v>6.4094567703228494E-2</v>
      </c>
      <c r="F529" s="747"/>
      <c r="G529" s="759"/>
      <c r="H529" s="760"/>
      <c r="I529" s="748" t="s">
        <v>20</v>
      </c>
      <c r="J529" s="756"/>
      <c r="K529" s="754">
        <f t="shared" si="101"/>
        <v>0</v>
      </c>
      <c r="L529" s="753"/>
      <c r="M529" s="746" t="str">
        <f>IF(ISERROR(K529/K530),"",K529/K530)</f>
        <v/>
      </c>
      <c r="N529" s="747"/>
      <c r="O529" s="743" t="s">
        <v>46</v>
      </c>
      <c r="P529" s="743"/>
      <c r="Q529" s="750">
        <f t="shared" si="102"/>
        <v>0</v>
      </c>
      <c r="R529" s="751"/>
      <c r="S529" s="746" t="str">
        <f>IF(ISERROR(Q529/Q530),"",Q529/Q530)</f>
        <v/>
      </c>
      <c r="T529" s="747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50" t="s">
        <v>123</v>
      </c>
      <c r="B530" s="751"/>
      <c r="C530" s="752">
        <f>SUM(C524:C529)</f>
        <v>67338</v>
      </c>
      <c r="D530" s="751"/>
      <c r="E530" s="746">
        <f>SUM(E524:F529)</f>
        <v>1</v>
      </c>
      <c r="F530" s="751"/>
      <c r="G530" s="761"/>
      <c r="H530" s="762"/>
      <c r="I530" s="750" t="s">
        <v>123</v>
      </c>
      <c r="J530" s="753"/>
      <c r="K530" s="754">
        <f>SUM(R173,U344,U516)</f>
        <v>0</v>
      </c>
      <c r="L530" s="753"/>
      <c r="M530" s="746">
        <f>SUM(M524:N529)</f>
        <v>0</v>
      </c>
      <c r="N530" s="747"/>
      <c r="O530" s="743" t="s">
        <v>123</v>
      </c>
      <c r="P530" s="743"/>
      <c r="Q530" s="744">
        <f>SUM(X173,AA344,AA516)</f>
        <v>0</v>
      </c>
      <c r="R530" s="745"/>
      <c r="S530" s="746">
        <f>SUM(S524:T529)</f>
        <v>0</v>
      </c>
      <c r="T530" s="747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48" t="s">
        <v>132</v>
      </c>
      <c r="B532" s="749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39" t="s">
        <v>143</v>
      </c>
      <c r="B533" s="740"/>
      <c r="C533" s="93">
        <f>SUM('28:12'!C533)</f>
        <v>210</v>
      </c>
      <c r="D533" s="93">
        <f>SUM('28:12'!D533)</f>
        <v>200</v>
      </c>
      <c r="E533" s="93">
        <f>SUM('28:12'!E533)</f>
        <v>10</v>
      </c>
      <c r="F533" s="93">
        <f>SUM('28:12'!F533)</f>
        <v>0</v>
      </c>
      <c r="G533" s="93">
        <f>SUM('28:12'!G533)</f>
        <v>0</v>
      </c>
      <c r="H533" s="93">
        <f>SUM('28:12'!H533)</f>
        <v>0</v>
      </c>
      <c r="I533" s="93">
        <f>SUM('28:12'!I533)</f>
        <v>0</v>
      </c>
      <c r="J533" s="93">
        <f>+C533-H533-I533</f>
        <v>210</v>
      </c>
      <c r="K533" s="93">
        <f>SUM('28:12'!K533)</f>
        <v>0</v>
      </c>
      <c r="L533" s="93">
        <f>SUM('28:12'!L533)</f>
        <v>0</v>
      </c>
      <c r="M533" s="93">
        <f>SUM('28:12'!M533)</f>
        <v>0</v>
      </c>
      <c r="N533" s="93">
        <f>SUM('28:12'!N533)</f>
        <v>0</v>
      </c>
      <c r="O533" s="93">
        <f>SUM('28:12'!O533)</f>
        <v>0</v>
      </c>
      <c r="P533" s="93">
        <f>SUM('28:12'!P533)</f>
        <v>0</v>
      </c>
      <c r="Q533" s="93">
        <f>J533-K533-L533</f>
        <v>210</v>
      </c>
      <c r="R533" s="93">
        <f>Q533*11-M533-N533</f>
        <v>2310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39" t="s">
        <v>144</v>
      </c>
      <c r="B534" s="740"/>
      <c r="C534" s="93">
        <f>SUM('28:12'!C534)</f>
        <v>193</v>
      </c>
      <c r="D534" s="93">
        <f>SUM('28:12'!D534)</f>
        <v>189</v>
      </c>
      <c r="E534" s="93">
        <f>SUM('28:12'!E534)</f>
        <v>4</v>
      </c>
      <c r="F534" s="93">
        <f>SUM('28:12'!F534)</f>
        <v>0</v>
      </c>
      <c r="G534" s="93">
        <f>SUM('28:12'!G534)</f>
        <v>0</v>
      </c>
      <c r="H534" s="93">
        <f>SUM('28:12'!H534)</f>
        <v>0</v>
      </c>
      <c r="I534" s="93">
        <f>SUM('28:12'!I534)</f>
        <v>0</v>
      </c>
      <c r="J534" s="93">
        <f>C534-G534-H534-I534</f>
        <v>193</v>
      </c>
      <c r="K534" s="93">
        <f>SUM('28:12'!K534)</f>
        <v>0</v>
      </c>
      <c r="L534" s="93">
        <f>SUM('28:12'!L534)</f>
        <v>0</v>
      </c>
      <c r="M534" s="93">
        <f>SUM('28:12'!M534)</f>
        <v>0</v>
      </c>
      <c r="N534" s="93">
        <f>SUM('28:12'!N534)</f>
        <v>0</v>
      </c>
      <c r="O534" s="93">
        <f>SUM('28:12'!O534)</f>
        <v>0</v>
      </c>
      <c r="P534" s="93">
        <f>SUM('28:12'!P534)</f>
        <v>0</v>
      </c>
      <c r="Q534" s="93">
        <f>J534-K534-L534</f>
        <v>193</v>
      </c>
      <c r="R534" s="93">
        <f>Q534*11-M534-N534</f>
        <v>2123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39" t="s">
        <v>145</v>
      </c>
      <c r="B535" s="740"/>
      <c r="C535" s="93">
        <f>SUM('28:12'!C535)</f>
        <v>77</v>
      </c>
      <c r="D535" s="93">
        <f>SUM('28:12'!D535)</f>
        <v>77</v>
      </c>
      <c r="E535" s="93">
        <f>SUM('28:12'!E535)</f>
        <v>0</v>
      </c>
      <c r="F535" s="93">
        <f>SUM('28:12'!F535)</f>
        <v>0</v>
      </c>
      <c r="G535" s="93">
        <f>SUM('28:12'!G535)</f>
        <v>0</v>
      </c>
      <c r="H535" s="93">
        <f>SUM('28:12'!H535)</f>
        <v>0</v>
      </c>
      <c r="I535" s="93">
        <f>SUM('28:12'!I535)</f>
        <v>0</v>
      </c>
      <c r="J535" s="93">
        <f>C535-G535-H535-I535</f>
        <v>77</v>
      </c>
      <c r="K535" s="93">
        <f>SUM('28:12'!K535)</f>
        <v>6</v>
      </c>
      <c r="L535" s="93">
        <f>SUM('28:12'!L535)</f>
        <v>0</v>
      </c>
      <c r="M535" s="93">
        <f>SUM('28:12'!M535)</f>
        <v>0</v>
      </c>
      <c r="N535" s="93">
        <f>SUM('28:12'!N535)</f>
        <v>0</v>
      </c>
      <c r="O535" s="93">
        <f>SUM('28:12'!O535)</f>
        <v>0</v>
      </c>
      <c r="P535" s="93">
        <f>SUM('28:12'!P535)</f>
        <v>0</v>
      </c>
      <c r="Q535" s="93">
        <f>J535-K535-L535</f>
        <v>71</v>
      </c>
      <c r="R535" s="93">
        <f>Q535*11-M535-N535</f>
        <v>781</v>
      </c>
      <c r="S535" s="184">
        <f t="array" ref="S535">IF(ISERROR(Q535/J535),"",Q535/J535)</f>
        <v>0.92207792207792205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41" t="s">
        <v>11</v>
      </c>
      <c r="B536" s="742"/>
      <c r="C536" s="37">
        <f>SUM(C533:C535)</f>
        <v>480</v>
      </c>
      <c r="D536" s="37">
        <f>SUM(D533:D535)</f>
        <v>466</v>
      </c>
      <c r="E536" s="37">
        <f t="shared" ref="E536:N536" si="103">SUM(E533:E535)</f>
        <v>14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480</v>
      </c>
      <c r="K536" s="88">
        <f t="shared" si="103"/>
        <v>6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474</v>
      </c>
      <c r="R536" s="37">
        <f>SUM(R533:R535)</f>
        <v>5214</v>
      </c>
      <c r="S536" s="38">
        <f t="array" ref="S536">IF(ISERROR(Q536/J536),"",Q536/J536)</f>
        <v>0.98750000000000004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10121</v>
      </c>
      <c r="K544" s="101">
        <f>+H28+H199+H370</f>
        <v>51082.740000000005</v>
      </c>
      <c r="L544" s="101">
        <f>+I28+I199+I370</f>
        <v>511.5</v>
      </c>
      <c r="M544" s="50">
        <f>+J544/L544</f>
        <v>19.786901270772237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30080</v>
      </c>
      <c r="K545" s="101">
        <f>+H428+H257+H86</f>
        <v>146858.89000000001</v>
      </c>
      <c r="L545" s="101">
        <f>+I428+I257+I86</f>
        <v>665.11</v>
      </c>
      <c r="M545" s="50">
        <f>+J545/L545</f>
        <v>45.225601780156666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10518</v>
      </c>
      <c r="K546" s="101">
        <f>+H463+H292+H121</f>
        <v>46553.87000000001</v>
      </c>
      <c r="L546" s="101">
        <f>+I463+I292+I121</f>
        <v>927.1</v>
      </c>
      <c r="M546" s="50">
        <f>+J546/L546</f>
        <v>11.34505447093086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8355</v>
      </c>
      <c r="K547" s="101">
        <f>+H479+H308+H137</f>
        <v>42172.41</v>
      </c>
      <c r="L547" s="101">
        <f>+I479+I308+I137</f>
        <v>339</v>
      </c>
      <c r="M547" s="50">
        <f>+J547/L547</f>
        <v>24.646017699115045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4316</v>
      </c>
      <c r="K548" s="101">
        <f>+H506+H334+H163</f>
        <v>36650.089999999997</v>
      </c>
      <c r="L548" s="101">
        <f>+I506+I334+I163</f>
        <v>603.5</v>
      </c>
      <c r="M548" s="50">
        <f>+J548/L548</f>
        <v>7.1516155758077877</v>
      </c>
    </row>
    <row r="549" spans="1:13">
      <c r="A549" s="285"/>
      <c r="B549" s="221"/>
      <c r="C549" s="221"/>
      <c r="D549" s="223"/>
      <c r="E549" s="221"/>
      <c r="J549" s="101">
        <f>SUM(J544:J548)</f>
        <v>63390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4755</v>
      </c>
      <c r="K552" s="101">
        <f>+H28</f>
        <v>24013.880000000005</v>
      </c>
      <c r="L552" s="101">
        <f>+I28</f>
        <v>251.5</v>
      </c>
      <c r="M552" s="102">
        <f>+J552/L552</f>
        <v>18.906560636182903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18274</v>
      </c>
      <c r="K553" s="101">
        <f>H86</f>
        <v>87374.810000000012</v>
      </c>
      <c r="L553" s="101">
        <f>I86</f>
        <v>379.6</v>
      </c>
      <c r="M553" s="102">
        <f>+J553/L553</f>
        <v>48.140147523709167</v>
      </c>
    </row>
    <row r="554" spans="1:13">
      <c r="E554" s="218"/>
      <c r="H554" s="100" t="s">
        <v>165</v>
      </c>
      <c r="J554" s="46">
        <f>+G121</f>
        <v>2213</v>
      </c>
      <c r="K554" s="101">
        <f>+H121</f>
        <v>11079.64</v>
      </c>
      <c r="L554" s="101">
        <f>+I121</f>
        <v>216.1</v>
      </c>
      <c r="M554" s="102">
        <f>+J554/L554</f>
        <v>10.24062933826932</v>
      </c>
    </row>
    <row r="555" spans="1:13">
      <c r="H555" s="100" t="s">
        <v>166</v>
      </c>
      <c r="J555" s="46">
        <f>+G137</f>
        <v>3984</v>
      </c>
      <c r="K555" s="101">
        <f>+H137</f>
        <v>20099.68</v>
      </c>
      <c r="L555" s="101">
        <f>+I137</f>
        <v>153.5</v>
      </c>
      <c r="M555" s="102">
        <f>+J555/L555</f>
        <v>25.954397394136809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31735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5366</v>
      </c>
      <c r="K559" s="101">
        <f>+H199</f>
        <v>27068.86</v>
      </c>
      <c r="L559" s="101">
        <f>+I199</f>
        <v>260</v>
      </c>
      <c r="M559" s="102">
        <f>+J559/L559</f>
        <v>20.638461538461538</v>
      </c>
    </row>
    <row r="560" spans="1:13">
      <c r="H560" s="100" t="s">
        <v>164</v>
      </c>
      <c r="J560" s="46">
        <f>+G257</f>
        <v>11806</v>
      </c>
      <c r="K560" s="101">
        <f>+H257</f>
        <v>59484.080000000016</v>
      </c>
      <c r="L560" s="101">
        <f>+I257</f>
        <v>285.51</v>
      </c>
      <c r="M560" s="102">
        <f>+J560/L560</f>
        <v>41.350565654442931</v>
      </c>
    </row>
    <row r="561" spans="7:13">
      <c r="H561" s="100" t="s">
        <v>165</v>
      </c>
      <c r="J561" s="46">
        <f>+G292</f>
        <v>2254</v>
      </c>
      <c r="K561" s="101">
        <f>+H292</f>
        <v>6340.84</v>
      </c>
      <c r="L561" s="101">
        <f>+I292</f>
        <v>216</v>
      </c>
      <c r="M561" s="102">
        <f>+J561/L561</f>
        <v>10.435185185185185</v>
      </c>
    </row>
    <row r="562" spans="7:13">
      <c r="H562" s="100" t="s">
        <v>166</v>
      </c>
      <c r="J562" s="46">
        <f>+G308</f>
        <v>4371</v>
      </c>
      <c r="K562" s="101">
        <f>+H308</f>
        <v>22072.73</v>
      </c>
      <c r="L562" s="101">
        <f>+I308</f>
        <v>185.5</v>
      </c>
      <c r="M562" s="102">
        <f>+J562/L562</f>
        <v>23.563342318059298</v>
      </c>
    </row>
    <row r="563" spans="7:13">
      <c r="H563" s="100" t="s">
        <v>167</v>
      </c>
      <c r="J563" s="46">
        <f>+G334</f>
        <v>3317</v>
      </c>
      <c r="K563" s="101">
        <f>+H334</f>
        <v>31047.119999999999</v>
      </c>
      <c r="L563" s="101">
        <f>+I334</f>
        <v>376</v>
      </c>
      <c r="M563" s="102">
        <f>+J563/L563</f>
        <v>8.8218085106382986</v>
      </c>
    </row>
    <row r="564" spans="7:13">
      <c r="G564" t="s">
        <v>170</v>
      </c>
      <c r="J564" s="46">
        <f>+B342</f>
        <v>28304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6051</v>
      </c>
      <c r="K567" s="101">
        <f>+H463</f>
        <v>29133.390000000007</v>
      </c>
      <c r="L567" s="101">
        <f>+I463</f>
        <v>495</v>
      </c>
      <c r="M567" s="102">
        <f>+J567/L567</f>
        <v>12.224242424242425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764</v>
      </c>
      <c r="K569" s="101">
        <f>+H506</f>
        <v>4214.0200000000004</v>
      </c>
      <c r="L569" s="101">
        <f>+I506</f>
        <v>182.5</v>
      </c>
      <c r="M569" s="102">
        <f>+J569/L569</f>
        <v>4.1863013698630134</v>
      </c>
    </row>
    <row r="570" spans="7:13">
      <c r="J570" s="46">
        <f>+B514</f>
        <v>7299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C539" sqref="C53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32" t="s">
        <v>28</v>
      </c>
      <c r="F4" s="73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33"/>
      <c r="F5" s="735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34"/>
      <c r="F6" s="735"/>
      <c r="G6" s="390" t="s">
        <v>50</v>
      </c>
      <c r="H6" s="352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s="305" customFormat="1" ht="20.10000000000000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>
        <v>20170301</v>
      </c>
      <c r="G15" s="391">
        <v>338</v>
      </c>
      <c r="H15" s="404">
        <f t="shared" si="0"/>
        <v>1703.52</v>
      </c>
      <c r="I15" s="404">
        <f>5*5</f>
        <v>25</v>
      </c>
      <c r="J15" s="128">
        <f t="array" ref="J15">IF(ISERROR(G15/I15),"",G15/I15)</f>
        <v>13.52</v>
      </c>
      <c r="K15" s="130">
        <f t="array" ref="K15">IF(ISERROR(G15/L15),"",G15/L15)</f>
        <v>19.882352941176471</v>
      </c>
      <c r="L15" s="128">
        <v>17</v>
      </c>
      <c r="M15" s="108">
        <f t="shared" si="1"/>
        <v>5.117647058823529</v>
      </c>
      <c r="N15" s="128">
        <f t="shared" si="4"/>
        <v>0</v>
      </c>
      <c r="O15" s="407"/>
      <c r="P15" s="407"/>
      <c r="Q15" s="407"/>
      <c r="R15" s="407"/>
      <c r="S15" s="407"/>
      <c r="T15" s="407"/>
      <c r="U15" s="407"/>
      <c r="V15" s="131">
        <f>SUM(X15:AA15)</f>
        <v>0</v>
      </c>
      <c r="W15" s="405">
        <f>IF(ISERROR(V15/G15),"",V15/G15)</f>
        <v>0</v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>
        <v>20170228</v>
      </c>
      <c r="G16" s="391">
        <v>144</v>
      </c>
      <c r="H16" s="404">
        <f t="shared" si="0"/>
        <v>725.76</v>
      </c>
      <c r="I16" s="404">
        <v>7.5</v>
      </c>
      <c r="J16" s="128">
        <f t="array" ref="J16">IF(ISERROR(G16/I16),"",G16/I16)</f>
        <v>19.2</v>
      </c>
      <c r="K16" s="130">
        <f t="array" ref="K16">IF(ISERROR(G16/L16),"",G16/L16)</f>
        <v>8.4705882352941178</v>
      </c>
      <c r="L16" s="128">
        <v>17</v>
      </c>
      <c r="M16" s="108">
        <f t="shared" si="1"/>
        <v>-0.97058823529411775</v>
      </c>
      <c r="N16" s="128">
        <f t="shared" si="4"/>
        <v>0</v>
      </c>
      <c r="O16" s="407"/>
      <c r="P16" s="407"/>
      <c r="Q16" s="407"/>
      <c r="R16" s="407"/>
      <c r="S16" s="407"/>
      <c r="T16" s="407"/>
      <c r="U16" s="407"/>
      <c r="V16" s="131">
        <f>SUM(X16:AA16)</f>
        <v>0</v>
      </c>
      <c r="W16" s="405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361" t="s">
        <v>202</v>
      </c>
      <c r="D28" s="138"/>
      <c r="E28" s="386"/>
      <c r="F28" s="138"/>
      <c r="G28" s="393">
        <f>SUM(G7:G27)</f>
        <v>482</v>
      </c>
      <c r="H28" s="140">
        <f>SUM(H7:H27)</f>
        <v>2429.2799999999997</v>
      </c>
      <c r="I28" s="140">
        <f>SUM(I7:I27)</f>
        <v>32.5</v>
      </c>
      <c r="J28" s="129">
        <f t="array" ref="J28">IF(ISERROR(G28/I28),"",G28/I28)</f>
        <v>14.830769230769231</v>
      </c>
      <c r="K28" s="140">
        <f>SUM(K7:K27)</f>
        <v>28.352941176470587</v>
      </c>
      <c r="L28" s="141"/>
      <c r="M28" s="140">
        <f t="shared" ref="M28:V28" si="5">SUM(M7:M27)</f>
        <v>4.1470588235294112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380" t="s">
        <v>425</v>
      </c>
      <c r="C30" s="177" t="s">
        <v>427</v>
      </c>
      <c r="D30" s="107">
        <v>5.03</v>
      </c>
      <c r="E30" s="385"/>
      <c r="F30" s="107"/>
      <c r="G30" s="391"/>
      <c r="H30" s="38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84"/>
      <c r="P30" s="384"/>
      <c r="Q30" s="384"/>
      <c r="R30" s="384"/>
      <c r="S30" s="384"/>
      <c r="T30" s="384"/>
      <c r="U30" s="384"/>
      <c r="V30" s="131"/>
      <c r="W30" s="383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385"/>
      <c r="F31" s="107"/>
      <c r="G31" s="391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385"/>
      <c r="F32" s="107"/>
      <c r="G32" s="391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385"/>
      <c r="F33" s="107"/>
      <c r="G33" s="391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385"/>
      <c r="F34" s="107"/>
      <c r="G34" s="391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385"/>
      <c r="F35" s="107"/>
      <c r="G35" s="391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385"/>
      <c r="F36" s="107"/>
      <c r="G36" s="391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03" t="s">
        <v>208</v>
      </c>
      <c r="C37" s="125" t="s">
        <v>179</v>
      </c>
      <c r="D37" s="107">
        <v>5.08</v>
      </c>
      <c r="E37" s="385"/>
      <c r="F37" s="107">
        <v>20170301</v>
      </c>
      <c r="G37" s="391">
        <v>348</v>
      </c>
      <c r="H37" s="404">
        <f t="shared" si="7"/>
        <v>1767.84</v>
      </c>
      <c r="I37" s="128">
        <f>4.5*2</f>
        <v>9</v>
      </c>
      <c r="J37" s="128">
        <f t="array" ref="J37">IF(ISERROR(G37/I37),"",G37/I37)</f>
        <v>38.666666666666664</v>
      </c>
      <c r="K37" s="130">
        <f t="array" ref="K37">IF(ISERROR(G37/L37),"",G37/L37)</f>
        <v>16.571428571428573</v>
      </c>
      <c r="L37" s="128">
        <v>21</v>
      </c>
      <c r="M37" s="108">
        <f t="shared" ref="M37:M66" si="9">IF(ISERROR(I37-K37),"",I37-K37)</f>
        <v>-7.571428571428573</v>
      </c>
      <c r="N37" s="128">
        <f t="shared" ref="N37:N52" si="10">SUM(O37:U37)</f>
        <v>0</v>
      </c>
      <c r="O37" s="406"/>
      <c r="P37" s="406"/>
      <c r="Q37" s="406"/>
      <c r="R37" s="406"/>
      <c r="S37" s="406"/>
      <c r="T37" s="406"/>
      <c r="U37" s="406"/>
      <c r="V37" s="131">
        <f t="shared" ref="V37:V48" si="11">SUM(X37:AA37)</f>
        <v>0</v>
      </c>
      <c r="W37" s="405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03" t="s">
        <v>208</v>
      </c>
      <c r="C38" s="125" t="s">
        <v>204</v>
      </c>
      <c r="D38" s="107">
        <v>5.08</v>
      </c>
      <c r="E38" s="385"/>
      <c r="F38" s="107"/>
      <c r="G38" s="391"/>
      <c r="H38" s="404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6"/>
      <c r="P38" s="406"/>
      <c r="Q38" s="406"/>
      <c r="R38" s="406"/>
      <c r="S38" s="406"/>
      <c r="T38" s="406"/>
      <c r="U38" s="406"/>
      <c r="V38" s="131">
        <f t="shared" si="11"/>
        <v>0</v>
      </c>
      <c r="W38" s="405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03" t="s">
        <v>208</v>
      </c>
      <c r="C39" s="125" t="s">
        <v>205</v>
      </c>
      <c r="D39" s="107">
        <v>5.08</v>
      </c>
      <c r="E39" s="385"/>
      <c r="F39" s="107"/>
      <c r="G39" s="391"/>
      <c r="H39" s="404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6"/>
      <c r="P39" s="406"/>
      <c r="Q39" s="406"/>
      <c r="R39" s="406"/>
      <c r="S39" s="406"/>
      <c r="T39" s="406"/>
      <c r="U39" s="406"/>
      <c r="V39" s="131">
        <f t="shared" si="11"/>
        <v>0</v>
      </c>
      <c r="W39" s="405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03" t="s">
        <v>208</v>
      </c>
      <c r="C40" s="125" t="s">
        <v>186</v>
      </c>
      <c r="D40" s="107">
        <v>5.08</v>
      </c>
      <c r="E40" s="385"/>
      <c r="F40" s="107"/>
      <c r="G40" s="391"/>
      <c r="H40" s="404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06"/>
      <c r="P40" s="406"/>
      <c r="Q40" s="406"/>
      <c r="R40" s="406"/>
      <c r="S40" s="406"/>
      <c r="T40" s="406"/>
      <c r="U40" s="406"/>
      <c r="V40" s="131">
        <f t="shared" si="11"/>
        <v>0</v>
      </c>
      <c r="W40" s="405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03" t="s">
        <v>208</v>
      </c>
      <c r="C41" s="125" t="s">
        <v>203</v>
      </c>
      <c r="D41" s="107">
        <v>5.08</v>
      </c>
      <c r="E41" s="385"/>
      <c r="F41" s="107">
        <v>20170201</v>
      </c>
      <c r="G41" s="391">
        <v>114</v>
      </c>
      <c r="H41" s="404">
        <f t="shared" si="7"/>
        <v>579.12</v>
      </c>
      <c r="I41" s="128">
        <v>2</v>
      </c>
      <c r="J41" s="128">
        <f t="array" ref="J41">IF(ISERROR(G41/I41),"",G41/I41)</f>
        <v>57</v>
      </c>
      <c r="K41" s="130">
        <f t="array" ref="K41">IF(ISERROR(G41/L41),"",G41/L41)</f>
        <v>5.4285714285714288</v>
      </c>
      <c r="L41" s="128">
        <v>21</v>
      </c>
      <c r="M41" s="108">
        <f t="shared" si="9"/>
        <v>-3.4285714285714288</v>
      </c>
      <c r="N41" s="128">
        <f t="shared" si="10"/>
        <v>0</v>
      </c>
      <c r="O41" s="406"/>
      <c r="P41" s="406"/>
      <c r="Q41" s="406"/>
      <c r="R41" s="406"/>
      <c r="S41" s="406"/>
      <c r="T41" s="406"/>
      <c r="U41" s="406"/>
      <c r="V41" s="131">
        <f t="shared" si="11"/>
        <v>0</v>
      </c>
      <c r="W41" s="40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385"/>
      <c r="F42" s="107"/>
      <c r="G42" s="391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385"/>
      <c r="F43" s="107"/>
      <c r="G43" s="391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385"/>
      <c r="F44" s="107"/>
      <c r="G44" s="391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385"/>
      <c r="F45" s="107"/>
      <c r="G45" s="391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385"/>
      <c r="F46" s="107"/>
      <c r="G46" s="391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385"/>
      <c r="F47" s="107"/>
      <c r="G47" s="391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385"/>
      <c r="F48" s="107"/>
      <c r="G48" s="391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385"/>
      <c r="F49" s="107"/>
      <c r="G49" s="391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385"/>
      <c r="F50" s="107"/>
      <c r="G50" s="391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385"/>
      <c r="F51" s="107"/>
      <c r="G51" s="391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385"/>
      <c r="F52" s="107"/>
      <c r="G52" s="391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361" t="s">
        <v>202</v>
      </c>
      <c r="D86" s="138"/>
      <c r="E86" s="386"/>
      <c r="F86" s="138"/>
      <c r="G86" s="393">
        <f>SUM(G29:G85)</f>
        <v>462</v>
      </c>
      <c r="H86" s="140">
        <f>SUM(H29:H85)</f>
        <v>2346.96</v>
      </c>
      <c r="I86" s="140">
        <f>SUM(I29:I85)</f>
        <v>11</v>
      </c>
      <c r="J86" s="129">
        <f t="array" ref="J86">IF(ISERROR(G86/I86),"",G86/I86)</f>
        <v>42</v>
      </c>
      <c r="K86" s="140">
        <f>SUM(K29:K85)</f>
        <v>22</v>
      </c>
      <c r="L86" s="141"/>
      <c r="M86" s="144">
        <f t="shared" ref="M86:V86" si="17">SUM(M29:M85)</f>
        <v>-11.000000000000002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105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/>
      <c r="G122" s="391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/>
      <c r="G124" s="391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361" t="s">
        <v>202</v>
      </c>
      <c r="D137" s="138"/>
      <c r="E137" s="386"/>
      <c r="F137" s="138"/>
      <c r="G137" s="393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105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395">
        <f>SUM(G28,G86,G121,G137,G148,G163)</f>
        <v>944</v>
      </c>
      <c r="H164" s="147">
        <f>SUM(H28,H86,H121,H137,H148,H163)</f>
        <v>4776.24</v>
      </c>
      <c r="I164" s="147">
        <f>SUM(I28,I86,I121,I137,I148,I163)</f>
        <v>43.5</v>
      </c>
      <c r="J164" s="148">
        <f t="array" ref="J164">IF(ISERROR(G164/I164),"",G164/I164)</f>
        <v>21.701149425287355</v>
      </c>
      <c r="K164" s="147">
        <f>SUM(K28,K86,K121,K137,K148,K163)</f>
        <v>50.352941176470587</v>
      </c>
      <c r="L164" s="148">
        <f>IF(ISERROR(G164/K164),"",G164/K164)</f>
        <v>18.747663551401871</v>
      </c>
      <c r="M164" s="147">
        <f t="shared" ref="M164:AA164" si="42">SUM(M28,M86,M121,M137,M148,M163)</f>
        <v>-6.8529411764705905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360" t="s">
        <v>247</v>
      </c>
      <c r="C165" s="658" t="s">
        <v>248</v>
      </c>
      <c r="D165" s="659"/>
      <c r="E165" s="666" t="s">
        <v>249</v>
      </c>
      <c r="F165" s="666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360" t="s">
        <v>258</v>
      </c>
      <c r="C166" s="658">
        <v>1</v>
      </c>
      <c r="D166" s="659"/>
      <c r="E166" s="669">
        <f>C166*11</f>
        <v>11</v>
      </c>
      <c r="F166" s="669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360" t="s">
        <v>260</v>
      </c>
      <c r="C167" s="658">
        <v>1</v>
      </c>
      <c r="D167" s="659"/>
      <c r="E167" s="669">
        <f>C167*11</f>
        <v>11</v>
      </c>
      <c r="F167" s="669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360" t="s">
        <v>262</v>
      </c>
      <c r="C168" s="658">
        <v>1</v>
      </c>
      <c r="D168" s="659"/>
      <c r="E168" s="669">
        <f>C168*8</f>
        <v>8</v>
      </c>
      <c r="F168" s="669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360" t="s">
        <v>264</v>
      </c>
      <c r="C169" s="658">
        <v>1</v>
      </c>
      <c r="D169" s="659"/>
      <c r="E169" s="669">
        <f>C169*11</f>
        <v>11</v>
      </c>
      <c r="F169" s="669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360" t="s">
        <v>266</v>
      </c>
      <c r="C170" s="668">
        <f>SUM(C166:D169)</f>
        <v>4</v>
      </c>
      <c r="D170" s="642"/>
      <c r="E170" s="669">
        <f>SUM(E166:F169)</f>
        <v>41</v>
      </c>
      <c r="F170" s="669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360">
        <f>G164</f>
        <v>944</v>
      </c>
      <c r="C171" s="646" t="s">
        <v>269</v>
      </c>
      <c r="D171" s="645"/>
      <c r="E171" s="636">
        <f>H164</f>
        <v>4776.24</v>
      </c>
      <c r="F171" s="636"/>
      <c r="G171" s="636" t="s">
        <v>270</v>
      </c>
      <c r="H171" s="636"/>
      <c r="I171" s="664">
        <f>L164</f>
        <v>18.747663551401871</v>
      </c>
      <c r="J171" s="664"/>
      <c r="K171" s="666" t="s">
        <v>271</v>
      </c>
      <c r="L171" s="666"/>
      <c r="M171" s="664">
        <f>J164</f>
        <v>21.701149425287355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360">
        <f>I164+C170</f>
        <v>47.5</v>
      </c>
      <c r="C172" s="643" t="s">
        <v>251</v>
      </c>
      <c r="D172" s="644"/>
      <c r="E172" s="661">
        <f>K164+I170</f>
        <v>91.35294117647058</v>
      </c>
      <c r="F172" s="661"/>
      <c r="G172" s="636" t="s">
        <v>274</v>
      </c>
      <c r="H172" s="636"/>
      <c r="I172" s="664">
        <f>B172-E172</f>
        <v>-43.85294117647058</v>
      </c>
      <c r="J172" s="664"/>
      <c r="K172" s="666" t="s">
        <v>275</v>
      </c>
      <c r="L172" s="666"/>
      <c r="M172" s="667">
        <f>IF(ISERROR(I172/E172),"",I172/E172)</f>
        <v>-0.48003863490019311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360">
        <f>N164</f>
        <v>0</v>
      </c>
      <c r="C173" s="643" t="s">
        <v>277</v>
      </c>
      <c r="D173" s="644"/>
      <c r="E173" s="660">
        <f>IF(ISERROR(B173/B172),"",B173/B172)</f>
        <v>0</v>
      </c>
      <c r="F173" s="660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729" t="s">
        <v>283</v>
      </c>
      <c r="F175" s="728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730"/>
      <c r="F176" s="728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731"/>
      <c r="F177" s="728"/>
      <c r="G177" s="396" t="s">
        <v>296</v>
      </c>
      <c r="H177" s="353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385"/>
      <c r="F178" s="107"/>
      <c r="G178" s="394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361" t="s">
        <v>202</v>
      </c>
      <c r="D199" s="138"/>
      <c r="E199" s="386"/>
      <c r="F199" s="138"/>
      <c r="G199" s="393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403" t="s">
        <v>206</v>
      </c>
      <c r="C200" s="125" t="s">
        <v>199</v>
      </c>
      <c r="D200" s="107">
        <v>5.03</v>
      </c>
      <c r="E200" s="385"/>
      <c r="F200" s="107">
        <v>20170301</v>
      </c>
      <c r="G200" s="391">
        <v>567</v>
      </c>
      <c r="H200" s="404">
        <f t="shared" ref="H200:H256" si="51">D200*G200</f>
        <v>2852.01</v>
      </c>
      <c r="I200" s="128">
        <v>6</v>
      </c>
      <c r="J200" s="128">
        <f t="array" ref="J200">IF(ISERROR(G200/I200),"",G200/I200)</f>
        <v>94.5</v>
      </c>
      <c r="K200" s="130">
        <f t="array" ref="K200">IF(ISERROR(G200/L200),"",G200/L200)</f>
        <v>10.903846153846153</v>
      </c>
      <c r="L200" s="128">
        <v>52</v>
      </c>
      <c r="M200" s="108">
        <f>IF(ISERROR(I200-K200),"",I200-K200)</f>
        <v>-4.9038461538461533</v>
      </c>
      <c r="N200" s="128">
        <f>SUM(O200:U200)</f>
        <v>0</v>
      </c>
      <c r="O200" s="406"/>
      <c r="P200" s="406"/>
      <c r="Q200" s="406"/>
      <c r="R200" s="406"/>
      <c r="S200" s="406"/>
      <c r="T200" s="406"/>
      <c r="U200" s="406"/>
      <c r="V200" s="131">
        <f>SUM(X200:AA200)</f>
        <v>0</v>
      </c>
      <c r="W200" s="405">
        <f>IF(ISERROR(V200/G200),"",V200/G200)</f>
        <v>0</v>
      </c>
      <c r="X200" s="131"/>
      <c r="Y200" s="131"/>
      <c r="Z200" s="131"/>
      <c r="AA200" s="131"/>
    </row>
    <row r="201" spans="1:27" s="305" customFormat="1" ht="20.100000000000001" customHeight="1">
      <c r="A201" s="254">
        <v>30100011</v>
      </c>
      <c r="B201" s="403" t="s">
        <v>425</v>
      </c>
      <c r="C201" s="177" t="s">
        <v>427</v>
      </c>
      <c r="D201" s="107">
        <v>5.03</v>
      </c>
      <c r="E201" s="385"/>
      <c r="F201" s="107">
        <v>20170301</v>
      </c>
      <c r="G201" s="391">
        <v>854</v>
      </c>
      <c r="H201" s="404">
        <f t="shared" si="51"/>
        <v>4295.62</v>
      </c>
      <c r="I201" s="128">
        <f>4.5*2</f>
        <v>9</v>
      </c>
      <c r="J201" s="128"/>
      <c r="K201" s="130"/>
      <c r="L201" s="128">
        <v>52</v>
      </c>
      <c r="M201" s="108"/>
      <c r="N201" s="128"/>
      <c r="O201" s="406"/>
      <c r="P201" s="406"/>
      <c r="Q201" s="406"/>
      <c r="R201" s="406"/>
      <c r="S201" s="406"/>
      <c r="T201" s="406"/>
      <c r="U201" s="406"/>
      <c r="V201" s="131"/>
      <c r="W201" s="405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403" t="s">
        <v>206</v>
      </c>
      <c r="C202" s="125" t="s">
        <v>186</v>
      </c>
      <c r="D202" s="107">
        <v>5.03</v>
      </c>
      <c r="E202" s="385"/>
      <c r="F202" s="107"/>
      <c r="G202" s="391"/>
      <c r="H202" s="404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406"/>
      <c r="P202" s="406"/>
      <c r="Q202" s="406"/>
      <c r="R202" s="406"/>
      <c r="S202" s="406"/>
      <c r="T202" s="406"/>
      <c r="U202" s="406"/>
      <c r="V202" s="131">
        <f>SUM(X202:AA202)</f>
        <v>0</v>
      </c>
      <c r="W202" s="405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403" t="s">
        <v>206</v>
      </c>
      <c r="C203" s="125" t="s">
        <v>203</v>
      </c>
      <c r="D203" s="107">
        <v>5.03</v>
      </c>
      <c r="E203" s="385"/>
      <c r="F203" s="107"/>
      <c r="G203" s="391"/>
      <c r="H203" s="404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406"/>
      <c r="P203" s="406"/>
      <c r="Q203" s="406"/>
      <c r="R203" s="406"/>
      <c r="S203" s="406"/>
      <c r="T203" s="406"/>
      <c r="U203" s="406"/>
      <c r="V203" s="131">
        <f>SUM(X203:AA203)</f>
        <v>0</v>
      </c>
      <c r="W203" s="405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403" t="s">
        <v>206</v>
      </c>
      <c r="C204" s="125" t="s">
        <v>207</v>
      </c>
      <c r="D204" s="107">
        <v>5.03</v>
      </c>
      <c r="E204" s="385"/>
      <c r="F204" s="107"/>
      <c r="G204" s="391"/>
      <c r="H204" s="404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06"/>
      <c r="P204" s="406"/>
      <c r="Q204" s="406"/>
      <c r="R204" s="406"/>
      <c r="S204" s="406"/>
      <c r="T204" s="406"/>
      <c r="U204" s="406"/>
      <c r="V204" s="131">
        <f>SUM(X204:AA204)</f>
        <v>0</v>
      </c>
      <c r="W204" s="405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403" t="s">
        <v>414</v>
      </c>
      <c r="C205" s="177" t="s">
        <v>415</v>
      </c>
      <c r="D205" s="107">
        <v>5.03</v>
      </c>
      <c r="E205" s="385"/>
      <c r="F205" s="107"/>
      <c r="G205" s="391"/>
      <c r="H205" s="404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06"/>
      <c r="P205" s="406"/>
      <c r="Q205" s="406"/>
      <c r="R205" s="406"/>
      <c r="S205" s="406"/>
      <c r="T205" s="406"/>
      <c r="U205" s="406"/>
      <c r="V205" s="131"/>
      <c r="W205" s="405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403" t="s">
        <v>414</v>
      </c>
      <c r="C206" s="177" t="s">
        <v>416</v>
      </c>
      <c r="D206" s="107">
        <v>5.03</v>
      </c>
      <c r="E206" s="385"/>
      <c r="F206" s="107"/>
      <c r="G206" s="391"/>
      <c r="H206" s="404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06"/>
      <c r="P206" s="406"/>
      <c r="Q206" s="406"/>
      <c r="R206" s="406"/>
      <c r="S206" s="406"/>
      <c r="T206" s="406"/>
      <c r="U206" s="406"/>
      <c r="V206" s="131"/>
      <c r="W206" s="405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403" t="s">
        <v>414</v>
      </c>
      <c r="C207" s="177" t="s">
        <v>61</v>
      </c>
      <c r="D207" s="107">
        <v>5.03</v>
      </c>
      <c r="E207" s="385"/>
      <c r="F207" s="107"/>
      <c r="G207" s="391"/>
      <c r="H207" s="404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06"/>
      <c r="P207" s="406"/>
      <c r="Q207" s="406"/>
      <c r="R207" s="406"/>
      <c r="S207" s="406"/>
      <c r="T207" s="406"/>
      <c r="U207" s="406"/>
      <c r="V207" s="131"/>
      <c r="W207" s="405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403" t="s">
        <v>208</v>
      </c>
      <c r="C208" s="125" t="s">
        <v>179</v>
      </c>
      <c r="D208" s="107">
        <v>5.08</v>
      </c>
      <c r="E208" s="385"/>
      <c r="F208" s="107"/>
      <c r="G208" s="391"/>
      <c r="H208" s="404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06"/>
      <c r="P208" s="406"/>
      <c r="Q208" s="406"/>
      <c r="R208" s="406"/>
      <c r="S208" s="406"/>
      <c r="T208" s="406"/>
      <c r="U208" s="406"/>
      <c r="V208" s="131">
        <f t="shared" ref="V208:V219" si="54">SUM(X208:AA208)</f>
        <v>0</v>
      </c>
      <c r="W208" s="405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403" t="s">
        <v>208</v>
      </c>
      <c r="C209" s="125" t="s">
        <v>204</v>
      </c>
      <c r="D209" s="107">
        <v>5.08</v>
      </c>
      <c r="E209" s="385"/>
      <c r="F209" s="107"/>
      <c r="G209" s="391"/>
      <c r="H209" s="404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06"/>
      <c r="P209" s="406"/>
      <c r="Q209" s="406"/>
      <c r="R209" s="406"/>
      <c r="S209" s="406"/>
      <c r="T209" s="406"/>
      <c r="U209" s="406"/>
      <c r="V209" s="131">
        <f t="shared" si="54"/>
        <v>0</v>
      </c>
      <c r="W209" s="405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403" t="s">
        <v>208</v>
      </c>
      <c r="C210" s="125" t="s">
        <v>205</v>
      </c>
      <c r="D210" s="107">
        <v>5.08</v>
      </c>
      <c r="E210" s="385"/>
      <c r="F210" s="107"/>
      <c r="G210" s="391"/>
      <c r="H210" s="404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06"/>
      <c r="P210" s="406"/>
      <c r="Q210" s="406"/>
      <c r="R210" s="406"/>
      <c r="S210" s="406"/>
      <c r="T210" s="406"/>
      <c r="U210" s="406"/>
      <c r="V210" s="131">
        <f t="shared" si="54"/>
        <v>0</v>
      </c>
      <c r="W210" s="405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403" t="s">
        <v>208</v>
      </c>
      <c r="C211" s="125" t="s">
        <v>186</v>
      </c>
      <c r="D211" s="107">
        <v>5.08</v>
      </c>
      <c r="E211" s="385"/>
      <c r="F211" s="107"/>
      <c r="G211" s="391"/>
      <c r="H211" s="404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06"/>
      <c r="P211" s="406"/>
      <c r="Q211" s="406"/>
      <c r="R211" s="406"/>
      <c r="S211" s="406"/>
      <c r="T211" s="406"/>
      <c r="U211" s="406"/>
      <c r="V211" s="131">
        <f t="shared" si="54"/>
        <v>0</v>
      </c>
      <c r="W211" s="405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03" t="s">
        <v>208</v>
      </c>
      <c r="C212" s="125" t="s">
        <v>203</v>
      </c>
      <c r="D212" s="107">
        <v>5.08</v>
      </c>
      <c r="E212" s="385"/>
      <c r="F212" s="107"/>
      <c r="G212" s="391"/>
      <c r="H212" s="404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06"/>
      <c r="P212" s="406"/>
      <c r="Q212" s="406"/>
      <c r="R212" s="406"/>
      <c r="S212" s="406"/>
      <c r="T212" s="406"/>
      <c r="U212" s="406"/>
      <c r="V212" s="131">
        <f t="shared" si="54"/>
        <v>0</v>
      </c>
      <c r="W212" s="405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03" t="s">
        <v>208</v>
      </c>
      <c r="C213" s="125" t="s">
        <v>199</v>
      </c>
      <c r="D213" s="107">
        <v>5.08</v>
      </c>
      <c r="E213" s="385"/>
      <c r="F213" s="107"/>
      <c r="G213" s="391"/>
      <c r="H213" s="404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07"/>
      <c r="P213" s="407"/>
      <c r="Q213" s="407"/>
      <c r="R213" s="407"/>
      <c r="S213" s="407"/>
      <c r="T213" s="407"/>
      <c r="U213" s="407"/>
      <c r="V213" s="131">
        <f t="shared" si="54"/>
        <v>0</v>
      </c>
      <c r="W213" s="405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03" t="s">
        <v>208</v>
      </c>
      <c r="C214" s="125" t="s">
        <v>187</v>
      </c>
      <c r="D214" s="107">
        <v>5.08</v>
      </c>
      <c r="E214" s="385"/>
      <c r="F214" s="107"/>
      <c r="G214" s="391"/>
      <c r="H214" s="404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06"/>
      <c r="P214" s="406"/>
      <c r="Q214" s="406"/>
      <c r="R214" s="406"/>
      <c r="S214" s="406"/>
      <c r="T214" s="406"/>
      <c r="U214" s="406"/>
      <c r="V214" s="131">
        <f t="shared" si="54"/>
        <v>0</v>
      </c>
      <c r="W214" s="405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03" t="s">
        <v>208</v>
      </c>
      <c r="C215" s="125" t="s">
        <v>207</v>
      </c>
      <c r="D215" s="107">
        <v>5.08</v>
      </c>
      <c r="E215" s="385"/>
      <c r="F215" s="107"/>
      <c r="G215" s="391"/>
      <c r="H215" s="404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07"/>
      <c r="P215" s="407"/>
      <c r="Q215" s="407"/>
      <c r="R215" s="407"/>
      <c r="S215" s="407"/>
      <c r="T215" s="407"/>
      <c r="U215" s="407"/>
      <c r="V215" s="131">
        <f t="shared" si="54"/>
        <v>0</v>
      </c>
      <c r="W215" s="405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03" t="s">
        <v>209</v>
      </c>
      <c r="C216" s="125" t="s">
        <v>194</v>
      </c>
      <c r="D216" s="107">
        <v>5.03</v>
      </c>
      <c r="E216" s="385"/>
      <c r="F216" s="107"/>
      <c r="G216" s="391"/>
      <c r="H216" s="404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06"/>
      <c r="P216" s="406"/>
      <c r="Q216" s="406"/>
      <c r="R216" s="406"/>
      <c r="S216" s="406"/>
      <c r="T216" s="406"/>
      <c r="U216" s="406"/>
      <c r="V216" s="131">
        <f t="shared" si="54"/>
        <v>0</v>
      </c>
      <c r="W216" s="405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03" t="s">
        <v>209</v>
      </c>
      <c r="C217" s="125" t="s">
        <v>179</v>
      </c>
      <c r="D217" s="107">
        <v>5.03</v>
      </c>
      <c r="E217" s="385"/>
      <c r="F217" s="107"/>
      <c r="G217" s="391"/>
      <c r="H217" s="404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06"/>
      <c r="P217" s="406"/>
      <c r="Q217" s="406"/>
      <c r="R217" s="406"/>
      <c r="S217" s="406"/>
      <c r="T217" s="406"/>
      <c r="U217" s="406"/>
      <c r="V217" s="131">
        <f t="shared" si="54"/>
        <v>0</v>
      </c>
      <c r="W217" s="405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403" t="s">
        <v>209</v>
      </c>
      <c r="C218" s="125" t="s">
        <v>195</v>
      </c>
      <c r="D218" s="107">
        <v>5.03</v>
      </c>
      <c r="E218" s="385"/>
      <c r="F218" s="107"/>
      <c r="G218" s="391"/>
      <c r="H218" s="404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06"/>
      <c r="P218" s="406"/>
      <c r="Q218" s="406"/>
      <c r="R218" s="406"/>
      <c r="S218" s="406"/>
      <c r="T218" s="406"/>
      <c r="U218" s="406"/>
      <c r="V218" s="131">
        <f t="shared" si="54"/>
        <v>0</v>
      </c>
      <c r="W218" s="405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403" t="s">
        <v>209</v>
      </c>
      <c r="C219" s="125" t="s">
        <v>204</v>
      </c>
      <c r="D219" s="107">
        <v>5.03</v>
      </c>
      <c r="E219" s="385"/>
      <c r="F219" s="107"/>
      <c r="G219" s="391"/>
      <c r="H219" s="404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06"/>
      <c r="P219" s="406"/>
      <c r="Q219" s="406"/>
      <c r="R219" s="406"/>
      <c r="S219" s="406"/>
      <c r="T219" s="406"/>
      <c r="U219" s="406"/>
      <c r="V219" s="131">
        <f t="shared" si="54"/>
        <v>0</v>
      </c>
      <c r="W219" s="405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03" t="s">
        <v>382</v>
      </c>
      <c r="C220" s="177" t="s">
        <v>383</v>
      </c>
      <c r="D220" s="107">
        <v>5.03</v>
      </c>
      <c r="E220" s="385"/>
      <c r="F220" s="107"/>
      <c r="G220" s="391"/>
      <c r="H220" s="404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06"/>
      <c r="P220" s="406"/>
      <c r="Q220" s="406"/>
      <c r="R220" s="406"/>
      <c r="S220" s="406"/>
      <c r="T220" s="406"/>
      <c r="U220" s="406"/>
      <c r="V220" s="131"/>
      <c r="W220" s="405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03" t="s">
        <v>382</v>
      </c>
      <c r="C221" s="177" t="s">
        <v>384</v>
      </c>
      <c r="D221" s="107">
        <v>5.03</v>
      </c>
      <c r="E221" s="385"/>
      <c r="F221" s="107"/>
      <c r="G221" s="391"/>
      <c r="H221" s="404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06"/>
      <c r="P221" s="406"/>
      <c r="Q221" s="406"/>
      <c r="R221" s="406"/>
      <c r="S221" s="406"/>
      <c r="T221" s="406"/>
      <c r="U221" s="406"/>
      <c r="V221" s="131"/>
      <c r="W221" s="405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03" t="s">
        <v>382</v>
      </c>
      <c r="C222" s="177" t="s">
        <v>389</v>
      </c>
      <c r="D222" s="107">
        <v>5.03</v>
      </c>
      <c r="E222" s="385"/>
      <c r="F222" s="107"/>
      <c r="G222" s="391"/>
      <c r="H222" s="404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06"/>
      <c r="P222" s="406"/>
      <c r="Q222" s="406"/>
      <c r="R222" s="406"/>
      <c r="S222" s="406"/>
      <c r="T222" s="406"/>
      <c r="U222" s="406"/>
      <c r="V222" s="131"/>
      <c r="W222" s="405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03" t="s">
        <v>382</v>
      </c>
      <c r="C223" s="177" t="s">
        <v>391</v>
      </c>
      <c r="D223" s="107">
        <v>5.03</v>
      </c>
      <c r="E223" s="385"/>
      <c r="F223" s="107"/>
      <c r="G223" s="391"/>
      <c r="H223" s="404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06"/>
      <c r="P223" s="406"/>
      <c r="Q223" s="406"/>
      <c r="R223" s="406"/>
      <c r="S223" s="406"/>
      <c r="T223" s="406"/>
      <c r="U223" s="406"/>
      <c r="V223" s="131"/>
      <c r="W223" s="405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03" t="s">
        <v>418</v>
      </c>
      <c r="C224" s="177" t="s">
        <v>364</v>
      </c>
      <c r="D224" s="107">
        <v>5.03</v>
      </c>
      <c r="E224" s="385"/>
      <c r="F224" s="107"/>
      <c r="G224" s="391"/>
      <c r="H224" s="404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06"/>
      <c r="P224" s="406"/>
      <c r="Q224" s="406"/>
      <c r="R224" s="406"/>
      <c r="S224" s="406"/>
      <c r="T224" s="406"/>
      <c r="U224" s="406"/>
      <c r="V224" s="131"/>
      <c r="W224" s="405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03" t="s">
        <v>418</v>
      </c>
      <c r="C225" s="177" t="s">
        <v>365</v>
      </c>
      <c r="D225" s="107">
        <v>5.03</v>
      </c>
      <c r="E225" s="385"/>
      <c r="F225" s="107"/>
      <c r="G225" s="391"/>
      <c r="H225" s="404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06"/>
      <c r="P225" s="406"/>
      <c r="Q225" s="406"/>
      <c r="R225" s="406"/>
      <c r="S225" s="406"/>
      <c r="T225" s="406"/>
      <c r="U225" s="406"/>
      <c r="V225" s="131"/>
      <c r="W225" s="405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03" t="s">
        <v>418</v>
      </c>
      <c r="C226" s="177" t="s">
        <v>366</v>
      </c>
      <c r="D226" s="107">
        <v>5.03</v>
      </c>
      <c r="E226" s="385"/>
      <c r="F226" s="107"/>
      <c r="G226" s="391"/>
      <c r="H226" s="404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06"/>
      <c r="P226" s="406"/>
      <c r="Q226" s="406"/>
      <c r="R226" s="406"/>
      <c r="S226" s="406"/>
      <c r="T226" s="406"/>
      <c r="U226" s="406"/>
      <c r="V226" s="131"/>
      <c r="W226" s="405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03" t="s">
        <v>418</v>
      </c>
      <c r="C227" s="177" t="s">
        <v>367</v>
      </c>
      <c r="D227" s="107">
        <v>5.03</v>
      </c>
      <c r="E227" s="385"/>
      <c r="F227" s="107"/>
      <c r="G227" s="391"/>
      <c r="H227" s="404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06"/>
      <c r="P227" s="406"/>
      <c r="Q227" s="406"/>
      <c r="R227" s="406"/>
      <c r="S227" s="406"/>
      <c r="T227" s="406"/>
      <c r="U227" s="406"/>
      <c r="V227" s="131"/>
      <c r="W227" s="405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404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07"/>
      <c r="P228" s="407"/>
      <c r="Q228" s="407"/>
      <c r="R228" s="407"/>
      <c r="S228" s="407"/>
      <c r="T228" s="407"/>
      <c r="U228" s="407"/>
      <c r="V228" s="131">
        <f t="shared" ref="V228:V237" si="56">SUM(X228:AA228)</f>
        <v>0</v>
      </c>
      <c r="W228" s="405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404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07"/>
      <c r="P229" s="407"/>
      <c r="Q229" s="407"/>
      <c r="R229" s="407"/>
      <c r="S229" s="407"/>
      <c r="T229" s="407"/>
      <c r="U229" s="407"/>
      <c r="V229" s="131">
        <f t="shared" si="56"/>
        <v>0</v>
      </c>
      <c r="W229" s="405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404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07"/>
      <c r="P230" s="407"/>
      <c r="Q230" s="407"/>
      <c r="R230" s="407"/>
      <c r="S230" s="407"/>
      <c r="T230" s="407"/>
      <c r="U230" s="407"/>
      <c r="V230" s="131">
        <f t="shared" si="56"/>
        <v>0</v>
      </c>
      <c r="W230" s="405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404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07"/>
      <c r="P231" s="407"/>
      <c r="Q231" s="407"/>
      <c r="R231" s="407"/>
      <c r="S231" s="407"/>
      <c r="T231" s="407"/>
      <c r="U231" s="407"/>
      <c r="V231" s="131">
        <f t="shared" si="56"/>
        <v>0</v>
      </c>
      <c r="W231" s="405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404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07"/>
      <c r="P232" s="407"/>
      <c r="Q232" s="407"/>
      <c r="R232" s="407"/>
      <c r="S232" s="407"/>
      <c r="T232" s="407"/>
      <c r="U232" s="407"/>
      <c r="V232" s="131">
        <f t="shared" si="56"/>
        <v>0</v>
      </c>
      <c r="W232" s="405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404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07"/>
      <c r="P233" s="407"/>
      <c r="Q233" s="407"/>
      <c r="R233" s="407"/>
      <c r="S233" s="407"/>
      <c r="T233" s="407"/>
      <c r="U233" s="407"/>
      <c r="V233" s="131">
        <f t="shared" si="56"/>
        <v>0</v>
      </c>
      <c r="W233" s="405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404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07"/>
      <c r="P234" s="407"/>
      <c r="Q234" s="407"/>
      <c r="R234" s="407"/>
      <c r="S234" s="407"/>
      <c r="T234" s="407"/>
      <c r="U234" s="407"/>
      <c r="V234" s="131">
        <f t="shared" si="56"/>
        <v>0</v>
      </c>
      <c r="W234" s="405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404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07"/>
      <c r="P235" s="407"/>
      <c r="Q235" s="407"/>
      <c r="R235" s="407"/>
      <c r="S235" s="407"/>
      <c r="T235" s="407"/>
      <c r="U235" s="407"/>
      <c r="V235" s="131">
        <f t="shared" si="56"/>
        <v>0</v>
      </c>
      <c r="W235" s="405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404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07"/>
      <c r="P236" s="407"/>
      <c r="Q236" s="407"/>
      <c r="R236" s="407"/>
      <c r="S236" s="407"/>
      <c r="T236" s="407"/>
      <c r="U236" s="407"/>
      <c r="V236" s="131">
        <f t="shared" si="56"/>
        <v>0</v>
      </c>
      <c r="W236" s="405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404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07"/>
      <c r="P237" s="407"/>
      <c r="Q237" s="407"/>
      <c r="R237" s="407"/>
      <c r="S237" s="407"/>
      <c r="T237" s="407"/>
      <c r="U237" s="407"/>
      <c r="V237" s="131">
        <f t="shared" si="56"/>
        <v>0</v>
      </c>
      <c r="W237" s="405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404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07"/>
      <c r="P238" s="407"/>
      <c r="Q238" s="407"/>
      <c r="R238" s="407"/>
      <c r="S238" s="407"/>
      <c r="T238" s="407"/>
      <c r="U238" s="407"/>
      <c r="V238" s="131"/>
      <c r="W238" s="405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404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07"/>
      <c r="P239" s="407"/>
      <c r="Q239" s="407"/>
      <c r="R239" s="407"/>
      <c r="S239" s="407"/>
      <c r="T239" s="407"/>
      <c r="U239" s="407"/>
      <c r="V239" s="131"/>
      <c r="W239" s="405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404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07"/>
      <c r="P240" s="407"/>
      <c r="Q240" s="407"/>
      <c r="R240" s="407"/>
      <c r="S240" s="407"/>
      <c r="T240" s="407"/>
      <c r="U240" s="407"/>
      <c r="V240" s="131">
        <f>SUM(X240:AA240)</f>
        <v>0</v>
      </c>
      <c r="W240" s="405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>
        <v>20170301</v>
      </c>
      <c r="G241" s="391">
        <v>800</v>
      </c>
      <c r="H241" s="404">
        <f t="shared" si="51"/>
        <v>4024</v>
      </c>
      <c r="I241" s="128">
        <f>11.5*4</f>
        <v>46</v>
      </c>
      <c r="J241" s="128">
        <f t="array" ref="J241">IF(ISERROR(G241/I241),"",G241/I241)</f>
        <v>17.391304347826086</v>
      </c>
      <c r="K241" s="130">
        <f t="array" ref="K241">IF(ISERROR(G241/L241),"",G241/L241)</f>
        <v>37.209302325581397</v>
      </c>
      <c r="L241" s="128">
        <v>21.5</v>
      </c>
      <c r="M241" s="108">
        <f t="shared" si="58"/>
        <v>8.7906976744186025</v>
      </c>
      <c r="N241" s="128">
        <f>SUM(O241:U241)</f>
        <v>0</v>
      </c>
      <c r="O241" s="407"/>
      <c r="P241" s="407"/>
      <c r="Q241" s="407"/>
      <c r="R241" s="407"/>
      <c r="S241" s="407"/>
      <c r="T241" s="407"/>
      <c r="U241" s="407"/>
      <c r="V241" s="131">
        <f>SUM(X241:AA241)</f>
        <v>0</v>
      </c>
      <c r="W241" s="405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361" t="s">
        <v>202</v>
      </c>
      <c r="D257" s="138"/>
      <c r="E257" s="386"/>
      <c r="F257" s="138"/>
      <c r="G257" s="393">
        <f>SUM(G200:G256)</f>
        <v>2221</v>
      </c>
      <c r="H257" s="140">
        <f>SUM(H200:H256)</f>
        <v>11171.630000000001</v>
      </c>
      <c r="I257" s="140">
        <f>SUM(I200:I256)</f>
        <v>61</v>
      </c>
      <c r="J257" s="129">
        <f t="array" ref="J257">IF(ISERROR(G257/I257),"",G257/I257)</f>
        <v>36.409836065573771</v>
      </c>
      <c r="K257" s="140">
        <f>SUM(K200:K256)</f>
        <v>48.113148479427551</v>
      </c>
      <c r="L257" s="141"/>
      <c r="M257" s="144">
        <f t="shared" ref="M257:V257" si="59">SUM(M200:M256)</f>
        <v>3.8868515205724492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/>
      <c r="G286" s="391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105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361" t="s">
        <v>202</v>
      </c>
      <c r="D292" s="138"/>
      <c r="E292" s="386"/>
      <c r="F292" s="138"/>
      <c r="G292" s="393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>
        <v>20170301</v>
      </c>
      <c r="G307" s="391">
        <v>770</v>
      </c>
      <c r="H307" s="404">
        <f>D307*G307</f>
        <v>3896.2</v>
      </c>
      <c r="I307" s="128">
        <f>10*3</f>
        <v>30</v>
      </c>
      <c r="J307" s="128">
        <f t="array" ref="J307">IF(ISERROR(G307/I307),"",G307/I307)</f>
        <v>25.666666666666668</v>
      </c>
      <c r="K307" s="130">
        <f t="array" ref="K307">IF(ISERROR(G307/L307),"",G307/L307)</f>
        <v>30.8</v>
      </c>
      <c r="L307" s="128">
        <v>25</v>
      </c>
      <c r="M307" s="108">
        <f>IF(ISERROR(I307-K307),"",I307-K307)</f>
        <v>-0.80000000000000071</v>
      </c>
      <c r="N307" s="128">
        <f>SUM(O307:U307)</f>
        <v>0</v>
      </c>
      <c r="O307" s="407"/>
      <c r="P307" s="407"/>
      <c r="Q307" s="407"/>
      <c r="R307" s="407"/>
      <c r="S307" s="407"/>
      <c r="T307" s="407"/>
      <c r="U307" s="407"/>
      <c r="V307" s="131">
        <f>SUM(X307:AA307)</f>
        <v>0</v>
      </c>
      <c r="W307" s="405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361" t="s">
        <v>202</v>
      </c>
      <c r="D308" s="138"/>
      <c r="E308" s="386"/>
      <c r="F308" s="138"/>
      <c r="G308" s="393">
        <f>SUM(G293:G307)</f>
        <v>770</v>
      </c>
      <c r="H308" s="140">
        <f>SUM(H293:H307)</f>
        <v>3896.2</v>
      </c>
      <c r="I308" s="140">
        <f>SUM(I293:I307)</f>
        <v>30</v>
      </c>
      <c r="J308" s="129">
        <f t="array" ref="J308">IF(ISERROR(G308/I308),"",G308/I308)</f>
        <v>25.666666666666668</v>
      </c>
      <c r="K308" s="140">
        <f>SUM(K293:K307)</f>
        <v>30.8</v>
      </c>
      <c r="L308" s="140"/>
      <c r="M308" s="144">
        <f>SUM(M293:M307)</f>
        <v>-0.80000000000000071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105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03" t="s">
        <v>241</v>
      </c>
      <c r="C330" s="125"/>
      <c r="D330" s="107">
        <f>78*120/1000</f>
        <v>9.36</v>
      </c>
      <c r="E330" s="385"/>
      <c r="F330" s="107">
        <v>20170301</v>
      </c>
      <c r="G330" s="391">
        <v>553</v>
      </c>
      <c r="H330" s="404">
        <f>D330*G330</f>
        <v>5176.08</v>
      </c>
      <c r="I330" s="128">
        <f>6*8+11*2</f>
        <v>70</v>
      </c>
      <c r="J330" s="128"/>
      <c r="K330" s="130">
        <f t="array" ref="K330">IF(ISERROR(G330/L330),"",G330/L330)</f>
        <v>73.733333333333334</v>
      </c>
      <c r="L330" s="128">
        <v>7.5</v>
      </c>
      <c r="M330" s="108"/>
      <c r="N330" s="128">
        <f>SUM(O330:U330)</f>
        <v>0</v>
      </c>
      <c r="O330" s="407"/>
      <c r="P330" s="407"/>
      <c r="Q330" s="407"/>
      <c r="R330" s="407"/>
      <c r="S330" s="407"/>
      <c r="T330" s="407"/>
      <c r="U330" s="407"/>
      <c r="V330" s="131">
        <f>SUM(X330:AA330)</f>
        <v>0</v>
      </c>
      <c r="W330" s="405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361" t="s">
        <v>202</v>
      </c>
      <c r="D334" s="138"/>
      <c r="E334" s="386"/>
      <c r="F334" s="138"/>
      <c r="G334" s="393">
        <f>SUM(G320:G333)</f>
        <v>553</v>
      </c>
      <c r="H334" s="140">
        <f>SUM(H320:H330)</f>
        <v>5176.08</v>
      </c>
      <c r="I334" s="140">
        <f>SUM(I320:I333)</f>
        <v>70</v>
      </c>
      <c r="J334" s="129"/>
      <c r="K334" s="140">
        <f>SUM(K320:K330)</f>
        <v>73.733333333333334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395">
        <f>SUM(G199,G257,G292,G308,G319,G334)</f>
        <v>3544</v>
      </c>
      <c r="H335" s="147">
        <f>SUM(H199,H257,H292,H308,H319,H334)</f>
        <v>20243.910000000003</v>
      </c>
      <c r="I335" s="147">
        <f>SUM(I199,I257,I292,I308,I319,I334)</f>
        <v>161</v>
      </c>
      <c r="J335" s="148">
        <f t="array" ref="J335">IF(ISERROR(G335/I335),"",G335/I335)</f>
        <v>22.012422360248447</v>
      </c>
      <c r="K335" s="147">
        <f>SUM(K199,K257,K292,K308,K319,K334)</f>
        <v>152.6464818127609</v>
      </c>
      <c r="L335" s="148">
        <f>IF(ISERROR(G335/K335),"",G335/K335)</f>
        <v>23.217043445175097</v>
      </c>
      <c r="M335" s="147">
        <f t="shared" ref="M335:AA335" si="85">SUM(M199,M257,M292,M308,M319,M334)</f>
        <v>3.0868515205724485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360" t="s">
        <v>247</v>
      </c>
      <c r="C336" s="658" t="s">
        <v>248</v>
      </c>
      <c r="D336" s="659"/>
      <c r="E336" s="666" t="s">
        <v>249</v>
      </c>
      <c r="F336" s="666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360" t="s">
        <v>258</v>
      </c>
      <c r="C337" s="701">
        <v>1</v>
      </c>
      <c r="D337" s="702"/>
      <c r="E337" s="669">
        <f>C337*11</f>
        <v>11</v>
      </c>
      <c r="F337" s="669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360" t="s">
        <v>260</v>
      </c>
      <c r="C338" s="658">
        <v>0</v>
      </c>
      <c r="D338" s="659"/>
      <c r="E338" s="669">
        <f>C338*11</f>
        <v>0</v>
      </c>
      <c r="F338" s="669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360" t="s">
        <v>262</v>
      </c>
      <c r="C339" s="658">
        <v>0</v>
      </c>
      <c r="D339" s="659"/>
      <c r="E339" s="669">
        <f>C339*8</f>
        <v>0</v>
      </c>
      <c r="F339" s="669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360" t="s">
        <v>264</v>
      </c>
      <c r="C340" s="658">
        <v>1</v>
      </c>
      <c r="D340" s="659"/>
      <c r="E340" s="669">
        <f>C340*11</f>
        <v>11</v>
      </c>
      <c r="F340" s="669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360" t="s">
        <v>266</v>
      </c>
      <c r="C341" s="668">
        <f>SUM(C337:D340)</f>
        <v>2</v>
      </c>
      <c r="D341" s="642"/>
      <c r="E341" s="669">
        <f>SUM(E337:F340)</f>
        <v>22</v>
      </c>
      <c r="F341" s="669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360">
        <f>G335</f>
        <v>3544</v>
      </c>
      <c r="C342" s="646" t="s">
        <v>269</v>
      </c>
      <c r="D342" s="645"/>
      <c r="E342" s="636">
        <f>H335</f>
        <v>20243.910000000003</v>
      </c>
      <c r="F342" s="636"/>
      <c r="G342" s="636" t="s">
        <v>270</v>
      </c>
      <c r="H342" s="636"/>
      <c r="I342" s="664">
        <f>L335</f>
        <v>23.217043445175097</v>
      </c>
      <c r="J342" s="664"/>
      <c r="K342" s="666" t="s">
        <v>271</v>
      </c>
      <c r="L342" s="666"/>
      <c r="M342" s="664">
        <f>J335</f>
        <v>22.012422360248447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360">
        <f>I335+C341</f>
        <v>163</v>
      </c>
      <c r="C343" s="643" t="s">
        <v>251</v>
      </c>
      <c r="D343" s="644"/>
      <c r="E343" s="661">
        <f>K335+I341</f>
        <v>182.6464818127609</v>
      </c>
      <c r="F343" s="661"/>
      <c r="G343" s="636" t="s">
        <v>274</v>
      </c>
      <c r="H343" s="636"/>
      <c r="I343" s="664">
        <f>B343-E343</f>
        <v>-19.646481812760896</v>
      </c>
      <c r="J343" s="664"/>
      <c r="K343" s="666" t="s">
        <v>275</v>
      </c>
      <c r="L343" s="666"/>
      <c r="M343" s="667">
        <f>IF(ISERROR(I343/E343),"",I343/E343)</f>
        <v>-0.10756561866273114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360">
        <f>N335</f>
        <v>0</v>
      </c>
      <c r="C344" s="643" t="s">
        <v>277</v>
      </c>
      <c r="D344" s="644"/>
      <c r="E344" s="660">
        <f>IF(ISERROR(B344/B343),"",B344/B343)</f>
        <v>0</v>
      </c>
      <c r="F344" s="660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729" t="s">
        <v>283</v>
      </c>
      <c r="F346" s="728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730"/>
      <c r="F347" s="728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731"/>
      <c r="F348" s="728"/>
      <c r="G348" s="396" t="s">
        <v>296</v>
      </c>
      <c r="H348" s="353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105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/>
      <c r="G488" s="391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361" t="s">
        <v>202</v>
      </c>
      <c r="D490" s="138"/>
      <c r="E490" s="386"/>
      <c r="F490" s="138"/>
      <c r="G490" s="393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105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72" t="s">
        <v>246</v>
      </c>
      <c r="B507" s="673"/>
      <c r="C507" s="673"/>
      <c r="D507" s="673"/>
      <c r="E507" s="673"/>
      <c r="F507" s="674"/>
      <c r="G507" s="395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75" t="s">
        <v>471</v>
      </c>
      <c r="B508" s="360" t="s">
        <v>247</v>
      </c>
      <c r="C508" s="658" t="s">
        <v>248</v>
      </c>
      <c r="D508" s="659"/>
      <c r="E508" s="666" t="s">
        <v>249</v>
      </c>
      <c r="F508" s="666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hidden="1" customHeight="1">
      <c r="A509" s="676"/>
      <c r="B509" s="360" t="s">
        <v>258</v>
      </c>
      <c r="C509" s="658">
        <v>0</v>
      </c>
      <c r="D509" s="659"/>
      <c r="E509" s="669">
        <f>C509*11</f>
        <v>0</v>
      </c>
      <c r="F509" s="669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hidden="1" customHeight="1">
      <c r="A510" s="676"/>
      <c r="B510" s="360" t="s">
        <v>260</v>
      </c>
      <c r="C510" s="658">
        <v>0</v>
      </c>
      <c r="D510" s="659"/>
      <c r="E510" s="669">
        <f>C510*11</f>
        <v>0</v>
      </c>
      <c r="F510" s="669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hidden="1" customHeight="1">
      <c r="A511" s="676"/>
      <c r="B511" s="360" t="s">
        <v>262</v>
      </c>
      <c r="C511" s="658">
        <v>0</v>
      </c>
      <c r="D511" s="659"/>
      <c r="E511" s="669">
        <f>C511*11</f>
        <v>0</v>
      </c>
      <c r="F511" s="669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hidden="1" customHeight="1">
      <c r="A512" s="676"/>
      <c r="B512" s="360" t="s">
        <v>264</v>
      </c>
      <c r="C512" s="658">
        <v>1</v>
      </c>
      <c r="D512" s="659"/>
      <c r="E512" s="669">
        <f>C512*11</f>
        <v>11</v>
      </c>
      <c r="F512" s="669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hidden="1" customHeight="1">
      <c r="A513" s="677"/>
      <c r="B513" s="360" t="s">
        <v>266</v>
      </c>
      <c r="C513" s="668">
        <f>SUM(C509:D512)</f>
        <v>1</v>
      </c>
      <c r="D513" s="642"/>
      <c r="E513" s="669">
        <f>SUM(E509:F512)</f>
        <v>11</v>
      </c>
      <c r="F513" s="669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hidden="1" customHeight="1">
      <c r="A514" s="261" t="s">
        <v>472</v>
      </c>
      <c r="B514" s="360">
        <f>G507</f>
        <v>0</v>
      </c>
      <c r="C514" s="646" t="s">
        <v>269</v>
      </c>
      <c r="D514" s="645"/>
      <c r="E514" s="636">
        <f>H507</f>
        <v>0</v>
      </c>
      <c r="F514" s="636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hidden="1" customHeight="1">
      <c r="A515" s="262" t="s">
        <v>473</v>
      </c>
      <c r="B515" s="360">
        <f>I507+C513</f>
        <v>1</v>
      </c>
      <c r="C515" s="643" t="s">
        <v>251</v>
      </c>
      <c r="D515" s="644"/>
      <c r="E515" s="661">
        <f>K507+I513</f>
        <v>11</v>
      </c>
      <c r="F515" s="661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hidden="1" customHeight="1">
      <c r="A516" s="262" t="s">
        <v>474</v>
      </c>
      <c r="B516" s="360">
        <f>N507</f>
        <v>0</v>
      </c>
      <c r="C516" s="643" t="s">
        <v>277</v>
      </c>
      <c r="D516" s="644"/>
      <c r="E516" s="660">
        <f>IF(ISERROR(B516/B515),"",B516/B515)</f>
        <v>0</v>
      </c>
      <c r="F516" s="660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4488</v>
      </c>
      <c r="D519" s="659"/>
      <c r="E519" s="649" t="s">
        <v>269</v>
      </c>
      <c r="F519" s="649"/>
      <c r="G519" s="661">
        <f>SUM(E171,E342,E514)</f>
        <v>25020.15</v>
      </c>
      <c r="H519" s="661"/>
      <c r="I519" s="636" t="s">
        <v>270</v>
      </c>
      <c r="J519" s="649"/>
      <c r="K519" s="658">
        <f>IF(ISERROR(C519/G520),"",C519/G520)</f>
        <v>15.747400303226497</v>
      </c>
      <c r="L519" s="659"/>
      <c r="M519" s="636" t="s">
        <v>271</v>
      </c>
      <c r="N519" s="636"/>
      <c r="O519" s="637">
        <f t="array" ref="O519">IF(ISERROR(C519/C520),"",C519/C520)</f>
        <v>21.219858156028369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211.5</v>
      </c>
      <c r="D520" s="659"/>
      <c r="E520" s="636" t="s">
        <v>251</v>
      </c>
      <c r="F520" s="636"/>
      <c r="G520" s="661">
        <f>SUM(E172,E343,E515)</f>
        <v>284.99942298923145</v>
      </c>
      <c r="H520" s="661"/>
      <c r="I520" s="643" t="s">
        <v>274</v>
      </c>
      <c r="J520" s="644"/>
      <c r="K520" s="646">
        <f>C520-G520</f>
        <v>-73.499422989231448</v>
      </c>
      <c r="L520" s="645"/>
      <c r="M520" s="646" t="s">
        <v>275</v>
      </c>
      <c r="N520" s="645"/>
      <c r="O520" s="650">
        <f>IF(ISERROR(K520/C520),"",K520/C520)</f>
        <v>-0.34751500231315108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643" t="s">
        <v>277</v>
      </c>
      <c r="F521" s="644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643" t="s">
        <v>256</v>
      </c>
      <c r="F523" s="644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482</v>
      </c>
      <c r="D524" s="644"/>
      <c r="E524" s="639">
        <f>IF(ISERROR(C524/C530),"",C524/C530)</f>
        <v>0.10739750445632798</v>
      </c>
      <c r="F524" s="640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2683</v>
      </c>
      <c r="D525" s="644"/>
      <c r="E525" s="639">
        <f>IF(ISERROR(C525/C530),"",C525/C530)</f>
        <v>0.59781639928698749</v>
      </c>
      <c r="F525" s="640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0</v>
      </c>
      <c r="D526" s="644"/>
      <c r="E526" s="639">
        <f>IF(ISERROR(C526/C530),"",C526/C530)</f>
        <v>0</v>
      </c>
      <c r="F526" s="640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770</v>
      </c>
      <c r="D527" s="644"/>
      <c r="E527" s="639">
        <f>IF(ISERROR(C527/C530),"",C527/C530)</f>
        <v>0.17156862745098039</v>
      </c>
      <c r="F527" s="640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639">
        <f>IF(ISERROR(C528/C530),"",C528/C530)</f>
        <v>0</v>
      </c>
      <c r="F528" s="640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553</v>
      </c>
      <c r="D529" s="644"/>
      <c r="E529" s="639">
        <f>IF(ISERROR(C529/C530),"",C529/C530)</f>
        <v>0.1232174688057041</v>
      </c>
      <c r="F529" s="640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4488</v>
      </c>
      <c r="D530" s="644"/>
      <c r="E530" s="639">
        <f>SUM(E524:F529)</f>
        <v>0.99999999999999989</v>
      </c>
      <c r="F530" s="640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353" t="s">
        <v>309</v>
      </c>
      <c r="D532" s="353" t="s">
        <v>310</v>
      </c>
      <c r="E532" s="381" t="s">
        <v>311</v>
      </c>
      <c r="F532" s="105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105">
        <f>D533+E533+F533-G533-O533-P533</f>
        <v>13</v>
      </c>
      <c r="D533" s="105">
        <v>13</v>
      </c>
      <c r="E533" s="387"/>
      <c r="F533" s="105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105">
        <f>D534+E534+F534-G534-O534-P534</f>
        <v>11</v>
      </c>
      <c r="D534" s="109">
        <v>9</v>
      </c>
      <c r="E534" s="388">
        <v>2</v>
      </c>
      <c r="F534" s="109"/>
      <c r="G534" s="397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105">
        <f>D535+E535+F535-G535-O535-P535</f>
        <v>6</v>
      </c>
      <c r="D535" s="109">
        <v>6</v>
      </c>
      <c r="E535" s="388"/>
      <c r="F535" s="109"/>
      <c r="G535" s="397"/>
      <c r="H535" s="105"/>
      <c r="I535" s="105"/>
      <c r="J535" s="105">
        <f>C535-H535-I535</f>
        <v>6</v>
      </c>
      <c r="K535" s="105">
        <v>3</v>
      </c>
      <c r="L535" s="105"/>
      <c r="M535" s="105"/>
      <c r="N535" s="105"/>
      <c r="O535" s="109"/>
      <c r="P535" s="110"/>
      <c r="Q535" s="105">
        <f>J535-K535-L535</f>
        <v>3</v>
      </c>
      <c r="R535" s="108">
        <f>Q535*11-M535-N535</f>
        <v>33</v>
      </c>
      <c r="S535" s="356">
        <f t="array" ref="S535">IF(ISERROR(Q535/J535),"",Q535/J535)</f>
        <v>0.5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30</v>
      </c>
      <c r="D536" s="111">
        <f t="shared" ref="D536:N536" si="132">SUM(D533:D535)</f>
        <v>28</v>
      </c>
      <c r="E536" s="389">
        <f t="shared" si="132"/>
        <v>2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3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0.9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492" zoomScaleNormal="100" workbookViewId="0">
      <selection activeCell="G502" sqref="G502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814" t="s">
        <v>23</v>
      </c>
      <c r="B2" s="814"/>
      <c r="C2" s="814"/>
      <c r="D2" s="814"/>
      <c r="E2" s="814"/>
      <c r="F2" s="814"/>
      <c r="G2" s="814"/>
      <c r="H2" s="814"/>
      <c r="I2" s="814"/>
      <c r="J2" s="814"/>
      <c r="K2" s="814"/>
      <c r="L2" s="814"/>
      <c r="M2" s="814"/>
      <c r="N2" s="814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814"/>
      <c r="AA2" s="814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815" t="s">
        <v>12</v>
      </c>
      <c r="B4" s="794" t="s">
        <v>25</v>
      </c>
      <c r="C4" s="794" t="s">
        <v>26</v>
      </c>
      <c r="D4" s="794" t="s">
        <v>27</v>
      </c>
      <c r="E4" s="806" t="s">
        <v>28</v>
      </c>
      <c r="F4" s="809" t="s">
        <v>29</v>
      </c>
      <c r="G4" s="773" t="s">
        <v>30</v>
      </c>
      <c r="H4" s="773"/>
      <c r="I4" s="794" t="s">
        <v>31</v>
      </c>
      <c r="J4" s="797" t="s">
        <v>32</v>
      </c>
      <c r="K4" s="800" t="s">
        <v>33</v>
      </c>
      <c r="L4" s="794" t="s">
        <v>34</v>
      </c>
      <c r="M4" s="803" t="s">
        <v>35</v>
      </c>
      <c r="N4" s="791" t="s">
        <v>36</v>
      </c>
      <c r="O4" s="773" t="s">
        <v>37</v>
      </c>
      <c r="P4" s="773"/>
      <c r="Q4" s="773"/>
      <c r="R4" s="773"/>
      <c r="S4" s="773"/>
      <c r="T4" s="773"/>
      <c r="U4" s="773"/>
      <c r="V4" s="792" t="s">
        <v>38</v>
      </c>
      <c r="W4" s="791" t="s">
        <v>39</v>
      </c>
      <c r="X4" s="773" t="s">
        <v>40</v>
      </c>
      <c r="Y4" s="773"/>
      <c r="Z4" s="773"/>
      <c r="AA4" s="773"/>
      <c r="AB4" s="818" t="s">
        <v>431</v>
      </c>
      <c r="AC4" s="820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816"/>
      <c r="B5" s="795"/>
      <c r="C5" s="795"/>
      <c r="D5" s="795"/>
      <c r="E5" s="807"/>
      <c r="F5" s="810"/>
      <c r="G5" s="773"/>
      <c r="H5" s="773"/>
      <c r="I5" s="795"/>
      <c r="J5" s="798"/>
      <c r="K5" s="801"/>
      <c r="L5" s="795"/>
      <c r="M5" s="804"/>
      <c r="N5" s="791"/>
      <c r="O5" s="773" t="s">
        <v>41</v>
      </c>
      <c r="P5" s="773" t="s">
        <v>42</v>
      </c>
      <c r="Q5" s="773" t="s">
        <v>43</v>
      </c>
      <c r="R5" s="790" t="s">
        <v>44</v>
      </c>
      <c r="S5" s="743" t="s">
        <v>45</v>
      </c>
      <c r="T5" s="773" t="s">
        <v>46</v>
      </c>
      <c r="U5" s="773" t="s">
        <v>47</v>
      </c>
      <c r="V5" s="792"/>
      <c r="W5" s="791"/>
      <c r="X5" s="773" t="s">
        <v>13</v>
      </c>
      <c r="Y5" s="773" t="s">
        <v>48</v>
      </c>
      <c r="Z5" s="773" t="s">
        <v>49</v>
      </c>
      <c r="AA5" s="773" t="s">
        <v>47</v>
      </c>
      <c r="AB5" s="819"/>
      <c r="AC5" s="820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817"/>
      <c r="B6" s="796"/>
      <c r="C6" s="796"/>
      <c r="D6" s="796"/>
      <c r="E6" s="808"/>
      <c r="F6" s="811"/>
      <c r="G6" s="208" t="s">
        <v>50</v>
      </c>
      <c r="H6" s="208" t="s">
        <v>51</v>
      </c>
      <c r="I6" s="796"/>
      <c r="J6" s="799"/>
      <c r="K6" s="802"/>
      <c r="L6" s="796"/>
      <c r="M6" s="804"/>
      <c r="N6" s="791"/>
      <c r="O6" s="773"/>
      <c r="P6" s="773"/>
      <c r="Q6" s="773"/>
      <c r="R6" s="790"/>
      <c r="S6" s="743"/>
      <c r="T6" s="773"/>
      <c r="U6" s="773"/>
      <c r="V6" s="792"/>
      <c r="W6" s="791"/>
      <c r="X6" s="773"/>
      <c r="Y6" s="773"/>
      <c r="Z6" s="773"/>
      <c r="AA6" s="773"/>
      <c r="AB6" s="819"/>
      <c r="AC6" s="820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SUM('28:10'!G7)</f>
        <v>503</v>
      </c>
      <c r="H7" s="95">
        <f t="shared" ref="H7:H24" si="0">D7*G7</f>
        <v>2530.09</v>
      </c>
      <c r="I7" s="93">
        <f>SUM('28:10'!I7)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SUM('28:10'!N7)</f>
        <v>0</v>
      </c>
      <c r="O7" s="93">
        <f>SUM('28:10'!O7)</f>
        <v>0</v>
      </c>
      <c r="P7" s="93">
        <f>SUM('28:10'!P7)</f>
        <v>0</v>
      </c>
      <c r="Q7" s="93">
        <f>SUM('28:10'!Q7)</f>
        <v>0</v>
      </c>
      <c r="R7" s="93">
        <f>SUM('28:10'!R7)</f>
        <v>0</v>
      </c>
      <c r="S7" s="93">
        <f>SUM('28:10'!S7)</f>
        <v>0</v>
      </c>
      <c r="T7" s="93">
        <f>SUM('28:10'!T7)</f>
        <v>0</v>
      </c>
      <c r="U7" s="93">
        <f>SUM('28:10'!U7)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SUM('28:10'!X7)</f>
        <v>0</v>
      </c>
      <c r="Y7" s="93">
        <f>SUM('28:10'!Y7)</f>
        <v>0</v>
      </c>
      <c r="Z7" s="93">
        <f>SUM('28:10'!Z7)</f>
        <v>0</v>
      </c>
      <c r="AA7" s="93">
        <f>SUM('28:10'!AA7)</f>
        <v>0</v>
      </c>
      <c r="AB7" s="322">
        <v>0.65</v>
      </c>
      <c r="AC7" s="232">
        <f>AB7*G7</f>
        <v>326.95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SUM('28:10'!G8)</f>
        <v>0</v>
      </c>
      <c r="H8" s="95">
        <f t="shared" si="0"/>
        <v>0</v>
      </c>
      <c r="I8" s="93">
        <f>SUM('28:10'!I8)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SUM('28:10'!N8)</f>
        <v>0</v>
      </c>
      <c r="O8" s="93">
        <f>SUM('28:10'!O8)</f>
        <v>0</v>
      </c>
      <c r="P8" s="93">
        <f>SUM('28:10'!P8)</f>
        <v>0</v>
      </c>
      <c r="Q8" s="93">
        <f>SUM('28:10'!Q8)</f>
        <v>0</v>
      </c>
      <c r="R8" s="93">
        <f>SUM('28:10'!R8)</f>
        <v>0</v>
      </c>
      <c r="S8" s="93">
        <f>SUM('28:10'!S8)</f>
        <v>0</v>
      </c>
      <c r="T8" s="93">
        <f>SUM('28:10'!T8)</f>
        <v>0</v>
      </c>
      <c r="U8" s="93">
        <f>SUM('28:10'!U8)</f>
        <v>0</v>
      </c>
      <c r="V8" s="195">
        <f t="shared" si="2"/>
        <v>0</v>
      </c>
      <c r="W8" s="33" t="str">
        <f t="shared" si="3"/>
        <v/>
      </c>
      <c r="X8" s="93">
        <f>SUM('28:10'!X8)</f>
        <v>0</v>
      </c>
      <c r="Y8" s="93">
        <f>SUM('28:10'!Y8)</f>
        <v>0</v>
      </c>
      <c r="Z8" s="93">
        <f>SUM('28:10'!Z8)</f>
        <v>0</v>
      </c>
      <c r="AA8" s="93">
        <f>SUM('28:10'!AA8)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SUM('28:10'!G9)</f>
        <v>0</v>
      </c>
      <c r="H9" s="95">
        <f t="shared" si="0"/>
        <v>0</v>
      </c>
      <c r="I9" s="93">
        <f>SUM('28:10'!I9)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SUM('28:10'!N9)</f>
        <v>0</v>
      </c>
      <c r="O9" s="93">
        <f>SUM('28:10'!O9)</f>
        <v>0</v>
      </c>
      <c r="P9" s="93">
        <f>SUM('28:10'!P9)</f>
        <v>0</v>
      </c>
      <c r="Q9" s="93">
        <f>SUM('28:10'!Q9)</f>
        <v>0</v>
      </c>
      <c r="R9" s="93">
        <f>SUM('28:10'!R9)</f>
        <v>0</v>
      </c>
      <c r="S9" s="93">
        <f>SUM('28:10'!S9)</f>
        <v>0</v>
      </c>
      <c r="T9" s="93">
        <f>SUM('28:10'!T9)</f>
        <v>0</v>
      </c>
      <c r="U9" s="93">
        <f>SUM('28:10'!U9)</f>
        <v>0</v>
      </c>
      <c r="V9" s="195">
        <f t="shared" si="2"/>
        <v>0</v>
      </c>
      <c r="W9" s="33" t="str">
        <f t="shared" si="3"/>
        <v/>
      </c>
      <c r="X9" s="93">
        <f>SUM('28:10'!X9)</f>
        <v>0</v>
      </c>
      <c r="Y9" s="93">
        <f>SUM('28:10'!Y9)</f>
        <v>0</v>
      </c>
      <c r="Z9" s="93">
        <f>SUM('28:10'!Z9)</f>
        <v>0</v>
      </c>
      <c r="AA9" s="93">
        <f>SUM('28:10'!AA9)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SUM('28:10'!G10)</f>
        <v>288</v>
      </c>
      <c r="H10" s="95">
        <f t="shared" si="0"/>
        <v>1448.64</v>
      </c>
      <c r="I10" s="93">
        <f>SUM('28:10'!I10)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SUM('28:10'!N10)</f>
        <v>0</v>
      </c>
      <c r="O10" s="93">
        <f>SUM('28:10'!O10)</f>
        <v>0</v>
      </c>
      <c r="P10" s="93">
        <f>SUM('28:10'!P10)</f>
        <v>0</v>
      </c>
      <c r="Q10" s="93">
        <f>SUM('28:10'!Q10)</f>
        <v>0</v>
      </c>
      <c r="R10" s="93">
        <f>SUM('28:10'!R10)</f>
        <v>0</v>
      </c>
      <c r="S10" s="93">
        <f>SUM('28:10'!S10)</f>
        <v>0</v>
      </c>
      <c r="T10" s="93">
        <f>SUM('28:10'!T10)</f>
        <v>0</v>
      </c>
      <c r="U10" s="93">
        <f>SUM('28:10'!U10)</f>
        <v>0</v>
      </c>
      <c r="V10" s="195">
        <f t="shared" si="2"/>
        <v>0</v>
      </c>
      <c r="W10" s="33">
        <f t="shared" si="3"/>
        <v>0</v>
      </c>
      <c r="X10" s="93">
        <f>SUM('28:10'!X10)</f>
        <v>0</v>
      </c>
      <c r="Y10" s="93">
        <f>SUM('28:10'!Y10)</f>
        <v>0</v>
      </c>
      <c r="Z10" s="93">
        <f>SUM('28:10'!Z10)</f>
        <v>0</v>
      </c>
      <c r="AA10" s="93">
        <f>SUM('28:10'!AA10)</f>
        <v>0</v>
      </c>
      <c r="AB10" s="309">
        <v>0.55000000000000004</v>
      </c>
      <c r="AC10" s="232">
        <f t="shared" si="4"/>
        <v>158.4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SUM('28:10'!G11)</f>
        <v>1101</v>
      </c>
      <c r="H11" s="95">
        <f t="shared" si="0"/>
        <v>5538.0300000000007</v>
      </c>
      <c r="I11" s="93">
        <f>SUM('28:10'!I11)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SUM('28:10'!N11)</f>
        <v>0</v>
      </c>
      <c r="O11" s="93">
        <f>SUM('28:10'!O11)</f>
        <v>0</v>
      </c>
      <c r="P11" s="93">
        <f>SUM('28:10'!P11)</f>
        <v>0</v>
      </c>
      <c r="Q11" s="93">
        <f>SUM('28:10'!Q11)</f>
        <v>0</v>
      </c>
      <c r="R11" s="93">
        <f>SUM('28:10'!R11)</f>
        <v>0</v>
      </c>
      <c r="S11" s="93">
        <f>SUM('28:10'!S11)</f>
        <v>0</v>
      </c>
      <c r="T11" s="93">
        <f>SUM('28:10'!T11)</f>
        <v>0</v>
      </c>
      <c r="U11" s="93">
        <f>SUM('28:10'!U11)</f>
        <v>0</v>
      </c>
      <c r="V11" s="195">
        <f t="shared" si="2"/>
        <v>0</v>
      </c>
      <c r="W11" s="33">
        <f t="shared" si="3"/>
        <v>0</v>
      </c>
      <c r="X11" s="93">
        <f>SUM('28:10'!X11)</f>
        <v>0</v>
      </c>
      <c r="Y11" s="93">
        <f>SUM('28:10'!Y11)</f>
        <v>0</v>
      </c>
      <c r="Z11" s="93">
        <f>SUM('28:10'!Z11)</f>
        <v>0</v>
      </c>
      <c r="AA11" s="93">
        <f>SUM('28:10'!AA11)</f>
        <v>0</v>
      </c>
      <c r="AB11" s="309">
        <v>0.52</v>
      </c>
      <c r="AC11" s="232">
        <f t="shared" si="4"/>
        <v>572.52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SUM('28:10'!G12)</f>
        <v>0</v>
      </c>
      <c r="H12" s="95">
        <f t="shared" si="0"/>
        <v>0</v>
      </c>
      <c r="I12" s="93">
        <f>SUM('28:10'!I12)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SUM('28:10'!N12)</f>
        <v>0</v>
      </c>
      <c r="O12" s="93">
        <f>SUM('28:10'!O12)</f>
        <v>0</v>
      </c>
      <c r="P12" s="93">
        <f>SUM('28:10'!P12)</f>
        <v>0</v>
      </c>
      <c r="Q12" s="93">
        <f>SUM('28:10'!Q12)</f>
        <v>0</v>
      </c>
      <c r="R12" s="93">
        <f>SUM('28:10'!R12)</f>
        <v>0</v>
      </c>
      <c r="S12" s="93">
        <f>SUM('28:10'!S12)</f>
        <v>0</v>
      </c>
      <c r="T12" s="93">
        <f>SUM('28:10'!T12)</f>
        <v>0</v>
      </c>
      <c r="U12" s="93">
        <f>SUM('28:10'!U12)</f>
        <v>0</v>
      </c>
      <c r="V12" s="195">
        <f t="shared" si="2"/>
        <v>0</v>
      </c>
      <c r="W12" s="33" t="str">
        <f t="shared" si="3"/>
        <v/>
      </c>
      <c r="X12" s="93">
        <f>SUM('28:10'!X12)</f>
        <v>0</v>
      </c>
      <c r="Y12" s="93">
        <f>SUM('28:10'!Y12)</f>
        <v>0</v>
      </c>
      <c r="Z12" s="93">
        <f>SUM('28:10'!Z12)</f>
        <v>0</v>
      </c>
      <c r="AA12" s="93">
        <f>SUM('28:10'!AA12)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SUM('28:10'!G13)</f>
        <v>0</v>
      </c>
      <c r="H13" s="95">
        <f t="shared" si="0"/>
        <v>0</v>
      </c>
      <c r="I13" s="93">
        <f>SUM('28:10'!I13)</f>
        <v>12</v>
      </c>
      <c r="J13" s="31">
        <f t="array" ref="J13">IF(ISERROR(G13/I13),"",G13/I13)</f>
        <v>0</v>
      </c>
      <c r="K13" s="35">
        <f t="array" ref="K13">IF(ISERROR(G13/L13),"",G13/L13)</f>
        <v>0</v>
      </c>
      <c r="L13" s="87">
        <v>3</v>
      </c>
      <c r="M13" s="36">
        <f t="shared" si="1"/>
        <v>12</v>
      </c>
      <c r="N13" s="93">
        <f>SUM('28:10'!N13)</f>
        <v>0</v>
      </c>
      <c r="O13" s="93">
        <f>SUM('28:10'!O13)</f>
        <v>0</v>
      </c>
      <c r="P13" s="93">
        <f>SUM('28:10'!P13)</f>
        <v>0</v>
      </c>
      <c r="Q13" s="93">
        <f>SUM('28:10'!Q13)</f>
        <v>0</v>
      </c>
      <c r="R13" s="93">
        <f>SUM('28:10'!R13)</f>
        <v>0</v>
      </c>
      <c r="S13" s="93">
        <f>SUM('28:10'!S13)</f>
        <v>0</v>
      </c>
      <c r="T13" s="93">
        <f>SUM('28:10'!T13)</f>
        <v>0</v>
      </c>
      <c r="U13" s="93">
        <f>SUM('28:10'!U13)</f>
        <v>0</v>
      </c>
      <c r="V13" s="195">
        <f t="shared" si="2"/>
        <v>0</v>
      </c>
      <c r="W13" s="33" t="str">
        <f t="shared" si="3"/>
        <v/>
      </c>
      <c r="X13" s="93">
        <f>SUM('28:10'!X13)</f>
        <v>0</v>
      </c>
      <c r="Y13" s="93">
        <f>SUM('28:10'!Y13)</f>
        <v>0</v>
      </c>
      <c r="Z13" s="93">
        <f>SUM('28:10'!Z13)</f>
        <v>0</v>
      </c>
      <c r="AA13" s="93">
        <f>SUM('28:10'!AA13)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SUM('28:10'!G14)</f>
        <v>0</v>
      </c>
      <c r="H14" s="95">
        <f t="shared" si="0"/>
        <v>0</v>
      </c>
      <c r="I14" s="93">
        <f>SUM('28:10'!I14)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SUM('28:10'!N14)</f>
        <v>0</v>
      </c>
      <c r="O14" s="93">
        <f>SUM('28:10'!O14)</f>
        <v>0</v>
      </c>
      <c r="P14" s="93">
        <f>SUM('28:10'!P14)</f>
        <v>0</v>
      </c>
      <c r="Q14" s="93">
        <f>SUM('28:10'!Q14)</f>
        <v>0</v>
      </c>
      <c r="R14" s="93">
        <f>SUM('28:10'!R14)</f>
        <v>0</v>
      </c>
      <c r="S14" s="93">
        <f>SUM('28:10'!S14)</f>
        <v>0</v>
      </c>
      <c r="T14" s="93">
        <f>SUM('28:10'!T14)</f>
        <v>0</v>
      </c>
      <c r="U14" s="93">
        <f>SUM('28:10'!U14)</f>
        <v>0</v>
      </c>
      <c r="V14" s="195">
        <f t="shared" si="2"/>
        <v>0</v>
      </c>
      <c r="W14" s="33" t="str">
        <f t="shared" si="3"/>
        <v/>
      </c>
      <c r="X14" s="93">
        <f>SUM('28:10'!X14)</f>
        <v>0</v>
      </c>
      <c r="Y14" s="93">
        <f>SUM('28:10'!Y14)</f>
        <v>0</v>
      </c>
      <c r="Z14" s="93">
        <f>SUM('28:10'!Z14)</f>
        <v>0</v>
      </c>
      <c r="AA14" s="93">
        <f>SUM('28:10'!AA14)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SUM('28:10'!G15)</f>
        <v>338</v>
      </c>
      <c r="H15" s="95">
        <f t="shared" si="0"/>
        <v>1703.52</v>
      </c>
      <c r="I15" s="93">
        <f>SUM('28:10'!I15)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SUM('28:10'!N15)</f>
        <v>0</v>
      </c>
      <c r="O15" s="93">
        <f>SUM('28:10'!O15)</f>
        <v>0</v>
      </c>
      <c r="P15" s="93">
        <f>SUM('28:10'!P15)</f>
        <v>0</v>
      </c>
      <c r="Q15" s="93">
        <f>SUM('28:10'!Q15)</f>
        <v>0</v>
      </c>
      <c r="R15" s="93">
        <f>SUM('28:10'!R15)</f>
        <v>0</v>
      </c>
      <c r="S15" s="93">
        <f>SUM('28:10'!S15)</f>
        <v>0</v>
      </c>
      <c r="T15" s="93">
        <f>SUM('28:10'!T15)</f>
        <v>0</v>
      </c>
      <c r="U15" s="93">
        <f>SUM('28:10'!U15)</f>
        <v>0</v>
      </c>
      <c r="V15" s="195">
        <f t="shared" si="2"/>
        <v>0</v>
      </c>
      <c r="W15" s="33">
        <f t="shared" si="3"/>
        <v>0</v>
      </c>
      <c r="X15" s="93">
        <f>SUM('28:10'!X15)</f>
        <v>0</v>
      </c>
      <c r="Y15" s="93">
        <f>SUM('28:10'!Y15)</f>
        <v>0</v>
      </c>
      <c r="Z15" s="93">
        <f>SUM('28:10'!Z15)</f>
        <v>0</v>
      </c>
      <c r="AA15" s="93">
        <f>SUM('28:10'!AA15)</f>
        <v>0</v>
      </c>
      <c r="AB15" s="309">
        <v>0.61</v>
      </c>
      <c r="AC15" s="232">
        <f t="shared" si="4"/>
        <v>206.18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SUM('28:10'!G16)</f>
        <v>741</v>
      </c>
      <c r="H16" s="95">
        <f t="shared" si="0"/>
        <v>3734.64</v>
      </c>
      <c r="I16" s="93">
        <f>SUM('28:10'!I16)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SUM('28:10'!N16)</f>
        <v>0</v>
      </c>
      <c r="O16" s="93">
        <f>SUM('28:10'!O16)</f>
        <v>0</v>
      </c>
      <c r="P16" s="93">
        <f>SUM('28:10'!P16)</f>
        <v>0</v>
      </c>
      <c r="Q16" s="93">
        <f>SUM('28:10'!Q16)</f>
        <v>0</v>
      </c>
      <c r="R16" s="93">
        <f>SUM('28:10'!R16)</f>
        <v>0</v>
      </c>
      <c r="S16" s="93">
        <f>SUM('28:10'!S16)</f>
        <v>0</v>
      </c>
      <c r="T16" s="93">
        <f>SUM('28:10'!T16)</f>
        <v>0</v>
      </c>
      <c r="U16" s="93">
        <f>SUM('28:10'!U16)</f>
        <v>0</v>
      </c>
      <c r="V16" s="195">
        <f t="shared" si="2"/>
        <v>0</v>
      </c>
      <c r="W16" s="33">
        <f t="shared" si="3"/>
        <v>0</v>
      </c>
      <c r="X16" s="93">
        <f>SUM('28:10'!X16)</f>
        <v>0</v>
      </c>
      <c r="Y16" s="93">
        <f>SUM('28:10'!Y16)</f>
        <v>0</v>
      </c>
      <c r="Z16" s="93">
        <f>SUM('28:10'!Z16)</f>
        <v>0</v>
      </c>
      <c r="AA16" s="93">
        <f>SUM('28:10'!AA16)</f>
        <v>0</v>
      </c>
      <c r="AB16" s="309">
        <v>0.61</v>
      </c>
      <c r="AC16" s="232">
        <f t="shared" si="4"/>
        <v>452.01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SUM('28:10'!G17)</f>
        <v>0</v>
      </c>
      <c r="H17" s="95">
        <f t="shared" si="0"/>
        <v>0</v>
      </c>
      <c r="I17" s="93">
        <f>SUM('28:10'!I17)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SUM('28:10'!N17)</f>
        <v>0</v>
      </c>
      <c r="O17" s="93">
        <f>SUM('28:10'!O17)</f>
        <v>0</v>
      </c>
      <c r="P17" s="93">
        <f>SUM('28:10'!P17)</f>
        <v>0</v>
      </c>
      <c r="Q17" s="93">
        <f>SUM('28:10'!Q17)</f>
        <v>0</v>
      </c>
      <c r="R17" s="93">
        <f>SUM('28:10'!R17)</f>
        <v>0</v>
      </c>
      <c r="S17" s="93">
        <f>SUM('28:10'!S17)</f>
        <v>0</v>
      </c>
      <c r="T17" s="93">
        <f>SUM('28:10'!T17)</f>
        <v>0</v>
      </c>
      <c r="U17" s="93">
        <f>SUM('28:10'!U17)</f>
        <v>0</v>
      </c>
      <c r="V17" s="195">
        <f t="shared" si="2"/>
        <v>0</v>
      </c>
      <c r="W17" s="33" t="str">
        <f>IF(ISERROR(V17/G17),"",V17/G17)</f>
        <v/>
      </c>
      <c r="X17" s="93">
        <f>SUM('28:10'!X17)</f>
        <v>0</v>
      </c>
      <c r="Y17" s="93">
        <f>SUM('28:10'!Y17)</f>
        <v>0</v>
      </c>
      <c r="Z17" s="93">
        <f>SUM('28:10'!Z17)</f>
        <v>0</v>
      </c>
      <c r="AA17" s="93">
        <f>SUM('28:10'!AA17)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SUM('28:10'!G18)</f>
        <v>0</v>
      </c>
      <c r="H18" s="95">
        <f t="shared" si="0"/>
        <v>0</v>
      </c>
      <c r="I18" s="93">
        <f>SUM('28:10'!I18)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SUM('28:10'!N18)</f>
        <v>0</v>
      </c>
      <c r="O18" s="93">
        <f>SUM('28:10'!O18)</f>
        <v>0</v>
      </c>
      <c r="P18" s="93">
        <f>SUM('28:10'!P18)</f>
        <v>0</v>
      </c>
      <c r="Q18" s="93">
        <f>SUM('28:10'!Q18)</f>
        <v>0</v>
      </c>
      <c r="R18" s="93">
        <f>SUM('28:10'!R18)</f>
        <v>0</v>
      </c>
      <c r="S18" s="93">
        <f>SUM('28:10'!S18)</f>
        <v>0</v>
      </c>
      <c r="T18" s="93">
        <f>SUM('28:10'!T18)</f>
        <v>0</v>
      </c>
      <c r="U18" s="93">
        <f>SUM('28:10'!U18)</f>
        <v>0</v>
      </c>
      <c r="V18" s="195">
        <f t="shared" si="2"/>
        <v>0</v>
      </c>
      <c r="W18" s="33" t="str">
        <f>IF(ISERROR(V18/G18),"",V18/G18)</f>
        <v/>
      </c>
      <c r="X18" s="93">
        <f>SUM('28:10'!X18)</f>
        <v>0</v>
      </c>
      <c r="Y18" s="93">
        <f>SUM('28:10'!Y18)</f>
        <v>0</v>
      </c>
      <c r="Z18" s="93">
        <f>SUM('28:10'!Z18)</f>
        <v>0</v>
      </c>
      <c r="AA18" s="93">
        <f>SUM('28:10'!AA18)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SUM('28:10'!G19)</f>
        <v>720</v>
      </c>
      <c r="H19" s="95">
        <f t="shared" si="0"/>
        <v>3643.2</v>
      </c>
      <c r="I19" s="93">
        <f>SUM('28:10'!I19)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5"/>
        <v>17.10526315789474</v>
      </c>
      <c r="N19" s="93">
        <f>SUM('28:10'!N19)</f>
        <v>0</v>
      </c>
      <c r="O19" s="93">
        <f>SUM('28:10'!O19)</f>
        <v>0</v>
      </c>
      <c r="P19" s="93">
        <f>SUM('28:10'!P19)</f>
        <v>0</v>
      </c>
      <c r="Q19" s="93">
        <f>SUM('28:10'!Q19)</f>
        <v>0</v>
      </c>
      <c r="R19" s="93">
        <f>SUM('28:10'!R19)</f>
        <v>0</v>
      </c>
      <c r="S19" s="93">
        <f>SUM('28:10'!S19)</f>
        <v>0</v>
      </c>
      <c r="T19" s="93">
        <f>SUM('28:10'!T19)</f>
        <v>0</v>
      </c>
      <c r="U19" s="93">
        <f>SUM('28:10'!U19)</f>
        <v>0</v>
      </c>
      <c r="V19" s="195">
        <f t="shared" si="2"/>
        <v>0</v>
      </c>
      <c r="W19" s="33">
        <f>IF(ISERROR(V19/G19),"",V19/G19)</f>
        <v>0</v>
      </c>
      <c r="X19" s="93">
        <f>SUM('28:10'!X19)</f>
        <v>0</v>
      </c>
      <c r="Y19" s="93">
        <f>SUM('28:10'!Y19)</f>
        <v>0</v>
      </c>
      <c r="Z19" s="93">
        <f>SUM('28:10'!Z19)</f>
        <v>0</v>
      </c>
      <c r="AA19" s="93">
        <f>SUM('28:10'!AA19)</f>
        <v>0</v>
      </c>
      <c r="AB19" s="309">
        <v>0.55000000000000004</v>
      </c>
      <c r="AC19" s="232">
        <f t="shared" si="4"/>
        <v>396.00000000000006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SUM('28:10'!G20)</f>
        <v>0</v>
      </c>
      <c r="H20" s="95">
        <f t="shared" si="0"/>
        <v>0</v>
      </c>
      <c r="I20" s="93">
        <f>SUM('28:10'!I20)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SUM('28:10'!N20)</f>
        <v>0</v>
      </c>
      <c r="O20" s="93">
        <f>SUM('28:10'!O20)</f>
        <v>0</v>
      </c>
      <c r="P20" s="93">
        <f>SUM('28:10'!P20)</f>
        <v>0</v>
      </c>
      <c r="Q20" s="93">
        <f>SUM('28:10'!Q20)</f>
        <v>0</v>
      </c>
      <c r="R20" s="93">
        <f>SUM('28:10'!R20)</f>
        <v>0</v>
      </c>
      <c r="S20" s="93">
        <f>SUM('28:10'!S20)</f>
        <v>0</v>
      </c>
      <c r="T20" s="93">
        <f>SUM('28:10'!T20)</f>
        <v>0</v>
      </c>
      <c r="U20" s="93">
        <f>SUM('28:10'!U20)</f>
        <v>0</v>
      </c>
      <c r="V20" s="195">
        <f t="shared" si="2"/>
        <v>0</v>
      </c>
      <c r="W20" s="33" t="str">
        <f>IF(ISERROR(V20/G20),"",V20/G20)</f>
        <v/>
      </c>
      <c r="X20" s="93">
        <f>SUM('28:10'!X20)</f>
        <v>0</v>
      </c>
      <c r="Y20" s="93">
        <f>SUM('28:10'!Y20)</f>
        <v>0</v>
      </c>
      <c r="Z20" s="93">
        <f>SUM('28:10'!Z20)</f>
        <v>0</v>
      </c>
      <c r="AA20" s="93">
        <f>SUM('28:10'!AA20)</f>
        <v>0</v>
      </c>
      <c r="AB20" s="309">
        <v>0.45</v>
      </c>
      <c r="AC20" s="232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SUM('28:10'!G21)</f>
        <v>0</v>
      </c>
      <c r="H21" s="95">
        <f t="shared" si="0"/>
        <v>0</v>
      </c>
      <c r="I21" s="93">
        <f>SUM('28:10'!I21)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SUM('28:10'!N21)</f>
        <v>0</v>
      </c>
      <c r="O21" s="93">
        <f>SUM('28:10'!O21)</f>
        <v>0</v>
      </c>
      <c r="P21" s="93">
        <f>SUM('28:10'!P21)</f>
        <v>0</v>
      </c>
      <c r="Q21" s="93">
        <f>SUM('28:10'!Q21)</f>
        <v>0</v>
      </c>
      <c r="R21" s="93">
        <f>SUM('28:10'!R21)</f>
        <v>0</v>
      </c>
      <c r="S21" s="93">
        <f>SUM('28:10'!S21)</f>
        <v>0</v>
      </c>
      <c r="T21" s="93">
        <f>SUM('28:10'!T21)</f>
        <v>0</v>
      </c>
      <c r="U21" s="93">
        <f>SUM('28:10'!U21)</f>
        <v>0</v>
      </c>
      <c r="V21" s="195">
        <f t="shared" si="2"/>
        <v>0</v>
      </c>
      <c r="W21" s="33" t="str">
        <f>IF(ISERROR(V21/G21),"",V21/G21)</f>
        <v/>
      </c>
      <c r="X21" s="93">
        <f>SUM('28:10'!X21)</f>
        <v>0</v>
      </c>
      <c r="Y21" s="93">
        <f>SUM('28:10'!Y21)</f>
        <v>0</v>
      </c>
      <c r="Z21" s="93">
        <f>SUM('28:10'!Z21)</f>
        <v>0</v>
      </c>
      <c r="AA21" s="93">
        <f>SUM('28:10'!AA21)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SUM('28:10'!G22)</f>
        <v>0</v>
      </c>
      <c r="H22" s="95">
        <f t="shared" si="0"/>
        <v>0</v>
      </c>
      <c r="I22" s="93">
        <f>SUM('28:10'!I22)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SUM('28:10'!N22)</f>
        <v>0</v>
      </c>
      <c r="O22" s="93">
        <f>SUM('28:10'!O22)</f>
        <v>0</v>
      </c>
      <c r="P22" s="93">
        <f>SUM('28:10'!P22)</f>
        <v>0</v>
      </c>
      <c r="Q22" s="93">
        <f>SUM('28:10'!Q22)</f>
        <v>0</v>
      </c>
      <c r="R22" s="93">
        <f>SUM('28:10'!R22)</f>
        <v>0</v>
      </c>
      <c r="S22" s="93">
        <f>SUM('28:10'!S22)</f>
        <v>0</v>
      </c>
      <c r="T22" s="93">
        <f>SUM('28:10'!T22)</f>
        <v>0</v>
      </c>
      <c r="U22" s="93">
        <f>SUM('28:10'!U22)</f>
        <v>0</v>
      </c>
      <c r="V22" s="195">
        <f t="shared" si="2"/>
        <v>0</v>
      </c>
      <c r="W22" s="33"/>
      <c r="X22" s="93">
        <f>SUM('28:10'!X22)</f>
        <v>0</v>
      </c>
      <c r="Y22" s="93">
        <f>SUM('28:10'!Y22)</f>
        <v>0</v>
      </c>
      <c r="Z22" s="93">
        <f>SUM('28:10'!Z22)</f>
        <v>0</v>
      </c>
      <c r="AA22" s="93">
        <f>SUM('28:10'!AA22)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SUM('28:10'!G23)</f>
        <v>0</v>
      </c>
      <c r="H23" s="95">
        <f t="shared" si="0"/>
        <v>0</v>
      </c>
      <c r="I23" s="93">
        <f>SUM('28:10'!I23)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SUM('28:10'!N23)</f>
        <v>0</v>
      </c>
      <c r="O23" s="93">
        <f>SUM('28:10'!O23)</f>
        <v>0</v>
      </c>
      <c r="P23" s="93">
        <f>SUM('28:10'!P23)</f>
        <v>0</v>
      </c>
      <c r="Q23" s="93">
        <f>SUM('28:10'!Q23)</f>
        <v>0</v>
      </c>
      <c r="R23" s="93">
        <f>SUM('28:10'!R23)</f>
        <v>0</v>
      </c>
      <c r="S23" s="93">
        <f>SUM('28:10'!S23)</f>
        <v>0</v>
      </c>
      <c r="T23" s="93">
        <f>SUM('28:10'!T23)</f>
        <v>0</v>
      </c>
      <c r="U23" s="93">
        <f>SUM('28:10'!U23)</f>
        <v>0</v>
      </c>
      <c r="V23" s="195">
        <f t="shared" si="2"/>
        <v>0</v>
      </c>
      <c r="W23" s="33"/>
      <c r="X23" s="93">
        <f>SUM('28:10'!X23)</f>
        <v>0</v>
      </c>
      <c r="Y23" s="93">
        <f>SUM('28:10'!Y23)</f>
        <v>0</v>
      </c>
      <c r="Z23" s="93">
        <f>SUM('28:10'!Z23)</f>
        <v>0</v>
      </c>
      <c r="AA23" s="93">
        <f>SUM('28:10'!AA23)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SUM('28:10'!G24)</f>
        <v>0</v>
      </c>
      <c r="H24" s="95">
        <f t="shared" si="0"/>
        <v>0</v>
      </c>
      <c r="I24" s="93">
        <f>SUM('28:10'!I24)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SUM('28:10'!N24)</f>
        <v>0</v>
      </c>
      <c r="O24" s="93">
        <f>SUM('28:10'!O24)</f>
        <v>0</v>
      </c>
      <c r="P24" s="93">
        <f>SUM('28:10'!P24)</f>
        <v>0</v>
      </c>
      <c r="Q24" s="93">
        <f>SUM('28:10'!Q24)</f>
        <v>0</v>
      </c>
      <c r="R24" s="93">
        <f>SUM('28:10'!R24)</f>
        <v>0</v>
      </c>
      <c r="S24" s="93">
        <f>SUM('28:10'!S24)</f>
        <v>0</v>
      </c>
      <c r="T24" s="93">
        <f>SUM('28:10'!T24)</f>
        <v>0</v>
      </c>
      <c r="U24" s="93">
        <f>SUM('28:10'!U24)</f>
        <v>0</v>
      </c>
      <c r="V24" s="195">
        <f t="shared" si="2"/>
        <v>0</v>
      </c>
      <c r="W24" s="33"/>
      <c r="X24" s="93">
        <f>SUM('28:10'!X24)</f>
        <v>0</v>
      </c>
      <c r="Y24" s="93">
        <f>SUM('28:10'!Y24)</f>
        <v>0</v>
      </c>
      <c r="Z24" s="93">
        <f>SUM('28:10'!Z24)</f>
        <v>0</v>
      </c>
      <c r="AA24" s="93">
        <f>SUM('28:10'!AA24)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SUM('28:10'!G25)</f>
        <v>0</v>
      </c>
      <c r="H25" s="95">
        <f>D25*G25</f>
        <v>0</v>
      </c>
      <c r="I25" s="93">
        <f>SUM('28:10'!I25)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SUM('28:10'!N25)</f>
        <v>0</v>
      </c>
      <c r="O25" s="93">
        <f>SUM('28:10'!O25)</f>
        <v>0</v>
      </c>
      <c r="P25" s="93">
        <f>SUM('28:10'!P25)</f>
        <v>0</v>
      </c>
      <c r="Q25" s="93">
        <f>SUM('28:10'!Q25)</f>
        <v>0</v>
      </c>
      <c r="R25" s="93">
        <f>SUM('28:10'!R25)</f>
        <v>0</v>
      </c>
      <c r="S25" s="93">
        <f>SUM('28:10'!S25)</f>
        <v>0</v>
      </c>
      <c r="T25" s="93">
        <f>SUM('28:10'!T25)</f>
        <v>0</v>
      </c>
      <c r="U25" s="93">
        <f>SUM('28:10'!U25)</f>
        <v>0</v>
      </c>
      <c r="V25" s="195">
        <f t="shared" si="2"/>
        <v>0</v>
      </c>
      <c r="W25" s="33"/>
      <c r="X25" s="93">
        <f>SUM('28:10'!X25)</f>
        <v>0</v>
      </c>
      <c r="Y25" s="93">
        <f>SUM('28:10'!Y25)</f>
        <v>0</v>
      </c>
      <c r="Z25" s="93">
        <f>SUM('28:10'!Z25)</f>
        <v>0</v>
      </c>
      <c r="AA25" s="93">
        <f>SUM('28:10'!AA25)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SUM('28:10'!G26)</f>
        <v>0</v>
      </c>
      <c r="H26" s="95">
        <f>D26*G26</f>
        <v>0</v>
      </c>
      <c r="I26" s="93">
        <f>SUM('28:10'!I26)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SUM('28:10'!N26)</f>
        <v>0</v>
      </c>
      <c r="O26" s="93">
        <f>SUM('28:10'!O26)</f>
        <v>0</v>
      </c>
      <c r="P26" s="93">
        <f>SUM('28:10'!P26)</f>
        <v>0</v>
      </c>
      <c r="Q26" s="93">
        <f>SUM('28:10'!Q26)</f>
        <v>0</v>
      </c>
      <c r="R26" s="93">
        <f>SUM('28:10'!R26)</f>
        <v>0</v>
      </c>
      <c r="S26" s="93">
        <f>SUM('28:10'!S26)</f>
        <v>0</v>
      </c>
      <c r="T26" s="93">
        <f>SUM('28:10'!T26)</f>
        <v>0</v>
      </c>
      <c r="U26" s="93">
        <f>SUM('28:10'!U26)</f>
        <v>0</v>
      </c>
      <c r="V26" s="195">
        <f t="shared" si="2"/>
        <v>0</v>
      </c>
      <c r="W26" s="33" t="str">
        <f>IF(ISERROR(V26/G26),"",V26/G26)</f>
        <v/>
      </c>
      <c r="X26" s="93">
        <f>SUM('28:10'!X26)</f>
        <v>0</v>
      </c>
      <c r="Y26" s="93">
        <f>SUM('28:10'!Y26)</f>
        <v>0</v>
      </c>
      <c r="Z26" s="93">
        <f>SUM('28:10'!Z26)</f>
        <v>0</v>
      </c>
      <c r="AA26" s="93">
        <f>SUM('28:10'!AA26)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SUM('28:10'!G27)</f>
        <v>0</v>
      </c>
      <c r="H27" s="95">
        <f>D27*G27</f>
        <v>0</v>
      </c>
      <c r="I27" s="93">
        <f>SUM('28:10'!I27)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SUM('28:10'!N27)</f>
        <v>0</v>
      </c>
      <c r="O27" s="93">
        <f>SUM('28:10'!O27)</f>
        <v>0</v>
      </c>
      <c r="P27" s="93">
        <f>SUM('28:10'!P27)</f>
        <v>0</v>
      </c>
      <c r="Q27" s="93">
        <f>SUM('28:10'!Q27)</f>
        <v>0</v>
      </c>
      <c r="R27" s="93">
        <f>SUM('28:10'!R27)</f>
        <v>0</v>
      </c>
      <c r="S27" s="93">
        <f>SUM('28:10'!S27)</f>
        <v>0</v>
      </c>
      <c r="T27" s="93">
        <f>SUM('28:10'!T27)</f>
        <v>0</v>
      </c>
      <c r="U27" s="93">
        <f>SUM('28:10'!U27)</f>
        <v>0</v>
      </c>
      <c r="V27" s="195">
        <f t="shared" si="2"/>
        <v>0</v>
      </c>
      <c r="W27" s="33" t="str">
        <f>IF(ISERROR(V27/G27),"",V27/G27)</f>
        <v/>
      </c>
      <c r="X27" s="93">
        <f>SUM('28:10'!X27)</f>
        <v>0</v>
      </c>
      <c r="Y27" s="93">
        <f>SUM('28:10'!Y27)</f>
        <v>0</v>
      </c>
      <c r="Z27" s="93">
        <f>SUM('28:10'!Z27)</f>
        <v>0</v>
      </c>
      <c r="AA27" s="93">
        <f>SUM('28:10'!AA27)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86" t="s">
        <v>70</v>
      </c>
      <c r="B28" s="787"/>
      <c r="C28" s="31" t="s">
        <v>71</v>
      </c>
      <c r="D28" s="30"/>
      <c r="E28" s="30"/>
      <c r="F28" s="30"/>
      <c r="G28" s="94">
        <f>SUM(G7:G27)</f>
        <v>3691</v>
      </c>
      <c r="H28" s="30">
        <f>SUM(H7:H27)</f>
        <v>18598.120000000003</v>
      </c>
      <c r="I28" s="30">
        <f>SUM(I7:I27)</f>
        <v>211.5</v>
      </c>
      <c r="J28" s="31">
        <f t="array" ref="J28">IF(ISERROR(G28/I28),"",G28/I28)</f>
        <v>17.451536643026003</v>
      </c>
      <c r="K28" s="30">
        <f>SUM(K7:K27)</f>
        <v>203.01071981424147</v>
      </c>
      <c r="L28" s="98"/>
      <c r="M28" s="89">
        <f t="shared" ref="M28:AA28" si="6">SUM(M7:M27)</f>
        <v>8.4892801857585241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2112.06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SUM('28:10'!G29)</f>
        <v>1427</v>
      </c>
      <c r="H29" s="212">
        <f t="shared" ref="H29:H85" si="7">D29*G29</f>
        <v>7177.81</v>
      </c>
      <c r="I29" s="93">
        <f>SUM('28:10'!I29)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SUM('28:10'!N29)</f>
        <v>0</v>
      </c>
      <c r="O29" s="93">
        <f>SUM('28:10'!O29)</f>
        <v>0</v>
      </c>
      <c r="P29" s="93">
        <f>SUM('28:10'!P29)</f>
        <v>0</v>
      </c>
      <c r="Q29" s="93">
        <f>SUM('28:10'!Q29)</f>
        <v>0</v>
      </c>
      <c r="R29" s="93">
        <f>SUM('28:10'!R29)</f>
        <v>0</v>
      </c>
      <c r="S29" s="93">
        <f>SUM('28:10'!S29)</f>
        <v>0</v>
      </c>
      <c r="T29" s="93">
        <f>SUM('28:10'!T29)</f>
        <v>0</v>
      </c>
      <c r="U29" s="93">
        <f>SUM('28:10'!U29)</f>
        <v>0</v>
      </c>
      <c r="V29" s="196">
        <f>SUM(X29:AA29)</f>
        <v>0</v>
      </c>
      <c r="W29" s="33">
        <f>IF(ISERROR(V29/G29),"",V29/G29)</f>
        <v>0</v>
      </c>
      <c r="X29" s="93">
        <f>SUM('28:10'!X29)</f>
        <v>0</v>
      </c>
      <c r="Y29" s="93">
        <f>SUM('28:10'!Y29)</f>
        <v>0</v>
      </c>
      <c r="Z29" s="93">
        <f>SUM('28:10'!Z29)</f>
        <v>0</v>
      </c>
      <c r="AA29" s="93">
        <f>SUM('28:10'!AA29)</f>
        <v>0</v>
      </c>
      <c r="AB29" s="309">
        <v>0.19</v>
      </c>
      <c r="AC29" s="232">
        <f t="shared" si="4"/>
        <v>271.13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SUM('28:10'!G30)</f>
        <v>180</v>
      </c>
      <c r="H30" s="212">
        <f t="shared" si="7"/>
        <v>905.40000000000009</v>
      </c>
      <c r="I30" s="93"/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34.200000000000003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SUM('28:10'!G31)</f>
        <v>1073</v>
      </c>
      <c r="H31" s="212">
        <f t="shared" si="7"/>
        <v>5397.1900000000005</v>
      </c>
      <c r="I31" s="93">
        <f>SUM('28:10'!I31)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SUM('28:10'!N31)</f>
        <v>0</v>
      </c>
      <c r="O31" s="93">
        <f>SUM('28:10'!O31)</f>
        <v>0</v>
      </c>
      <c r="P31" s="93">
        <f>SUM('28:10'!P31)</f>
        <v>0</v>
      </c>
      <c r="Q31" s="93">
        <f>SUM('28:10'!Q31)</f>
        <v>0</v>
      </c>
      <c r="R31" s="93">
        <f>SUM('28:10'!R31)</f>
        <v>0</v>
      </c>
      <c r="S31" s="93">
        <f>SUM('28:10'!S31)</f>
        <v>0</v>
      </c>
      <c r="T31" s="93">
        <f>SUM('28:10'!T31)</f>
        <v>0</v>
      </c>
      <c r="U31" s="93">
        <f>SUM('28:10'!U31)</f>
        <v>0</v>
      </c>
      <c r="V31" s="196">
        <f>SUM(X31:AA31)</f>
        <v>0</v>
      </c>
      <c r="W31" s="33">
        <f>IF(ISERROR(V31/G31),"",V31/G31)</f>
        <v>0</v>
      </c>
      <c r="X31" s="93">
        <f>SUM('28:10'!X31)</f>
        <v>0</v>
      </c>
      <c r="Y31" s="93">
        <f>SUM('28:10'!Y31)</f>
        <v>0</v>
      </c>
      <c r="Z31" s="93">
        <f>SUM('28:10'!Z31)</f>
        <v>0</v>
      </c>
      <c r="AA31" s="93">
        <f>SUM('28:10'!AA31)</f>
        <v>0</v>
      </c>
      <c r="AB31" s="309">
        <v>0.19</v>
      </c>
      <c r="AC31" s="232">
        <f t="shared" si="4"/>
        <v>203.87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SUM('28:10'!G32)</f>
        <v>193</v>
      </c>
      <c r="H32" s="212">
        <f t="shared" si="7"/>
        <v>970.79000000000008</v>
      </c>
      <c r="I32" s="93">
        <f>SUM('28:10'!I32)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SUM('28:10'!N32)</f>
        <v>0</v>
      </c>
      <c r="O32" s="93">
        <f>SUM('28:10'!O32)</f>
        <v>0</v>
      </c>
      <c r="P32" s="93">
        <f>SUM('28:10'!P32)</f>
        <v>0</v>
      </c>
      <c r="Q32" s="93">
        <f>SUM('28:10'!Q32)</f>
        <v>0</v>
      </c>
      <c r="R32" s="93">
        <f>SUM('28:10'!R32)</f>
        <v>0</v>
      </c>
      <c r="S32" s="93">
        <f>SUM('28:10'!S32)</f>
        <v>0</v>
      </c>
      <c r="T32" s="93">
        <f>SUM('28:10'!T32)</f>
        <v>0</v>
      </c>
      <c r="U32" s="93">
        <f>SUM('28:10'!U32)</f>
        <v>0</v>
      </c>
      <c r="V32" s="196">
        <f>SUM(X32:AA32)</f>
        <v>0</v>
      </c>
      <c r="W32" s="33">
        <f>IF(ISERROR(V32/G32),"",V32/G32)</f>
        <v>0</v>
      </c>
      <c r="X32" s="93">
        <f>SUM('28:10'!X32)</f>
        <v>0</v>
      </c>
      <c r="Y32" s="93">
        <f>SUM('28:10'!Y32)</f>
        <v>0</v>
      </c>
      <c r="Z32" s="93">
        <f>SUM('28:10'!Z32)</f>
        <v>0</v>
      </c>
      <c r="AA32" s="93">
        <f>SUM('28:10'!AA32)</f>
        <v>0</v>
      </c>
      <c r="AB32" s="309">
        <v>0.19</v>
      </c>
      <c r="AC32" s="232">
        <f t="shared" si="4"/>
        <v>36.67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SUM('28:10'!G33)</f>
        <v>1036</v>
      </c>
      <c r="H33" s="212">
        <f t="shared" si="7"/>
        <v>5211.08</v>
      </c>
      <c r="I33" s="93">
        <f>SUM('28:10'!I33)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SUM('28:10'!N33)</f>
        <v>0</v>
      </c>
      <c r="O33" s="93">
        <f>SUM('28:10'!O33)</f>
        <v>0</v>
      </c>
      <c r="P33" s="93">
        <f>SUM('28:10'!P33)</f>
        <v>0</v>
      </c>
      <c r="Q33" s="93">
        <f>SUM('28:10'!Q33)</f>
        <v>0</v>
      </c>
      <c r="R33" s="93">
        <f>SUM('28:10'!R33)</f>
        <v>0</v>
      </c>
      <c r="S33" s="93">
        <f>SUM('28:10'!S33)</f>
        <v>0</v>
      </c>
      <c r="T33" s="93">
        <f>SUM('28:10'!T33)</f>
        <v>0</v>
      </c>
      <c r="U33" s="93">
        <f>SUM('28:10'!U33)</f>
        <v>0</v>
      </c>
      <c r="V33" s="196">
        <f>SUM(X33:AA33)</f>
        <v>0</v>
      </c>
      <c r="W33" s="33">
        <f>IF(ISERROR(V33/G33),"",V33/G33)</f>
        <v>0</v>
      </c>
      <c r="X33" s="93">
        <f>SUM('28:10'!X33)</f>
        <v>0</v>
      </c>
      <c r="Y33" s="93">
        <f>SUM('28:10'!Y33)</f>
        <v>0</v>
      </c>
      <c r="Z33" s="93">
        <f>SUM('28:10'!Z33)</f>
        <v>0</v>
      </c>
      <c r="AA33" s="93">
        <f>SUM('28:10'!AA33)</f>
        <v>0</v>
      </c>
      <c r="AB33" s="309">
        <v>0.19</v>
      </c>
      <c r="AC33" s="232">
        <f t="shared" si="4"/>
        <v>196.84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SUM('28:10'!G34)</f>
        <v>0</v>
      </c>
      <c r="H34" s="212">
        <f t="shared" si="7"/>
        <v>0</v>
      </c>
      <c r="I34" s="93">
        <f>SUM('28:10'!I34)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SUM('28:10'!G35)</f>
        <v>0</v>
      </c>
      <c r="H35" s="212">
        <f t="shared" si="7"/>
        <v>0</v>
      </c>
      <c r="I35" s="93">
        <f>SUM('28:10'!I35)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SUM('28:10'!G36)</f>
        <v>967</v>
      </c>
      <c r="H36" s="212">
        <f t="shared" si="7"/>
        <v>0</v>
      </c>
      <c r="I36" s="93">
        <f>SUM('28:10'!I36)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183.73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SUM('28:10'!G37)</f>
        <v>1152</v>
      </c>
      <c r="H37" s="212">
        <f t="shared" si="7"/>
        <v>5852.16</v>
      </c>
      <c r="I37" s="93">
        <f>SUM('28:10'!I37)</f>
        <v>36</v>
      </c>
      <c r="J37" s="31">
        <f t="array" ref="J37">IF(ISERROR(G37/I37),"",G37/I37)</f>
        <v>32</v>
      </c>
      <c r="K37" s="35">
        <f t="array" ref="K37">IF(ISERROR(G37/L37),"",G37/L37)</f>
        <v>54.857142857142854</v>
      </c>
      <c r="L37" s="87">
        <v>21</v>
      </c>
      <c r="M37" s="36">
        <f t="shared" ref="M37:M66" si="8">IF(ISERROR(I37-K37),"",I37-K37)</f>
        <v>-18.857142857142854</v>
      </c>
      <c r="N37" s="93">
        <f>SUM('28:10'!N37)</f>
        <v>0</v>
      </c>
      <c r="O37" s="93">
        <f>SUM('28:10'!O37)</f>
        <v>0</v>
      </c>
      <c r="P37" s="93">
        <f>SUM('28:10'!P37)</f>
        <v>0</v>
      </c>
      <c r="Q37" s="93">
        <f>SUM('28:10'!Q37)</f>
        <v>0</v>
      </c>
      <c r="R37" s="93">
        <f>SUM('28:10'!R37)</f>
        <v>0</v>
      </c>
      <c r="S37" s="93">
        <f>SUM('28:10'!S37)</f>
        <v>0</v>
      </c>
      <c r="T37" s="93">
        <f>SUM('28:10'!T37)</f>
        <v>0</v>
      </c>
      <c r="U37" s="93">
        <f>SUM('28:10'!U37)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SUM('28:10'!X37)</f>
        <v>0</v>
      </c>
      <c r="Y37" s="93">
        <f>SUM('28:10'!Y37)</f>
        <v>0</v>
      </c>
      <c r="Z37" s="93">
        <f>SUM('28:10'!Z37)</f>
        <v>0</v>
      </c>
      <c r="AA37" s="93">
        <f>SUM('28:10'!AA37)</f>
        <v>0</v>
      </c>
      <c r="AB37" s="309">
        <v>0.49</v>
      </c>
      <c r="AC37" s="232">
        <f t="shared" si="4"/>
        <v>564.48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SUM('28:10'!G38)</f>
        <v>1143</v>
      </c>
      <c r="H38" s="212">
        <f t="shared" si="7"/>
        <v>5806.4400000000005</v>
      </c>
      <c r="I38" s="93">
        <f>SUM('28:10'!I38)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8"/>
        <v>-15.928571428571431</v>
      </c>
      <c r="N38" s="93">
        <f>SUM('28:10'!N38)</f>
        <v>0</v>
      </c>
      <c r="O38" s="93">
        <f>SUM('28:10'!O38)</f>
        <v>0</v>
      </c>
      <c r="P38" s="93">
        <f>SUM('28:10'!P38)</f>
        <v>0</v>
      </c>
      <c r="Q38" s="93">
        <f>SUM('28:10'!Q38)</f>
        <v>0</v>
      </c>
      <c r="R38" s="93">
        <f>SUM('28:10'!R38)</f>
        <v>0</v>
      </c>
      <c r="S38" s="93">
        <f>SUM('28:10'!S38)</f>
        <v>0</v>
      </c>
      <c r="T38" s="93">
        <f>SUM('28:10'!T38)</f>
        <v>0</v>
      </c>
      <c r="U38" s="93">
        <f>SUM('28:10'!U38)</f>
        <v>0</v>
      </c>
      <c r="V38" s="196">
        <f t="shared" si="9"/>
        <v>0</v>
      </c>
      <c r="W38" s="33">
        <f t="shared" si="10"/>
        <v>0</v>
      </c>
      <c r="X38" s="93">
        <f>SUM('28:10'!X38)</f>
        <v>0</v>
      </c>
      <c r="Y38" s="93">
        <f>SUM('28:10'!Y38)</f>
        <v>0</v>
      </c>
      <c r="Z38" s="93">
        <f>SUM('28:10'!Z38)</f>
        <v>0</v>
      </c>
      <c r="AA38" s="93">
        <f>SUM('28:10'!AA38)</f>
        <v>0</v>
      </c>
      <c r="AB38" s="309">
        <v>0.49</v>
      </c>
      <c r="AC38" s="232">
        <f t="shared" si="4"/>
        <v>560.06999999999994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SUM('28:10'!G39)</f>
        <v>0</v>
      </c>
      <c r="H39" s="212">
        <f t="shared" si="7"/>
        <v>0</v>
      </c>
      <c r="I39" s="93">
        <f>SUM('28:10'!I39)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SUM('28:10'!N39)</f>
        <v>0</v>
      </c>
      <c r="O39" s="93">
        <f>SUM('28:10'!O39)</f>
        <v>0</v>
      </c>
      <c r="P39" s="93">
        <f>SUM('28:10'!P39)</f>
        <v>0</v>
      </c>
      <c r="Q39" s="93">
        <f>SUM('28:10'!Q39)</f>
        <v>0</v>
      </c>
      <c r="R39" s="93">
        <f>SUM('28:10'!R39)</f>
        <v>0</v>
      </c>
      <c r="S39" s="93">
        <f>SUM('28:10'!S39)</f>
        <v>0</v>
      </c>
      <c r="T39" s="93">
        <f>SUM('28:10'!T39)</f>
        <v>0</v>
      </c>
      <c r="U39" s="93">
        <f>SUM('28:10'!U39)</f>
        <v>0</v>
      </c>
      <c r="V39" s="196">
        <f t="shared" si="9"/>
        <v>0</v>
      </c>
      <c r="W39" s="33" t="str">
        <f t="shared" si="10"/>
        <v/>
      </c>
      <c r="X39" s="93">
        <f>SUM('28:10'!X39)</f>
        <v>0</v>
      </c>
      <c r="Y39" s="93">
        <f>SUM('28:10'!Y39)</f>
        <v>0</v>
      </c>
      <c r="Z39" s="93">
        <f>SUM('28:10'!Z39)</f>
        <v>0</v>
      </c>
      <c r="AA39" s="93">
        <f>SUM('28:10'!AA39)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SUM('28:10'!G40)</f>
        <v>0</v>
      </c>
      <c r="H40" s="212">
        <f t="shared" si="7"/>
        <v>0</v>
      </c>
      <c r="I40" s="93">
        <f>SUM('28:10'!I40)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SUM('28:10'!N40)</f>
        <v>0</v>
      </c>
      <c r="O40" s="93">
        <f>SUM('28:10'!O40)</f>
        <v>0</v>
      </c>
      <c r="P40" s="93">
        <f>SUM('28:10'!P40)</f>
        <v>0</v>
      </c>
      <c r="Q40" s="93">
        <f>SUM('28:10'!Q40)</f>
        <v>0</v>
      </c>
      <c r="R40" s="93">
        <f>SUM('28:10'!R40)</f>
        <v>0</v>
      </c>
      <c r="S40" s="93">
        <f>SUM('28:10'!S40)</f>
        <v>0</v>
      </c>
      <c r="T40" s="93">
        <f>SUM('28:10'!T40)</f>
        <v>0</v>
      </c>
      <c r="U40" s="93">
        <f>SUM('28:10'!U40)</f>
        <v>0</v>
      </c>
      <c r="V40" s="196">
        <f t="shared" si="9"/>
        <v>0</v>
      </c>
      <c r="W40" s="33" t="str">
        <f t="shared" si="10"/>
        <v/>
      </c>
      <c r="X40" s="93">
        <f>SUM('28:10'!X40)</f>
        <v>0</v>
      </c>
      <c r="Y40" s="93">
        <f>SUM('28:10'!Y40)</f>
        <v>0</v>
      </c>
      <c r="Z40" s="93">
        <f>SUM('28:10'!Z40)</f>
        <v>0</v>
      </c>
      <c r="AA40" s="93">
        <f>SUM('28:10'!AA40)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SUM('28:10'!G41)</f>
        <v>1383</v>
      </c>
      <c r="H41" s="212">
        <f t="shared" si="7"/>
        <v>7025.64</v>
      </c>
      <c r="I41" s="93">
        <f>SUM('28:10'!I41)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8"/>
        <v>-34.857142857142861</v>
      </c>
      <c r="N41" s="93">
        <f>SUM('28:10'!N41)</f>
        <v>0</v>
      </c>
      <c r="O41" s="93">
        <f>SUM('28:10'!O41)</f>
        <v>0</v>
      </c>
      <c r="P41" s="93">
        <f>SUM('28:10'!P41)</f>
        <v>0</v>
      </c>
      <c r="Q41" s="93">
        <f>SUM('28:10'!Q41)</f>
        <v>0</v>
      </c>
      <c r="R41" s="93">
        <f>SUM('28:10'!R41)</f>
        <v>0</v>
      </c>
      <c r="S41" s="93">
        <f>SUM('28:10'!S41)</f>
        <v>0</v>
      </c>
      <c r="T41" s="93">
        <f>SUM('28:10'!T41)</f>
        <v>0</v>
      </c>
      <c r="U41" s="93">
        <f>SUM('28:10'!U41)</f>
        <v>0</v>
      </c>
      <c r="V41" s="196">
        <f t="shared" si="9"/>
        <v>0</v>
      </c>
      <c r="W41" s="33">
        <f t="shared" si="10"/>
        <v>0</v>
      </c>
      <c r="X41" s="93">
        <f>SUM('28:10'!X41)</f>
        <v>0</v>
      </c>
      <c r="Y41" s="93">
        <f>SUM('28:10'!Y41)</f>
        <v>0</v>
      </c>
      <c r="Z41" s="93">
        <f>SUM('28:10'!Z41)</f>
        <v>0</v>
      </c>
      <c r="AA41" s="93">
        <f>SUM('28:10'!AA41)</f>
        <v>0</v>
      </c>
      <c r="AB41" s="309">
        <v>0.49</v>
      </c>
      <c r="AC41" s="232">
        <f t="shared" si="4"/>
        <v>677.67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SUM('28:10'!G42)</f>
        <v>1332</v>
      </c>
      <c r="H42" s="212">
        <f t="shared" si="7"/>
        <v>6766.56</v>
      </c>
      <c r="I42" s="93">
        <f>SUM('28:10'!I42)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8"/>
        <v>-8.4285714285714306</v>
      </c>
      <c r="N42" s="93">
        <f>SUM('28:10'!N42)</f>
        <v>0</v>
      </c>
      <c r="O42" s="93">
        <f>SUM('28:10'!O42)</f>
        <v>0</v>
      </c>
      <c r="P42" s="93">
        <f>SUM('28:10'!P42)</f>
        <v>0</v>
      </c>
      <c r="Q42" s="93">
        <f>SUM('28:10'!Q42)</f>
        <v>0</v>
      </c>
      <c r="R42" s="93">
        <f>SUM('28:10'!R42)</f>
        <v>0</v>
      </c>
      <c r="S42" s="93">
        <f>SUM('28:10'!S42)</f>
        <v>0</v>
      </c>
      <c r="T42" s="93">
        <f>SUM('28:10'!T42)</f>
        <v>0</v>
      </c>
      <c r="U42" s="93">
        <f>SUM('28:10'!U42)</f>
        <v>0</v>
      </c>
      <c r="V42" s="196">
        <f t="shared" si="9"/>
        <v>0</v>
      </c>
      <c r="W42" s="33">
        <f t="shared" si="10"/>
        <v>0</v>
      </c>
      <c r="X42" s="93">
        <f>SUM('28:10'!X42)</f>
        <v>0</v>
      </c>
      <c r="Y42" s="93">
        <f>SUM('28:10'!Y42)</f>
        <v>0</v>
      </c>
      <c r="Z42" s="93">
        <f>SUM('28:10'!Z42)</f>
        <v>0</v>
      </c>
      <c r="AA42" s="93">
        <f>SUM('28:10'!AA42)</f>
        <v>0</v>
      </c>
      <c r="AB42" s="309">
        <v>0.49</v>
      </c>
      <c r="AC42" s="232">
        <f t="shared" si="4"/>
        <v>652.67999999999995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SUM('28:10'!G43)</f>
        <v>0</v>
      </c>
      <c r="H43" s="212">
        <f t="shared" si="7"/>
        <v>0</v>
      </c>
      <c r="I43" s="93">
        <f>SUM('28:10'!I43)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SUM('28:10'!N43)</f>
        <v>0</v>
      </c>
      <c r="O43" s="93">
        <f>SUM('28:10'!O43)</f>
        <v>0</v>
      </c>
      <c r="P43" s="93">
        <f>SUM('28:10'!P43)</f>
        <v>0</v>
      </c>
      <c r="Q43" s="93">
        <f>SUM('28:10'!Q43)</f>
        <v>0</v>
      </c>
      <c r="R43" s="93">
        <f>SUM('28:10'!R43)</f>
        <v>0</v>
      </c>
      <c r="S43" s="93">
        <f>SUM('28:10'!S43)</f>
        <v>0</v>
      </c>
      <c r="T43" s="93">
        <f>SUM('28:10'!T43)</f>
        <v>0</v>
      </c>
      <c r="U43" s="93">
        <f>SUM('28:10'!U43)</f>
        <v>0</v>
      </c>
      <c r="V43" s="196">
        <f t="shared" si="9"/>
        <v>0</v>
      </c>
      <c r="W43" s="33" t="str">
        <f t="shared" si="10"/>
        <v/>
      </c>
      <c r="X43" s="93">
        <f>SUM('28:10'!X43)</f>
        <v>0</v>
      </c>
      <c r="Y43" s="93">
        <f>SUM('28:10'!Y43)</f>
        <v>0</v>
      </c>
      <c r="Z43" s="93">
        <f>SUM('28:10'!Z43)</f>
        <v>0</v>
      </c>
      <c r="AA43" s="93">
        <f>SUM('28:10'!AA43)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SUM('28:10'!G44)</f>
        <v>50</v>
      </c>
      <c r="H44" s="212">
        <f t="shared" si="7"/>
        <v>254</v>
      </c>
      <c r="I44" s="93">
        <f>SUM('28:10'!I44)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8"/>
        <v>-0.38095238095238093</v>
      </c>
      <c r="N44" s="93">
        <f>SUM('28:10'!N44)</f>
        <v>0</v>
      </c>
      <c r="O44" s="93">
        <f>SUM('28:10'!O44)</f>
        <v>0</v>
      </c>
      <c r="P44" s="93">
        <f>SUM('28:10'!P44)</f>
        <v>0</v>
      </c>
      <c r="Q44" s="93">
        <f>SUM('28:10'!Q44)</f>
        <v>0</v>
      </c>
      <c r="R44" s="93">
        <f>SUM('28:10'!R44)</f>
        <v>0</v>
      </c>
      <c r="S44" s="93">
        <f>SUM('28:10'!S44)</f>
        <v>0</v>
      </c>
      <c r="T44" s="93">
        <f>SUM('28:10'!T44)</f>
        <v>0</v>
      </c>
      <c r="U44" s="93">
        <f>SUM('28:10'!U44)</f>
        <v>0</v>
      </c>
      <c r="V44" s="196">
        <f t="shared" si="9"/>
        <v>0</v>
      </c>
      <c r="W44" s="33">
        <f t="shared" si="10"/>
        <v>0</v>
      </c>
      <c r="X44" s="93">
        <f>SUM('28:10'!X44)</f>
        <v>0</v>
      </c>
      <c r="Y44" s="93">
        <f>SUM('28:10'!Y44)</f>
        <v>0</v>
      </c>
      <c r="Z44" s="93">
        <f>SUM('28:10'!Z44)</f>
        <v>0</v>
      </c>
      <c r="AA44" s="93">
        <f>SUM('28:10'!AA44)</f>
        <v>0</v>
      </c>
      <c r="AB44" s="309">
        <v>0.49</v>
      </c>
      <c r="AC44" s="232">
        <f t="shared" si="4"/>
        <v>24.5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SUM('28:10'!G45)</f>
        <v>1189</v>
      </c>
      <c r="H45" s="212">
        <f t="shared" si="7"/>
        <v>5980.67</v>
      </c>
      <c r="I45" s="93">
        <f>SUM('28:10'!I45)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8"/>
        <v>-8.2321428571428577</v>
      </c>
      <c r="N45" s="93">
        <f>SUM('28:10'!N45)</f>
        <v>0</v>
      </c>
      <c r="O45" s="93">
        <f>SUM('28:10'!O45)</f>
        <v>0</v>
      </c>
      <c r="P45" s="93">
        <f>SUM('28:10'!P45)</f>
        <v>0</v>
      </c>
      <c r="Q45" s="93">
        <f>SUM('28:10'!Q45)</f>
        <v>0</v>
      </c>
      <c r="R45" s="93">
        <f>SUM('28:10'!R45)</f>
        <v>0</v>
      </c>
      <c r="S45" s="93">
        <f>SUM('28:10'!S45)</f>
        <v>0</v>
      </c>
      <c r="T45" s="93">
        <f>SUM('28:10'!T45)</f>
        <v>0</v>
      </c>
      <c r="U45" s="93">
        <f>SUM('28:10'!U45)</f>
        <v>0</v>
      </c>
      <c r="V45" s="196">
        <f t="shared" si="9"/>
        <v>0</v>
      </c>
      <c r="W45" s="33">
        <f t="shared" si="10"/>
        <v>0</v>
      </c>
      <c r="X45" s="93">
        <f>SUM('28:10'!X45)</f>
        <v>0</v>
      </c>
      <c r="Y45" s="93">
        <f>SUM('28:10'!Y45)</f>
        <v>0</v>
      </c>
      <c r="Z45" s="93">
        <f>SUM('28:10'!Z45)</f>
        <v>0</v>
      </c>
      <c r="AA45" s="93">
        <f>SUM('28:10'!AA45)</f>
        <v>0</v>
      </c>
      <c r="AB45" s="309">
        <v>0.18</v>
      </c>
      <c r="AC45" s="232">
        <f t="shared" si="4"/>
        <v>214.01999999999998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SUM('28:10'!G46)</f>
        <v>314</v>
      </c>
      <c r="H46" s="212">
        <f t="shared" si="7"/>
        <v>1579.42</v>
      </c>
      <c r="I46" s="93">
        <f>SUM('28:10'!I46)</f>
        <v>7</v>
      </c>
      <c r="J46" s="31">
        <f t="array" ref="J46">IF(ISERROR(G46/I46),"",G46/I46)</f>
        <v>44.857142857142854</v>
      </c>
      <c r="K46" s="35">
        <f t="array" ref="K46">IF(ISERROR(G46/L46),"",G46/L46)</f>
        <v>5.6071428571428568</v>
      </c>
      <c r="L46" s="87">
        <v>56</v>
      </c>
      <c r="M46" s="36">
        <f t="shared" si="8"/>
        <v>1.3928571428571432</v>
      </c>
      <c r="N46" s="93">
        <f>SUM('28:10'!N46)</f>
        <v>0</v>
      </c>
      <c r="O46" s="93">
        <f>SUM('28:10'!O46)</f>
        <v>0</v>
      </c>
      <c r="P46" s="93">
        <f>SUM('28:10'!P46)</f>
        <v>0</v>
      </c>
      <c r="Q46" s="93">
        <f>SUM('28:10'!Q46)</f>
        <v>0</v>
      </c>
      <c r="R46" s="93">
        <f>SUM('28:10'!R46)</f>
        <v>0</v>
      </c>
      <c r="S46" s="93">
        <f>SUM('28:10'!S46)</f>
        <v>0</v>
      </c>
      <c r="T46" s="93">
        <f>SUM('28:10'!T46)</f>
        <v>0</v>
      </c>
      <c r="U46" s="93">
        <f>SUM('28:10'!U46)</f>
        <v>0</v>
      </c>
      <c r="V46" s="196">
        <f t="shared" si="9"/>
        <v>0</v>
      </c>
      <c r="W46" s="33">
        <f t="shared" si="10"/>
        <v>0</v>
      </c>
      <c r="X46" s="93">
        <f>SUM('28:10'!X46)</f>
        <v>0</v>
      </c>
      <c r="Y46" s="93">
        <f>SUM('28:10'!Y46)</f>
        <v>0</v>
      </c>
      <c r="Z46" s="93">
        <f>SUM('28:10'!Z46)</f>
        <v>0</v>
      </c>
      <c r="AA46" s="93">
        <f>SUM('28:10'!AA46)</f>
        <v>0</v>
      </c>
      <c r="AB46" s="309">
        <v>0.18</v>
      </c>
      <c r="AC46" s="232">
        <f t="shared" si="4"/>
        <v>56.519999999999996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SUM('28:10'!G47)</f>
        <v>278</v>
      </c>
      <c r="H47" s="212">
        <f t="shared" si="7"/>
        <v>1398.3400000000001</v>
      </c>
      <c r="I47" s="93">
        <f>SUM('28:10'!I47)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8"/>
        <v>-2.9642857142857144</v>
      </c>
      <c r="N47" s="93">
        <f>SUM('28:10'!N47)</f>
        <v>0</v>
      </c>
      <c r="O47" s="93">
        <f>SUM('28:10'!O47)</f>
        <v>0</v>
      </c>
      <c r="P47" s="93">
        <f>SUM('28:10'!P47)</f>
        <v>0</v>
      </c>
      <c r="Q47" s="93">
        <f>SUM('28:10'!Q47)</f>
        <v>0</v>
      </c>
      <c r="R47" s="93">
        <f>SUM('28:10'!R47)</f>
        <v>0</v>
      </c>
      <c r="S47" s="93">
        <f>SUM('28:10'!S47)</f>
        <v>0</v>
      </c>
      <c r="T47" s="93">
        <f>SUM('28:10'!T47)</f>
        <v>0</v>
      </c>
      <c r="U47" s="93">
        <f>SUM('28:10'!U47)</f>
        <v>0</v>
      </c>
      <c r="V47" s="196">
        <f t="shared" si="9"/>
        <v>0</v>
      </c>
      <c r="W47" s="33">
        <f t="shared" si="10"/>
        <v>0</v>
      </c>
      <c r="X47" s="93">
        <f>SUM('28:10'!X47)</f>
        <v>0</v>
      </c>
      <c r="Y47" s="93">
        <f>SUM('28:10'!Y47)</f>
        <v>0</v>
      </c>
      <c r="Z47" s="93">
        <f>SUM('28:10'!Z47)</f>
        <v>0</v>
      </c>
      <c r="AA47" s="93">
        <f>SUM('28:10'!AA47)</f>
        <v>0</v>
      </c>
      <c r="AB47" s="309">
        <v>0.18</v>
      </c>
      <c r="AC47" s="232">
        <f t="shared" si="4"/>
        <v>50.04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SUM('28:10'!G48)</f>
        <v>712</v>
      </c>
      <c r="H48" s="212">
        <f t="shared" si="7"/>
        <v>3581.36</v>
      </c>
      <c r="I48" s="93">
        <f>SUM('28:10'!I48)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8"/>
        <v>-3.7142857142857135</v>
      </c>
      <c r="N48" s="93">
        <f>SUM('28:10'!N48)</f>
        <v>0</v>
      </c>
      <c r="O48" s="93">
        <f>SUM('28:10'!O48)</f>
        <v>0</v>
      </c>
      <c r="P48" s="93">
        <f>SUM('28:10'!P48)</f>
        <v>0</v>
      </c>
      <c r="Q48" s="93">
        <f>SUM('28:10'!Q48)</f>
        <v>0</v>
      </c>
      <c r="R48" s="93">
        <f>SUM('28:10'!R48)</f>
        <v>0</v>
      </c>
      <c r="S48" s="93">
        <f>SUM('28:10'!S48)</f>
        <v>0</v>
      </c>
      <c r="T48" s="93">
        <f>SUM('28:10'!T48)</f>
        <v>0</v>
      </c>
      <c r="U48" s="93">
        <f>SUM('28:10'!U48)</f>
        <v>0</v>
      </c>
      <c r="V48" s="196">
        <f t="shared" si="9"/>
        <v>0</v>
      </c>
      <c r="W48" s="33">
        <f t="shared" si="10"/>
        <v>0</v>
      </c>
      <c r="X48" s="93">
        <f>SUM('28:10'!X48)</f>
        <v>0</v>
      </c>
      <c r="Y48" s="93">
        <f>SUM('28:10'!Y48)</f>
        <v>0</v>
      </c>
      <c r="Z48" s="93">
        <f>SUM('28:10'!Z48)</f>
        <v>0</v>
      </c>
      <c r="AA48" s="93">
        <f>SUM('28:10'!AA48)</f>
        <v>0</v>
      </c>
      <c r="AB48" s="309">
        <v>0.18</v>
      </c>
      <c r="AC48" s="232">
        <f t="shared" si="4"/>
        <v>128.16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SUM('28:10'!G49)</f>
        <v>0</v>
      </c>
      <c r="H49" s="212">
        <f t="shared" si="7"/>
        <v>0</v>
      </c>
      <c r="I49" s="93">
        <f>SUM('28:10'!I49)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SUM('28:10'!N49)</f>
        <v>0</v>
      </c>
      <c r="O49" s="93">
        <f>SUM('28:10'!O49)</f>
        <v>0</v>
      </c>
      <c r="P49" s="93">
        <f>SUM('28:10'!P49)</f>
        <v>0</v>
      </c>
      <c r="Q49" s="93">
        <f>SUM('28:10'!Q49)</f>
        <v>0</v>
      </c>
      <c r="R49" s="93">
        <f>SUM('28:10'!R49)</f>
        <v>0</v>
      </c>
      <c r="S49" s="93">
        <f>SUM('28:10'!S49)</f>
        <v>0</v>
      </c>
      <c r="T49" s="93">
        <f>SUM('28:10'!T49)</f>
        <v>0</v>
      </c>
      <c r="U49" s="93">
        <f>SUM('28:10'!U49)</f>
        <v>0</v>
      </c>
      <c r="V49" s="196"/>
      <c r="W49" s="33"/>
      <c r="X49" s="93">
        <f>SUM('28:10'!X49)</f>
        <v>0</v>
      </c>
      <c r="Y49" s="93">
        <f>SUM('28:10'!Y49)</f>
        <v>0</v>
      </c>
      <c r="Z49" s="93">
        <f>SUM('28:10'!Z49)</f>
        <v>0</v>
      </c>
      <c r="AA49" s="93">
        <f>SUM('28:10'!AA49)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SUM('28:10'!G50)</f>
        <v>282</v>
      </c>
      <c r="H50" s="212">
        <f t="shared" si="7"/>
        <v>1418.46</v>
      </c>
      <c r="I50" s="93">
        <f>SUM('28:10'!I50)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8"/>
        <v>0.77777777777777768</v>
      </c>
      <c r="N50" s="93">
        <f>SUM('28:10'!N50)</f>
        <v>0</v>
      </c>
      <c r="O50" s="93">
        <f>SUM('28:10'!O50)</f>
        <v>0</v>
      </c>
      <c r="P50" s="93">
        <f>SUM('28:10'!P50)</f>
        <v>0</v>
      </c>
      <c r="Q50" s="93">
        <f>SUM('28:10'!Q50)</f>
        <v>0</v>
      </c>
      <c r="R50" s="93">
        <f>SUM('28:10'!R50)</f>
        <v>0</v>
      </c>
      <c r="S50" s="93">
        <f>SUM('28:10'!S50)</f>
        <v>0</v>
      </c>
      <c r="T50" s="93">
        <f>SUM('28:10'!T50)</f>
        <v>0</v>
      </c>
      <c r="U50" s="93">
        <f>SUM('28:10'!U50)</f>
        <v>0</v>
      </c>
      <c r="V50" s="196"/>
      <c r="W50" s="33"/>
      <c r="X50" s="93">
        <f>SUM('28:10'!X50)</f>
        <v>0</v>
      </c>
      <c r="Y50" s="93">
        <f>SUM('28:10'!Y50)</f>
        <v>0</v>
      </c>
      <c r="Z50" s="93">
        <f>SUM('28:10'!Z50)</f>
        <v>0</v>
      </c>
      <c r="AA50" s="93">
        <f>SUM('28:10'!AA50)</f>
        <v>0</v>
      </c>
      <c r="AB50" s="309">
        <v>0.19</v>
      </c>
      <c r="AC50" s="232">
        <f t="shared" si="4"/>
        <v>53.58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SUM('28:10'!G51)</f>
        <v>0</v>
      </c>
      <c r="H51" s="212">
        <f t="shared" si="7"/>
        <v>0</v>
      </c>
      <c r="I51" s="93">
        <f>SUM('28:10'!I51)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SUM('28:10'!N51)</f>
        <v>0</v>
      </c>
      <c r="O51" s="93">
        <f>SUM('28:10'!O51)</f>
        <v>0</v>
      </c>
      <c r="P51" s="93">
        <f>SUM('28:10'!P51)</f>
        <v>0</v>
      </c>
      <c r="Q51" s="93">
        <f>SUM('28:10'!Q51)</f>
        <v>0</v>
      </c>
      <c r="R51" s="93">
        <f>SUM('28:10'!R51)</f>
        <v>0</v>
      </c>
      <c r="S51" s="93">
        <f>SUM('28:10'!S51)</f>
        <v>0</v>
      </c>
      <c r="T51" s="93">
        <f>SUM('28:10'!T51)</f>
        <v>0</v>
      </c>
      <c r="U51" s="93">
        <f>SUM('28:10'!U51)</f>
        <v>0</v>
      </c>
      <c r="V51" s="196"/>
      <c r="W51" s="33"/>
      <c r="X51" s="93">
        <f>SUM('28:10'!X51)</f>
        <v>0</v>
      </c>
      <c r="Y51" s="93">
        <f>SUM('28:10'!Y51)</f>
        <v>0</v>
      </c>
      <c r="Z51" s="93">
        <f>SUM('28:10'!Z51)</f>
        <v>0</v>
      </c>
      <c r="AA51" s="93">
        <f>SUM('28:10'!AA51)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SUM('28:10'!G52)</f>
        <v>207</v>
      </c>
      <c r="H52" s="212">
        <f t="shared" si="7"/>
        <v>1041.21</v>
      </c>
      <c r="I52" s="93">
        <f>SUM('28:10'!I52)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8"/>
        <v>-1.8333333333333335</v>
      </c>
      <c r="N52" s="93">
        <f>SUM('28:10'!N52)</f>
        <v>0</v>
      </c>
      <c r="O52" s="93">
        <f>SUM('28:10'!O52)</f>
        <v>0</v>
      </c>
      <c r="P52" s="93">
        <f>SUM('28:10'!P52)</f>
        <v>0</v>
      </c>
      <c r="Q52" s="93">
        <f>SUM('28:10'!Q52)</f>
        <v>0</v>
      </c>
      <c r="R52" s="93">
        <f>SUM('28:10'!R52)</f>
        <v>0</v>
      </c>
      <c r="S52" s="93">
        <f>SUM('28:10'!S52)</f>
        <v>0</v>
      </c>
      <c r="T52" s="93">
        <f>SUM('28:10'!T52)</f>
        <v>0</v>
      </c>
      <c r="U52" s="93">
        <f>SUM('28:10'!U52)</f>
        <v>0</v>
      </c>
      <c r="V52" s="196"/>
      <c r="W52" s="33"/>
      <c r="X52" s="93">
        <f>SUM('28:10'!X52)</f>
        <v>0</v>
      </c>
      <c r="Y52" s="93">
        <f>SUM('28:10'!Y52)</f>
        <v>0</v>
      </c>
      <c r="Z52" s="93">
        <f>SUM('28:10'!Z52)</f>
        <v>0</v>
      </c>
      <c r="AA52" s="93">
        <f>SUM('28:10'!AA52)</f>
        <v>0</v>
      </c>
      <c r="AB52" s="309">
        <v>0.19</v>
      </c>
      <c r="AC52" s="232">
        <f t="shared" si="4"/>
        <v>39.33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SUM('28:10'!G53)</f>
        <v>0</v>
      </c>
      <c r="H53" s="212">
        <f t="shared" si="7"/>
        <v>0</v>
      </c>
      <c r="I53" s="93">
        <f>SUM('28:10'!I53)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SUM('28:10'!N53)</f>
        <v>0</v>
      </c>
      <c r="O53" s="93">
        <f>SUM('28:10'!O53)</f>
        <v>0</v>
      </c>
      <c r="P53" s="93">
        <f>SUM('28:10'!P53)</f>
        <v>0</v>
      </c>
      <c r="Q53" s="93">
        <f>SUM('28:10'!Q53)</f>
        <v>0</v>
      </c>
      <c r="R53" s="93">
        <f>SUM('28:10'!R53)</f>
        <v>0</v>
      </c>
      <c r="S53" s="93">
        <f>SUM('28:10'!S53)</f>
        <v>0</v>
      </c>
      <c r="T53" s="93">
        <f>SUM('28:10'!T53)</f>
        <v>0</v>
      </c>
      <c r="U53" s="93">
        <f>SUM('28:10'!U53)</f>
        <v>0</v>
      </c>
      <c r="V53" s="196"/>
      <c r="W53" s="33"/>
      <c r="X53" s="93">
        <f>SUM('28:10'!X53)</f>
        <v>0</v>
      </c>
      <c r="Y53" s="93">
        <f>SUM('28:10'!Y53)</f>
        <v>0</v>
      </c>
      <c r="Z53" s="93">
        <f>SUM('28:10'!Z53)</f>
        <v>0</v>
      </c>
      <c r="AA53" s="93">
        <f>SUM('28:10'!AA53)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SUM('28:10'!G54)</f>
        <v>0</v>
      </c>
      <c r="H54" s="212">
        <f t="shared" si="7"/>
        <v>0</v>
      </c>
      <c r="I54" s="93">
        <f>SUM('28:10'!I54)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SUM('28:10'!N54)</f>
        <v>0</v>
      </c>
      <c r="O54" s="93">
        <f>SUM('28:10'!O54)</f>
        <v>0</v>
      </c>
      <c r="P54" s="93">
        <f>SUM('28:10'!P54)</f>
        <v>0</v>
      </c>
      <c r="Q54" s="93">
        <f>SUM('28:10'!Q54)</f>
        <v>0</v>
      </c>
      <c r="R54" s="93">
        <f>SUM('28:10'!R54)</f>
        <v>0</v>
      </c>
      <c r="S54" s="93">
        <f>SUM('28:10'!S54)</f>
        <v>0</v>
      </c>
      <c r="T54" s="93">
        <f>SUM('28:10'!T54)</f>
        <v>0</v>
      </c>
      <c r="U54" s="93">
        <f>SUM('28:10'!U54)</f>
        <v>0</v>
      </c>
      <c r="V54" s="196"/>
      <c r="W54" s="33"/>
      <c r="X54" s="93">
        <f>SUM('28:10'!X54)</f>
        <v>0</v>
      </c>
      <c r="Y54" s="93">
        <f>SUM('28:10'!Y54)</f>
        <v>0</v>
      </c>
      <c r="Z54" s="93">
        <f>SUM('28:10'!Z54)</f>
        <v>0</v>
      </c>
      <c r="AA54" s="93">
        <f>SUM('28:10'!AA54)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SUM('28:10'!G55)</f>
        <v>0</v>
      </c>
      <c r="H55" s="212">
        <f t="shared" si="7"/>
        <v>0</v>
      </c>
      <c r="I55" s="93">
        <f>SUM('28:10'!I55)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SUM('28:10'!N55)</f>
        <v>0</v>
      </c>
      <c r="O55" s="93">
        <f>SUM('28:10'!O55)</f>
        <v>0</v>
      </c>
      <c r="P55" s="93">
        <f>SUM('28:10'!P55)</f>
        <v>0</v>
      </c>
      <c r="Q55" s="93">
        <f>SUM('28:10'!Q55)</f>
        <v>0</v>
      </c>
      <c r="R55" s="93">
        <f>SUM('28:10'!R55)</f>
        <v>0</v>
      </c>
      <c r="S55" s="93">
        <f>SUM('28:10'!S55)</f>
        <v>0</v>
      </c>
      <c r="T55" s="93">
        <f>SUM('28:10'!T55)</f>
        <v>0</v>
      </c>
      <c r="U55" s="93">
        <f>SUM('28:10'!U55)</f>
        <v>0</v>
      </c>
      <c r="V55" s="196"/>
      <c r="W55" s="33"/>
      <c r="X55" s="93">
        <f>SUM('28:10'!X55)</f>
        <v>0</v>
      </c>
      <c r="Y55" s="93">
        <f>SUM('28:10'!Y55)</f>
        <v>0</v>
      </c>
      <c r="Z55" s="93">
        <f>SUM('28:10'!Z55)</f>
        <v>0</v>
      </c>
      <c r="AA55" s="93">
        <f>SUM('28:10'!AA55)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SUM('28:10'!G56)</f>
        <v>0</v>
      </c>
      <c r="H56" s="212">
        <f t="shared" si="7"/>
        <v>0</v>
      </c>
      <c r="I56" s="93">
        <f>SUM('28:10'!I56)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SUM('28:10'!N56)</f>
        <v>0</v>
      </c>
      <c r="O56" s="93">
        <f>SUM('28:10'!O56)</f>
        <v>0</v>
      </c>
      <c r="P56" s="93">
        <f>SUM('28:10'!P56)</f>
        <v>0</v>
      </c>
      <c r="Q56" s="93">
        <f>SUM('28:10'!Q56)</f>
        <v>0</v>
      </c>
      <c r="R56" s="93">
        <f>SUM('28:10'!R56)</f>
        <v>0</v>
      </c>
      <c r="S56" s="93">
        <f>SUM('28:10'!S56)</f>
        <v>0</v>
      </c>
      <c r="T56" s="93">
        <f>SUM('28:10'!T56)</f>
        <v>0</v>
      </c>
      <c r="U56" s="93">
        <f>SUM('28:10'!U56)</f>
        <v>0</v>
      </c>
      <c r="V56" s="196"/>
      <c r="W56" s="33"/>
      <c r="X56" s="93">
        <f>SUM('28:10'!X56)</f>
        <v>0</v>
      </c>
      <c r="Y56" s="93">
        <f>SUM('28:10'!Y56)</f>
        <v>0</v>
      </c>
      <c r="Z56" s="93">
        <f>SUM('28:10'!Z56)</f>
        <v>0</v>
      </c>
      <c r="AA56" s="93">
        <f>SUM('28:10'!AA56)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SUM('28:10'!G57)</f>
        <v>376</v>
      </c>
      <c r="H57" s="212">
        <f t="shared" si="7"/>
        <v>1891.2800000000002</v>
      </c>
      <c r="I57" s="93">
        <f>SUM('28:10'!I57)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8"/>
        <v>-3.4000000000000004</v>
      </c>
      <c r="N57" s="93">
        <f>SUM('28:10'!N57)</f>
        <v>0</v>
      </c>
      <c r="O57" s="93">
        <f>SUM('28:10'!O57)</f>
        <v>0</v>
      </c>
      <c r="P57" s="93">
        <f>SUM('28:10'!P57)</f>
        <v>0</v>
      </c>
      <c r="Q57" s="93">
        <f>SUM('28:10'!Q57)</f>
        <v>0</v>
      </c>
      <c r="R57" s="93">
        <f>SUM('28:10'!R57)</f>
        <v>0</v>
      </c>
      <c r="S57" s="93">
        <f>SUM('28:10'!S57)</f>
        <v>0</v>
      </c>
      <c r="T57" s="93">
        <f>SUM('28:10'!T57)</f>
        <v>0</v>
      </c>
      <c r="U57" s="93">
        <f>SUM('28:10'!U57)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SUM('28:10'!X57)</f>
        <v>0</v>
      </c>
      <c r="Y57" s="93">
        <f>SUM('28:10'!Y57)</f>
        <v>0</v>
      </c>
      <c r="Z57" s="93">
        <f>SUM('28:10'!Z57)</f>
        <v>0</v>
      </c>
      <c r="AA57" s="93">
        <f>SUM('28:10'!AA57)</f>
        <v>0</v>
      </c>
      <c r="AB57" s="309">
        <v>0.19</v>
      </c>
      <c r="AC57" s="232">
        <f t="shared" si="4"/>
        <v>71.44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SUM('28:10'!G58)</f>
        <v>0</v>
      </c>
      <c r="H58" s="212">
        <f t="shared" si="7"/>
        <v>0</v>
      </c>
      <c r="I58" s="93">
        <f>SUM('28:10'!I58)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SUM('28:10'!N58)</f>
        <v>0</v>
      </c>
      <c r="O58" s="93">
        <f>SUM('28:10'!O58)</f>
        <v>0</v>
      </c>
      <c r="P58" s="93">
        <f>SUM('28:10'!P58)</f>
        <v>0</v>
      </c>
      <c r="Q58" s="93">
        <f>SUM('28:10'!Q58)</f>
        <v>0</v>
      </c>
      <c r="R58" s="93">
        <f>SUM('28:10'!R58)</f>
        <v>0</v>
      </c>
      <c r="S58" s="93">
        <f>SUM('28:10'!S58)</f>
        <v>0</v>
      </c>
      <c r="T58" s="93">
        <f>SUM('28:10'!T58)</f>
        <v>0</v>
      </c>
      <c r="U58" s="93">
        <f>SUM('28:10'!U58)</f>
        <v>0</v>
      </c>
      <c r="V58" s="196">
        <f t="shared" si="11"/>
        <v>0</v>
      </c>
      <c r="W58" s="33" t="str">
        <f t="shared" si="12"/>
        <v/>
      </c>
      <c r="X58" s="93">
        <f>SUM('28:10'!X58)</f>
        <v>0</v>
      </c>
      <c r="Y58" s="93">
        <f>SUM('28:10'!Y58)</f>
        <v>0</v>
      </c>
      <c r="Z58" s="93">
        <f>SUM('28:10'!Z58)</f>
        <v>0</v>
      </c>
      <c r="AA58" s="93">
        <f>SUM('28:10'!AA58)</f>
        <v>0</v>
      </c>
      <c r="AB58" s="309">
        <v>0.19</v>
      </c>
      <c r="AC58" s="232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SUM('28:10'!G59)</f>
        <v>216</v>
      </c>
      <c r="H59" s="212">
        <f t="shared" si="7"/>
        <v>1086.48</v>
      </c>
      <c r="I59" s="93">
        <f>SUM('28:10'!I59)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8"/>
        <v>-0.40000000000000036</v>
      </c>
      <c r="N59" s="93">
        <f>SUM('28:10'!N59)</f>
        <v>0</v>
      </c>
      <c r="O59" s="93">
        <f>SUM('28:10'!O59)</f>
        <v>0</v>
      </c>
      <c r="P59" s="93">
        <f>SUM('28:10'!P59)</f>
        <v>0</v>
      </c>
      <c r="Q59" s="93">
        <f>SUM('28:10'!Q59)</f>
        <v>0</v>
      </c>
      <c r="R59" s="93">
        <f>SUM('28:10'!R59)</f>
        <v>0</v>
      </c>
      <c r="S59" s="93">
        <f>SUM('28:10'!S59)</f>
        <v>0</v>
      </c>
      <c r="T59" s="93">
        <f>SUM('28:10'!T59)</f>
        <v>0</v>
      </c>
      <c r="U59" s="93">
        <f>SUM('28:10'!U59)</f>
        <v>0</v>
      </c>
      <c r="V59" s="196">
        <f t="shared" si="11"/>
        <v>0</v>
      </c>
      <c r="W59" s="33">
        <f t="shared" si="12"/>
        <v>0</v>
      </c>
      <c r="X59" s="93">
        <f>SUM('28:10'!X59)</f>
        <v>0</v>
      </c>
      <c r="Y59" s="93">
        <f>SUM('28:10'!Y59)</f>
        <v>0</v>
      </c>
      <c r="Z59" s="93">
        <f>SUM('28:10'!Z59)</f>
        <v>0</v>
      </c>
      <c r="AA59" s="93">
        <f>SUM('28:10'!AA59)</f>
        <v>0</v>
      </c>
      <c r="AB59" s="309">
        <v>0.19</v>
      </c>
      <c r="AC59" s="232">
        <f t="shared" si="4"/>
        <v>41.04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SUM('28:10'!G60)</f>
        <v>0</v>
      </c>
      <c r="H60" s="212">
        <f t="shared" si="7"/>
        <v>0</v>
      </c>
      <c r="I60" s="93">
        <f>SUM('28:10'!I60)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SUM('28:10'!N60)</f>
        <v>0</v>
      </c>
      <c r="O60" s="93">
        <f>SUM('28:10'!O60)</f>
        <v>0</v>
      </c>
      <c r="P60" s="93">
        <f>SUM('28:10'!P60)</f>
        <v>0</v>
      </c>
      <c r="Q60" s="93">
        <f>SUM('28:10'!Q60)</f>
        <v>0</v>
      </c>
      <c r="R60" s="93">
        <f>SUM('28:10'!R60)</f>
        <v>0</v>
      </c>
      <c r="S60" s="93">
        <f>SUM('28:10'!S60)</f>
        <v>0</v>
      </c>
      <c r="T60" s="93">
        <f>SUM('28:10'!T60)</f>
        <v>0</v>
      </c>
      <c r="U60" s="93">
        <f>SUM('28:10'!U60)</f>
        <v>0</v>
      </c>
      <c r="V60" s="196">
        <f t="shared" si="11"/>
        <v>0</v>
      </c>
      <c r="W60" s="33" t="str">
        <f t="shared" si="12"/>
        <v/>
      </c>
      <c r="X60" s="93">
        <f>SUM('28:10'!X60)</f>
        <v>0</v>
      </c>
      <c r="Y60" s="93">
        <f>SUM('28:10'!Y60)</f>
        <v>0</v>
      </c>
      <c r="Z60" s="93">
        <f>SUM('28:10'!Z60)</f>
        <v>0</v>
      </c>
      <c r="AA60" s="93">
        <f>SUM('28:10'!AA60)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SUM('28:10'!G61)</f>
        <v>0</v>
      </c>
      <c r="H61" s="212">
        <f t="shared" si="7"/>
        <v>0</v>
      </c>
      <c r="I61" s="93">
        <f>SUM('28:10'!I61)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SUM('28:10'!N61)</f>
        <v>0</v>
      </c>
      <c r="O61" s="93">
        <f>SUM('28:10'!O61)</f>
        <v>0</v>
      </c>
      <c r="P61" s="93">
        <f>SUM('28:10'!P61)</f>
        <v>0</v>
      </c>
      <c r="Q61" s="93">
        <f>SUM('28:10'!Q61)</f>
        <v>0</v>
      </c>
      <c r="R61" s="93">
        <f>SUM('28:10'!R61)</f>
        <v>0</v>
      </c>
      <c r="S61" s="93">
        <f>SUM('28:10'!S61)</f>
        <v>0</v>
      </c>
      <c r="T61" s="93">
        <f>SUM('28:10'!T61)</f>
        <v>0</v>
      </c>
      <c r="U61" s="93">
        <f>SUM('28:10'!U61)</f>
        <v>0</v>
      </c>
      <c r="V61" s="196">
        <f t="shared" si="11"/>
        <v>0</v>
      </c>
      <c r="W61" s="33" t="str">
        <f t="shared" si="12"/>
        <v/>
      </c>
      <c r="X61" s="93">
        <f>SUM('28:10'!X61)</f>
        <v>0</v>
      </c>
      <c r="Y61" s="93">
        <f>SUM('28:10'!Y61)</f>
        <v>0</v>
      </c>
      <c r="Z61" s="93">
        <f>SUM('28:10'!Z61)</f>
        <v>0</v>
      </c>
      <c r="AA61" s="93">
        <f>SUM('28:10'!AA61)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SUM('28:10'!G62)</f>
        <v>0</v>
      </c>
      <c r="H62" s="212">
        <f t="shared" si="7"/>
        <v>0</v>
      </c>
      <c r="I62" s="93">
        <f>SUM('28:10'!I62)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SUM('28:10'!N62)</f>
        <v>0</v>
      </c>
      <c r="O62" s="93">
        <f>SUM('28:10'!O62)</f>
        <v>0</v>
      </c>
      <c r="P62" s="93">
        <f>SUM('28:10'!P62)</f>
        <v>0</v>
      </c>
      <c r="Q62" s="93">
        <f>SUM('28:10'!Q62)</f>
        <v>0</v>
      </c>
      <c r="R62" s="93">
        <f>SUM('28:10'!R62)</f>
        <v>0</v>
      </c>
      <c r="S62" s="93">
        <f>SUM('28:10'!S62)</f>
        <v>0</v>
      </c>
      <c r="T62" s="93">
        <f>SUM('28:10'!T62)</f>
        <v>0</v>
      </c>
      <c r="U62" s="93">
        <f>SUM('28:10'!U62)</f>
        <v>0</v>
      </c>
      <c r="V62" s="196">
        <f t="shared" si="11"/>
        <v>0</v>
      </c>
      <c r="W62" s="33" t="str">
        <f t="shared" si="12"/>
        <v/>
      </c>
      <c r="X62" s="93">
        <f>SUM('28:10'!X62)</f>
        <v>0</v>
      </c>
      <c r="Y62" s="93">
        <f>SUM('28:10'!Y62)</f>
        <v>0</v>
      </c>
      <c r="Z62" s="93">
        <f>SUM('28:10'!Z62)</f>
        <v>0</v>
      </c>
      <c r="AA62" s="93">
        <f>SUM('28:10'!AA62)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SUM('28:10'!G63)</f>
        <v>0</v>
      </c>
      <c r="H63" s="212">
        <f t="shared" si="7"/>
        <v>0</v>
      </c>
      <c r="I63" s="93">
        <f>SUM('28:10'!I63)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SUM('28:10'!N63)</f>
        <v>0</v>
      </c>
      <c r="O63" s="93">
        <f>SUM('28:10'!O63)</f>
        <v>0</v>
      </c>
      <c r="P63" s="93">
        <f>SUM('28:10'!P63)</f>
        <v>0</v>
      </c>
      <c r="Q63" s="93">
        <f>SUM('28:10'!Q63)</f>
        <v>0</v>
      </c>
      <c r="R63" s="93">
        <f>SUM('28:10'!R63)</f>
        <v>0</v>
      </c>
      <c r="S63" s="93">
        <f>SUM('28:10'!S63)</f>
        <v>0</v>
      </c>
      <c r="T63" s="93">
        <f>SUM('28:10'!T63)</f>
        <v>0</v>
      </c>
      <c r="U63" s="93">
        <f>SUM('28:10'!U63)</f>
        <v>0</v>
      </c>
      <c r="V63" s="196">
        <f t="shared" si="11"/>
        <v>0</v>
      </c>
      <c r="W63" s="33" t="str">
        <f t="shared" si="12"/>
        <v/>
      </c>
      <c r="X63" s="93">
        <f>SUM('28:10'!X63)</f>
        <v>0</v>
      </c>
      <c r="Y63" s="93">
        <f>SUM('28:10'!Y63)</f>
        <v>0</v>
      </c>
      <c r="Z63" s="93">
        <f>SUM('28:10'!Z63)</f>
        <v>0</v>
      </c>
      <c r="AA63" s="93">
        <f>SUM('28:10'!AA63)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SUM('28:10'!G64)</f>
        <v>0</v>
      </c>
      <c r="H64" s="212">
        <f t="shared" si="7"/>
        <v>0</v>
      </c>
      <c r="I64" s="93">
        <f>SUM('28:10'!I64)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SUM('28:10'!N64)</f>
        <v>0</v>
      </c>
      <c r="O64" s="93">
        <f>SUM('28:10'!O64)</f>
        <v>0</v>
      </c>
      <c r="P64" s="93">
        <f>SUM('28:10'!P64)</f>
        <v>0</v>
      </c>
      <c r="Q64" s="93">
        <f>SUM('28:10'!Q64)</f>
        <v>0</v>
      </c>
      <c r="R64" s="93">
        <f>SUM('28:10'!R64)</f>
        <v>0</v>
      </c>
      <c r="S64" s="93">
        <f>SUM('28:10'!S64)</f>
        <v>0</v>
      </c>
      <c r="T64" s="93">
        <f>SUM('28:10'!T64)</f>
        <v>0</v>
      </c>
      <c r="U64" s="93">
        <f>SUM('28:10'!U64)</f>
        <v>0</v>
      </c>
      <c r="V64" s="196">
        <f t="shared" si="11"/>
        <v>0</v>
      </c>
      <c r="W64" s="33" t="str">
        <f t="shared" si="12"/>
        <v/>
      </c>
      <c r="X64" s="93">
        <f>SUM('28:10'!X64)</f>
        <v>0</v>
      </c>
      <c r="Y64" s="93">
        <f>SUM('28:10'!Y64)</f>
        <v>0</v>
      </c>
      <c r="Z64" s="93">
        <f>SUM('28:10'!Z64)</f>
        <v>0</v>
      </c>
      <c r="AA64" s="93">
        <f>SUM('28:10'!AA64)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SUM('28:10'!G65)</f>
        <v>0</v>
      </c>
      <c r="H65" s="212">
        <f t="shared" si="7"/>
        <v>0</v>
      </c>
      <c r="I65" s="93">
        <f>SUM('28:10'!I65)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SUM('28:10'!N65)</f>
        <v>0</v>
      </c>
      <c r="O65" s="93">
        <f>SUM('28:10'!O65)</f>
        <v>0</v>
      </c>
      <c r="P65" s="93">
        <f>SUM('28:10'!P65)</f>
        <v>0</v>
      </c>
      <c r="Q65" s="93">
        <f>SUM('28:10'!Q65)</f>
        <v>0</v>
      </c>
      <c r="R65" s="93">
        <f>SUM('28:10'!R65)</f>
        <v>0</v>
      </c>
      <c r="S65" s="93">
        <f>SUM('28:10'!S65)</f>
        <v>0</v>
      </c>
      <c r="T65" s="93">
        <f>SUM('28:10'!T65)</f>
        <v>0</v>
      </c>
      <c r="U65" s="93">
        <f>SUM('28:10'!U65)</f>
        <v>0</v>
      </c>
      <c r="V65" s="196">
        <f t="shared" si="11"/>
        <v>0</v>
      </c>
      <c r="W65" s="33" t="str">
        <f t="shared" si="12"/>
        <v/>
      </c>
      <c r="X65" s="93">
        <f>SUM('28:10'!X65)</f>
        <v>0</v>
      </c>
      <c r="Y65" s="93">
        <f>SUM('28:10'!Y65)</f>
        <v>0</v>
      </c>
      <c r="Z65" s="93">
        <f>SUM('28:10'!Z65)</f>
        <v>0</v>
      </c>
      <c r="AA65" s="93">
        <f>SUM('28:10'!AA65)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SUM('28:10'!G66)</f>
        <v>789</v>
      </c>
      <c r="H66" s="212">
        <f t="shared" si="7"/>
        <v>3968.67</v>
      </c>
      <c r="I66" s="93">
        <f>SUM('28:10'!I66)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8"/>
        <v>-3.7799999999999994</v>
      </c>
      <c r="N66" s="93">
        <f>SUM('28:10'!N66)</f>
        <v>0</v>
      </c>
      <c r="O66" s="93">
        <f>SUM('28:10'!O66)</f>
        <v>0</v>
      </c>
      <c r="P66" s="93">
        <f>SUM('28:10'!P66)</f>
        <v>0</v>
      </c>
      <c r="Q66" s="93">
        <f>SUM('28:10'!Q66)</f>
        <v>0</v>
      </c>
      <c r="R66" s="93">
        <f>SUM('28:10'!R66)</f>
        <v>0</v>
      </c>
      <c r="S66" s="93">
        <f>SUM('28:10'!S66)</f>
        <v>0</v>
      </c>
      <c r="T66" s="93">
        <f>SUM('28:10'!T66)</f>
        <v>0</v>
      </c>
      <c r="U66" s="93">
        <f>SUM('28:10'!U66)</f>
        <v>0</v>
      </c>
      <c r="V66" s="196">
        <f t="shared" si="11"/>
        <v>0</v>
      </c>
      <c r="W66" s="33">
        <f t="shared" si="12"/>
        <v>0</v>
      </c>
      <c r="X66" s="93">
        <f>SUM('28:10'!X66)</f>
        <v>0</v>
      </c>
      <c r="Y66" s="93">
        <f>SUM('28:10'!Y66)</f>
        <v>0</v>
      </c>
      <c r="Z66" s="93">
        <f>SUM('28:10'!Z66)</f>
        <v>0</v>
      </c>
      <c r="AA66" s="93">
        <f>SUM('28:10'!AA66)</f>
        <v>0</v>
      </c>
      <c r="AB66" s="309">
        <v>0.21</v>
      </c>
      <c r="AC66" s="232">
        <f t="shared" si="4"/>
        <v>165.69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SUM('28:10'!G67)</f>
        <v>722</v>
      </c>
      <c r="H67" s="212">
        <f t="shared" si="7"/>
        <v>3631.6600000000003</v>
      </c>
      <c r="I67" s="93"/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151.62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SUM('28:10'!G68)</f>
        <v>0</v>
      </c>
      <c r="H68" s="212">
        <f t="shared" si="7"/>
        <v>0</v>
      </c>
      <c r="I68" s="93">
        <f>SUM('28:10'!I68)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SUM('28:10'!N68)</f>
        <v>0</v>
      </c>
      <c r="O68" s="93">
        <f>SUM('28:10'!O68)</f>
        <v>0</v>
      </c>
      <c r="P68" s="93">
        <f>SUM('28:10'!P68)</f>
        <v>0</v>
      </c>
      <c r="Q68" s="93">
        <f>SUM('28:10'!Q68)</f>
        <v>0</v>
      </c>
      <c r="R68" s="93">
        <f>SUM('28:10'!R68)</f>
        <v>0</v>
      </c>
      <c r="S68" s="93">
        <f>SUM('28:10'!S68)</f>
        <v>0</v>
      </c>
      <c r="T68" s="93">
        <f>SUM('28:10'!T68)</f>
        <v>0</v>
      </c>
      <c r="U68" s="93">
        <f>SUM('28:10'!U68)</f>
        <v>0</v>
      </c>
      <c r="V68" s="196"/>
      <c r="W68" s="33"/>
      <c r="X68" s="93">
        <f>SUM('28:10'!X68)</f>
        <v>0</v>
      </c>
      <c r="Y68" s="93">
        <f>SUM('28:10'!Y68)</f>
        <v>0</v>
      </c>
      <c r="Z68" s="93">
        <f>SUM('28:10'!Z68)</f>
        <v>0</v>
      </c>
      <c r="AA68" s="93">
        <f>SUM('28:10'!AA68)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SUM('28:10'!G69)</f>
        <v>2</v>
      </c>
      <c r="H69" s="212">
        <f t="shared" si="7"/>
        <v>10.06</v>
      </c>
      <c r="I69" s="93">
        <f>SUM('28:10'!I69)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SUM('28:10'!N69)</f>
        <v>0</v>
      </c>
      <c r="O69" s="93">
        <f>SUM('28:10'!O69)</f>
        <v>0</v>
      </c>
      <c r="P69" s="93">
        <f>SUM('28:10'!P69)</f>
        <v>0</v>
      </c>
      <c r="Q69" s="93">
        <f>SUM('28:10'!Q69)</f>
        <v>0</v>
      </c>
      <c r="R69" s="93">
        <f>SUM('28:10'!R69)</f>
        <v>0</v>
      </c>
      <c r="S69" s="93">
        <f>SUM('28:10'!S69)</f>
        <v>0</v>
      </c>
      <c r="T69" s="93">
        <f>SUM('28:10'!T69)</f>
        <v>0</v>
      </c>
      <c r="U69" s="93">
        <f>SUM('28:10'!U69)</f>
        <v>0</v>
      </c>
      <c r="V69" s="196">
        <f>SUM(X69:AA69)</f>
        <v>0</v>
      </c>
      <c r="W69" s="33">
        <f>IF(ISERROR(V69/G69),"",V69/G69)</f>
        <v>0</v>
      </c>
      <c r="X69" s="93">
        <f>SUM('28:10'!X69)</f>
        <v>0</v>
      </c>
      <c r="Y69" s="93">
        <f>SUM('28:10'!Y69)</f>
        <v>0</v>
      </c>
      <c r="Z69" s="93">
        <f>SUM('28:10'!Z69)</f>
        <v>0</v>
      </c>
      <c r="AA69" s="93">
        <f>SUM('28:10'!AA69)</f>
        <v>0</v>
      </c>
      <c r="AB69" s="309">
        <v>0.49</v>
      </c>
      <c r="AC69" s="232">
        <f t="shared" si="4"/>
        <v>0.98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SUM('28:10'!G70)</f>
        <v>0</v>
      </c>
      <c r="H70" s="212">
        <f t="shared" si="7"/>
        <v>0</v>
      </c>
      <c r="I70" s="93">
        <f>SUM('28:10'!I70)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SUM('28:10'!N70)</f>
        <v>0</v>
      </c>
      <c r="O70" s="93">
        <f>SUM('28:10'!O70)</f>
        <v>0</v>
      </c>
      <c r="P70" s="93">
        <f>SUM('28:10'!P70)</f>
        <v>0</v>
      </c>
      <c r="Q70" s="93">
        <f>SUM('28:10'!Q70)</f>
        <v>0</v>
      </c>
      <c r="R70" s="93">
        <f>SUM('28:10'!R70)</f>
        <v>0</v>
      </c>
      <c r="S70" s="93">
        <f>SUM('28:10'!S70)</f>
        <v>0</v>
      </c>
      <c r="T70" s="93">
        <f>SUM('28:10'!T70)</f>
        <v>0</v>
      </c>
      <c r="U70" s="93">
        <f>SUM('28:10'!U70)</f>
        <v>0</v>
      </c>
      <c r="V70" s="196">
        <f>SUM(X70:AA70)</f>
        <v>0</v>
      </c>
      <c r="W70" s="33" t="str">
        <f>IF(ISERROR(V70/G70),"",V70/G70)</f>
        <v/>
      </c>
      <c r="X70" s="93">
        <f>SUM('28:10'!X70)</f>
        <v>0</v>
      </c>
      <c r="Y70" s="93">
        <f>SUM('28:10'!Y70)</f>
        <v>0</v>
      </c>
      <c r="Z70" s="93">
        <f>SUM('28:10'!Z70)</f>
        <v>0</v>
      </c>
      <c r="AA70" s="93">
        <f>SUM('28:10'!AA70)</f>
        <v>0</v>
      </c>
      <c r="AB70" s="309">
        <v>0.49</v>
      </c>
      <c r="AC70" s="232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SUM('28:10'!G71)</f>
        <v>0</v>
      </c>
      <c r="H71" s="212">
        <f t="shared" si="7"/>
        <v>0</v>
      </c>
      <c r="I71" s="93">
        <f>SUM('28:10'!I71)</f>
        <v>0</v>
      </c>
      <c r="J71" s="31"/>
      <c r="K71" s="35"/>
      <c r="L71" s="87"/>
      <c r="M71" s="36"/>
      <c r="N71" s="93">
        <f>SUM('28:10'!N71)</f>
        <v>0</v>
      </c>
      <c r="O71" s="93">
        <f>SUM('28:10'!O71)</f>
        <v>0</v>
      </c>
      <c r="P71" s="93">
        <f>SUM('28:10'!P71)</f>
        <v>0</v>
      </c>
      <c r="Q71" s="93">
        <f>SUM('28:10'!Q71)</f>
        <v>0</v>
      </c>
      <c r="R71" s="93">
        <f>SUM('28:10'!R71)</f>
        <v>0</v>
      </c>
      <c r="S71" s="93">
        <f>SUM('28:10'!S71)</f>
        <v>0</v>
      </c>
      <c r="T71" s="93">
        <f>SUM('28:10'!T71)</f>
        <v>0</v>
      </c>
      <c r="U71" s="93">
        <f>SUM('28:10'!U71)</f>
        <v>0</v>
      </c>
      <c r="V71" s="196"/>
      <c r="W71" s="33"/>
      <c r="X71" s="93">
        <f>SUM('28:10'!X71)</f>
        <v>0</v>
      </c>
      <c r="Y71" s="93">
        <f>SUM('28:10'!Y71)</f>
        <v>0</v>
      </c>
      <c r="Z71" s="93">
        <f>SUM('28:10'!Z71)</f>
        <v>0</v>
      </c>
      <c r="AA71" s="93">
        <f>SUM('28:10'!AA71)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SUM('28:10'!G72)</f>
        <v>0</v>
      </c>
      <c r="H72" s="212">
        <f t="shared" si="7"/>
        <v>0</v>
      </c>
      <c r="I72" s="93">
        <f>SUM('28:10'!I72)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SUM('28:10'!N72)</f>
        <v>0</v>
      </c>
      <c r="O72" s="93">
        <f>SUM('28:10'!O72)</f>
        <v>0</v>
      </c>
      <c r="P72" s="93">
        <f>SUM('28:10'!P72)</f>
        <v>0</v>
      </c>
      <c r="Q72" s="93">
        <f>SUM('28:10'!Q72)</f>
        <v>0</v>
      </c>
      <c r="R72" s="93">
        <f>SUM('28:10'!R72)</f>
        <v>0</v>
      </c>
      <c r="S72" s="93">
        <f>SUM('28:10'!S72)</f>
        <v>0</v>
      </c>
      <c r="T72" s="93">
        <f>SUM('28:10'!T72)</f>
        <v>0</v>
      </c>
      <c r="U72" s="93">
        <f>SUM('28:10'!U72)</f>
        <v>0</v>
      </c>
      <c r="V72" s="196">
        <f>SUM(X72:AA72)</f>
        <v>0</v>
      </c>
      <c r="W72" s="33" t="str">
        <f>IF(ISERROR(V72/G72),"",V72/G72)</f>
        <v/>
      </c>
      <c r="X72" s="93">
        <f>SUM('28:10'!X72)</f>
        <v>0</v>
      </c>
      <c r="Y72" s="93">
        <f>SUM('28:10'!Y72)</f>
        <v>0</v>
      </c>
      <c r="Z72" s="93">
        <f>SUM('28:10'!Z72)</f>
        <v>0</v>
      </c>
      <c r="AA72" s="93">
        <f>SUM('28:10'!AA72)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SUM('28:10'!G73)</f>
        <v>0</v>
      </c>
      <c r="H73" s="212">
        <f t="shared" si="7"/>
        <v>0</v>
      </c>
      <c r="I73" s="93">
        <f>SUM('28:10'!I73)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SUM('28:10'!N73)</f>
        <v>0</v>
      </c>
      <c r="O73" s="93">
        <f>SUM('28:10'!O73)</f>
        <v>0</v>
      </c>
      <c r="P73" s="93">
        <f>SUM('28:10'!P73)</f>
        <v>0</v>
      </c>
      <c r="Q73" s="93">
        <f>SUM('28:10'!Q73)</f>
        <v>0</v>
      </c>
      <c r="R73" s="93">
        <f>SUM('28:10'!R73)</f>
        <v>0</v>
      </c>
      <c r="S73" s="93">
        <f>SUM('28:10'!S73)</f>
        <v>0</v>
      </c>
      <c r="T73" s="93">
        <f>SUM('28:10'!T73)</f>
        <v>0</v>
      </c>
      <c r="U73" s="93">
        <f>SUM('28:10'!U73)</f>
        <v>0</v>
      </c>
      <c r="V73" s="196">
        <f>SUM(X73:AA73)</f>
        <v>0</v>
      </c>
      <c r="W73" s="33" t="str">
        <f>IF(ISERROR(V73/G73),"",V73/G73)</f>
        <v/>
      </c>
      <c r="X73" s="93">
        <f>SUM('28:10'!X73)</f>
        <v>0</v>
      </c>
      <c r="Y73" s="93">
        <f>SUM('28:10'!Y73)</f>
        <v>0</v>
      </c>
      <c r="Z73" s="93">
        <f>SUM('28:10'!Z73)</f>
        <v>0</v>
      </c>
      <c r="AA73" s="93">
        <f>SUM('28:10'!AA73)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SUM('28:10'!G74)</f>
        <v>0</v>
      </c>
      <c r="H74" s="212">
        <f t="shared" si="7"/>
        <v>0</v>
      </c>
      <c r="I74" s="93">
        <f>SUM('28:10'!I74)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SUM('28:10'!N74)</f>
        <v>0</v>
      </c>
      <c r="O74" s="93">
        <f>SUM('28:10'!O74)</f>
        <v>0</v>
      </c>
      <c r="P74" s="93">
        <f>SUM('28:10'!P74)</f>
        <v>0</v>
      </c>
      <c r="Q74" s="93">
        <f>SUM('28:10'!Q74)</f>
        <v>0</v>
      </c>
      <c r="R74" s="93">
        <f>SUM('28:10'!R74)</f>
        <v>0</v>
      </c>
      <c r="S74" s="93">
        <f>SUM('28:10'!S74)</f>
        <v>0</v>
      </c>
      <c r="T74" s="93">
        <f>SUM('28:10'!T74)</f>
        <v>0</v>
      </c>
      <c r="U74" s="93">
        <f>SUM('28:10'!U74)</f>
        <v>0</v>
      </c>
      <c r="V74" s="196">
        <f>SUM(X74:AA74)</f>
        <v>0</v>
      </c>
      <c r="W74" s="33" t="str">
        <f>IF(ISERROR(V74/G74),"",V74/G74)</f>
        <v/>
      </c>
      <c r="X74" s="93">
        <f>SUM('28:10'!X74)</f>
        <v>0</v>
      </c>
      <c r="Y74" s="93">
        <f>SUM('28:10'!Y74)</f>
        <v>0</v>
      </c>
      <c r="Z74" s="93">
        <f>SUM('28:10'!Z74)</f>
        <v>0</v>
      </c>
      <c r="AA74" s="93">
        <f>SUM('28:10'!AA74)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SUM('28:10'!G75)</f>
        <v>0</v>
      </c>
      <c r="H75" s="212">
        <f t="shared" si="7"/>
        <v>0</v>
      </c>
      <c r="I75" s="93">
        <f>SUM('28:10'!I75)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SUM('28:10'!N75)</f>
        <v>0</v>
      </c>
      <c r="O75" s="93">
        <f>SUM('28:10'!O75)</f>
        <v>0</v>
      </c>
      <c r="P75" s="93">
        <f>SUM('28:10'!P75)</f>
        <v>0</v>
      </c>
      <c r="Q75" s="93">
        <f>SUM('28:10'!Q75)</f>
        <v>0</v>
      </c>
      <c r="R75" s="93">
        <f>SUM('28:10'!R75)</f>
        <v>0</v>
      </c>
      <c r="S75" s="93">
        <f>SUM('28:10'!S75)</f>
        <v>0</v>
      </c>
      <c r="T75" s="93">
        <f>SUM('28:10'!T75)</f>
        <v>0</v>
      </c>
      <c r="U75" s="93">
        <f>SUM('28:10'!U75)</f>
        <v>0</v>
      </c>
      <c r="V75" s="196">
        <f>SUM(X75:AA75)</f>
        <v>0</v>
      </c>
      <c r="W75" s="33" t="str">
        <f>IF(ISERROR(V75/G75),"",V75/G75)</f>
        <v/>
      </c>
      <c r="X75" s="93">
        <f>SUM('28:10'!X75)</f>
        <v>0</v>
      </c>
      <c r="Y75" s="93">
        <f>SUM('28:10'!Y75)</f>
        <v>0</v>
      </c>
      <c r="Z75" s="93">
        <f>SUM('28:10'!Z75)</f>
        <v>0</v>
      </c>
      <c r="AA75" s="93">
        <f>SUM('28:10'!AA75)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SUM('28:10'!G76)</f>
        <v>0</v>
      </c>
      <c r="H76" s="212">
        <f t="shared" si="7"/>
        <v>0</v>
      </c>
      <c r="I76" s="93">
        <f>SUM('28:10'!I76)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SUM('28:10'!N76)</f>
        <v>0</v>
      </c>
      <c r="O76" s="93">
        <f>SUM('28:10'!O76)</f>
        <v>0</v>
      </c>
      <c r="P76" s="93">
        <f>SUM('28:10'!P76)</f>
        <v>0</v>
      </c>
      <c r="Q76" s="93">
        <f>SUM('28:10'!Q76)</f>
        <v>0</v>
      </c>
      <c r="R76" s="93">
        <f>SUM('28:10'!R76)</f>
        <v>0</v>
      </c>
      <c r="S76" s="93">
        <f>SUM('28:10'!S76)</f>
        <v>0</v>
      </c>
      <c r="T76" s="93">
        <f>SUM('28:10'!T76)</f>
        <v>0</v>
      </c>
      <c r="U76" s="93">
        <f>SUM('28:10'!U76)</f>
        <v>0</v>
      </c>
      <c r="V76" s="196"/>
      <c r="W76" s="33"/>
      <c r="X76" s="93">
        <f>SUM('28:10'!X76)</f>
        <v>0</v>
      </c>
      <c r="Y76" s="93">
        <f>SUM('28:10'!Y76)</f>
        <v>0</v>
      </c>
      <c r="Z76" s="93">
        <f>SUM('28:10'!Z76)</f>
        <v>0</v>
      </c>
      <c r="AA76" s="93">
        <f>SUM('28:10'!AA76)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SUM('28:10'!G77)</f>
        <v>0</v>
      </c>
      <c r="H77" s="212">
        <f t="shared" si="7"/>
        <v>0</v>
      </c>
      <c r="I77" s="93">
        <f>SUM('28:10'!I77)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SUM('28:10'!N77)</f>
        <v>0</v>
      </c>
      <c r="O77" s="93">
        <f>SUM('28:10'!O77)</f>
        <v>0</v>
      </c>
      <c r="P77" s="93">
        <f>SUM('28:10'!P77)</f>
        <v>0</v>
      </c>
      <c r="Q77" s="93">
        <f>SUM('28:10'!Q77)</f>
        <v>0</v>
      </c>
      <c r="R77" s="93">
        <f>SUM('28:10'!R77)</f>
        <v>0</v>
      </c>
      <c r="S77" s="93">
        <f>SUM('28:10'!S77)</f>
        <v>0</v>
      </c>
      <c r="T77" s="93">
        <f>SUM('28:10'!T77)</f>
        <v>0</v>
      </c>
      <c r="U77" s="93">
        <f>SUM('28:10'!U77)</f>
        <v>0</v>
      </c>
      <c r="V77" s="196"/>
      <c r="W77" s="33"/>
      <c r="X77" s="93">
        <f>SUM('28:10'!X77)</f>
        <v>0</v>
      </c>
      <c r="Y77" s="93">
        <f>SUM('28:10'!Y77)</f>
        <v>0</v>
      </c>
      <c r="Z77" s="93">
        <f>SUM('28:10'!Z77)</f>
        <v>0</v>
      </c>
      <c r="AA77" s="93">
        <f>SUM('28:10'!AA77)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SUM('28:10'!G78)</f>
        <v>0</v>
      </c>
      <c r="H78" s="212">
        <f t="shared" si="7"/>
        <v>0</v>
      </c>
      <c r="I78" s="93">
        <f>SUM('28:10'!I78)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SUM('28:10'!N78)</f>
        <v>0</v>
      </c>
      <c r="O78" s="93">
        <f>SUM('28:10'!O78)</f>
        <v>0</v>
      </c>
      <c r="P78" s="93">
        <f>SUM('28:10'!P78)</f>
        <v>0</v>
      </c>
      <c r="Q78" s="93">
        <f>SUM('28:10'!Q78)</f>
        <v>0</v>
      </c>
      <c r="R78" s="93">
        <f>SUM('28:10'!R78)</f>
        <v>0</v>
      </c>
      <c r="S78" s="93">
        <f>SUM('28:10'!S78)</f>
        <v>0</v>
      </c>
      <c r="T78" s="93">
        <f>SUM('28:10'!T78)</f>
        <v>0</v>
      </c>
      <c r="U78" s="93">
        <f>SUM('28:10'!U78)</f>
        <v>0</v>
      </c>
      <c r="V78" s="196"/>
      <c r="W78" s="33"/>
      <c r="X78" s="93">
        <f>SUM('28:10'!X78)</f>
        <v>0</v>
      </c>
      <c r="Y78" s="93">
        <f>SUM('28:10'!Y78)</f>
        <v>0</v>
      </c>
      <c r="Z78" s="93">
        <f>SUM('28:10'!Z78)</f>
        <v>0</v>
      </c>
      <c r="AA78" s="93">
        <f>SUM('28:10'!AA78)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SUM('28:10'!G79)</f>
        <v>0</v>
      </c>
      <c r="H79" s="212">
        <f t="shared" si="7"/>
        <v>0</v>
      </c>
      <c r="I79" s="93">
        <f>SUM('28:10'!I79)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SUM('28:10'!N79)</f>
        <v>0</v>
      </c>
      <c r="O79" s="93">
        <f>SUM('28:10'!O79)</f>
        <v>0</v>
      </c>
      <c r="P79" s="93">
        <f>SUM('28:10'!P79)</f>
        <v>0</v>
      </c>
      <c r="Q79" s="93">
        <f>SUM('28:10'!Q79)</f>
        <v>0</v>
      </c>
      <c r="R79" s="93">
        <f>SUM('28:10'!R79)</f>
        <v>0</v>
      </c>
      <c r="S79" s="93">
        <f>SUM('28:10'!S79)</f>
        <v>0</v>
      </c>
      <c r="T79" s="93">
        <f>SUM('28:10'!T79)</f>
        <v>0</v>
      </c>
      <c r="U79" s="93">
        <f>SUM('28:10'!U79)</f>
        <v>0</v>
      </c>
      <c r="V79" s="196"/>
      <c r="W79" s="33"/>
      <c r="X79" s="93">
        <f>SUM('28:10'!X79)</f>
        <v>0</v>
      </c>
      <c r="Y79" s="93">
        <f>SUM('28:10'!Y79)</f>
        <v>0</v>
      </c>
      <c r="Z79" s="93">
        <f>SUM('28:10'!Z79)</f>
        <v>0</v>
      </c>
      <c r="AA79" s="93">
        <f>SUM('28:10'!AA79)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SUM('28:10'!G80)</f>
        <v>0</v>
      </c>
      <c r="H80" s="212">
        <f t="shared" si="7"/>
        <v>0</v>
      </c>
      <c r="I80" s="93">
        <f>SUM('28:10'!I80)</f>
        <v>0</v>
      </c>
      <c r="J80" s="31"/>
      <c r="K80" s="35"/>
      <c r="L80" s="87">
        <v>4</v>
      </c>
      <c r="M80" s="36"/>
      <c r="N80" s="93">
        <f>SUM('28:10'!N80)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SUM('28:10'!G81)</f>
        <v>0</v>
      </c>
      <c r="H81" s="212">
        <f t="shared" si="7"/>
        <v>0</v>
      </c>
      <c r="I81" s="93">
        <f>SUM('28:10'!I81)</f>
        <v>0</v>
      </c>
      <c r="J81" s="31"/>
      <c r="K81" s="35"/>
      <c r="L81" s="87">
        <v>4</v>
      </c>
      <c r="M81" s="36"/>
      <c r="N81" s="93">
        <f>SUM('28:10'!N81)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SUM('28:10'!G82)</f>
        <v>0</v>
      </c>
      <c r="H82" s="212">
        <f t="shared" si="7"/>
        <v>0</v>
      </c>
      <c r="I82" s="93">
        <f>SUM('28:10'!I82)</f>
        <v>0</v>
      </c>
      <c r="J82" s="31"/>
      <c r="K82" s="35"/>
      <c r="L82" s="87">
        <v>4</v>
      </c>
      <c r="M82" s="36"/>
      <c r="N82" s="93">
        <f>SUM('28:10'!N82)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SUM('28:10'!G83)</f>
        <v>0</v>
      </c>
      <c r="H83" s="212">
        <f t="shared" si="7"/>
        <v>0</v>
      </c>
      <c r="I83" s="93">
        <f>SUM('28:10'!I83)</f>
        <v>0</v>
      </c>
      <c r="J83" s="31"/>
      <c r="K83" s="35"/>
      <c r="L83" s="87">
        <v>4</v>
      </c>
      <c r="M83" s="36"/>
      <c r="N83" s="93">
        <f>SUM('28:10'!N83)</f>
        <v>0</v>
      </c>
      <c r="O83" s="93">
        <f>SUM('28:10'!O83)</f>
        <v>0</v>
      </c>
      <c r="P83" s="93">
        <f>SUM('28:10'!P83)</f>
        <v>0</v>
      </c>
      <c r="Q83" s="93">
        <f>SUM('28:10'!Q83)</f>
        <v>0</v>
      </c>
      <c r="R83" s="93">
        <f>SUM('28:10'!R83)</f>
        <v>0</v>
      </c>
      <c r="S83" s="93">
        <f>SUM('28:10'!S83)</f>
        <v>0</v>
      </c>
      <c r="T83" s="93">
        <f>SUM('28:10'!T83)</f>
        <v>0</v>
      </c>
      <c r="U83" s="93">
        <f>SUM('28:10'!U83)</f>
        <v>0</v>
      </c>
      <c r="V83" s="196"/>
      <c r="W83" s="33"/>
      <c r="X83" s="93">
        <f>SUM('28:10'!X83)</f>
        <v>0</v>
      </c>
      <c r="Y83" s="93">
        <f>SUM('28:10'!Y83)</f>
        <v>0</v>
      </c>
      <c r="Z83" s="93">
        <f>SUM('28:10'!Z83)</f>
        <v>0</v>
      </c>
      <c r="AA83" s="93">
        <f>SUM('28:10'!AA83)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SUM('28:10'!G84)</f>
        <v>0</v>
      </c>
      <c r="H84" s="212">
        <f t="shared" si="7"/>
        <v>0</v>
      </c>
      <c r="I84" s="93">
        <f>SUM('28:10'!I84)</f>
        <v>0</v>
      </c>
      <c r="J84" s="31"/>
      <c r="K84" s="35"/>
      <c r="L84" s="87">
        <v>4</v>
      </c>
      <c r="M84" s="36"/>
      <c r="N84" s="93">
        <f>SUM('28:10'!N84)</f>
        <v>0</v>
      </c>
      <c r="O84" s="93">
        <f>SUM('28:10'!O84)</f>
        <v>0</v>
      </c>
      <c r="P84" s="93">
        <f>SUM('28:10'!P84)</f>
        <v>0</v>
      </c>
      <c r="Q84" s="93">
        <f>SUM('28:10'!Q84)</f>
        <v>0</v>
      </c>
      <c r="R84" s="93">
        <f>SUM('28:10'!R84)</f>
        <v>0</v>
      </c>
      <c r="S84" s="93">
        <f>SUM('28:10'!S84)</f>
        <v>0</v>
      </c>
      <c r="T84" s="93">
        <f>SUM('28:10'!T84)</f>
        <v>0</v>
      </c>
      <c r="U84" s="93">
        <f>SUM('28:10'!U84)</f>
        <v>0</v>
      </c>
      <c r="V84" s="196"/>
      <c r="W84" s="33"/>
      <c r="X84" s="93">
        <f>SUM('28:10'!X84)</f>
        <v>0</v>
      </c>
      <c r="Y84" s="93">
        <f>SUM('28:10'!Y84)</f>
        <v>0</v>
      </c>
      <c r="Z84" s="93">
        <f>SUM('28:10'!Z84)</f>
        <v>0</v>
      </c>
      <c r="AA84" s="93">
        <f>SUM('28:10'!AA84)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SUM('28:10'!G85)</f>
        <v>0</v>
      </c>
      <c r="H85" s="212">
        <f t="shared" si="7"/>
        <v>0</v>
      </c>
      <c r="I85" s="93">
        <f>SUM('28:10'!I85)</f>
        <v>0</v>
      </c>
      <c r="J85" s="31"/>
      <c r="K85" s="35"/>
      <c r="L85" s="87">
        <v>4</v>
      </c>
      <c r="M85" s="36"/>
      <c r="N85" s="93">
        <f>SUM('28:10'!N85)</f>
        <v>0</v>
      </c>
      <c r="O85" s="93">
        <f>SUM('28:10'!O85)</f>
        <v>0</v>
      </c>
      <c r="P85" s="93">
        <f>SUM('28:10'!P85)</f>
        <v>0</v>
      </c>
      <c r="Q85" s="93">
        <f>SUM('28:10'!Q85)</f>
        <v>0</v>
      </c>
      <c r="R85" s="93">
        <f>SUM('28:10'!R85)</f>
        <v>0</v>
      </c>
      <c r="S85" s="93">
        <f>SUM('28:10'!S85)</f>
        <v>0</v>
      </c>
      <c r="T85" s="93">
        <f>SUM('28:10'!T85)</f>
        <v>0</v>
      </c>
      <c r="U85" s="93">
        <f>SUM('28:10'!U85)</f>
        <v>0</v>
      </c>
      <c r="V85" s="196"/>
      <c r="W85" s="33"/>
      <c r="X85" s="93">
        <f>SUM('28:10'!X85)</f>
        <v>0</v>
      </c>
      <c r="Y85" s="93">
        <f>SUM('28:10'!Y85)</f>
        <v>0</v>
      </c>
      <c r="Z85" s="93">
        <f>SUM('28:10'!Z85)</f>
        <v>0</v>
      </c>
      <c r="AA85" s="93">
        <f>SUM('28:10'!AA85)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88" t="s">
        <v>86</v>
      </c>
      <c r="B86" s="788"/>
      <c r="C86" s="209" t="s">
        <v>71</v>
      </c>
      <c r="D86" s="20"/>
      <c r="E86" s="20"/>
      <c r="F86" s="32"/>
      <c r="G86" s="94">
        <f>SUM(G29:G85)</f>
        <v>15023</v>
      </c>
      <c r="H86" s="30">
        <f>SUM(H29:H85)</f>
        <v>70954.680000000008</v>
      </c>
      <c r="I86" s="30">
        <f>SUM(I29:I85)</f>
        <v>281.10000000000002</v>
      </c>
      <c r="J86" s="31">
        <f t="array" ref="J86">IF(ISERROR(G86/I86),"",G86/I86)</f>
        <v>53.443614372109565</v>
      </c>
      <c r="K86" s="30">
        <f>SUM(K29:K85)</f>
        <v>414.81189382968438</v>
      </c>
      <c r="L86" s="98"/>
      <c r="M86" s="89">
        <f t="shared" ref="M86:V86" si="15">SUM(M29:M85)</f>
        <v>-124.81035536814608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4378.2599999999984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SUM('28:10'!G87)</f>
        <v>0</v>
      </c>
      <c r="H87" s="93">
        <f>SUM('28:10'!H87)</f>
        <v>0</v>
      </c>
      <c r="I87" s="93">
        <f>SUM('28:10'!I87)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SUM('28:10'!N87)</f>
        <v>0</v>
      </c>
      <c r="O87" s="93">
        <f>SUM('28:10'!O87)</f>
        <v>0</v>
      </c>
      <c r="P87" s="93">
        <f>SUM('28:10'!P87)</f>
        <v>0</v>
      </c>
      <c r="Q87" s="93">
        <f>SUM('28:10'!Q87)</f>
        <v>0</v>
      </c>
      <c r="R87" s="93">
        <f>SUM('28:10'!R87)</f>
        <v>0</v>
      </c>
      <c r="S87" s="93">
        <f>SUM('28:10'!S87)</f>
        <v>0</v>
      </c>
      <c r="T87" s="93">
        <f>SUM('28:10'!T87)</f>
        <v>0</v>
      </c>
      <c r="U87" s="93">
        <f>SUM('28:10'!U87)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SUM('28:10'!X87)</f>
        <v>0</v>
      </c>
      <c r="Y87" s="93">
        <f>SUM('28:10'!Y87)</f>
        <v>0</v>
      </c>
      <c r="Z87" s="93">
        <f>SUM('28:10'!Z87)</f>
        <v>0</v>
      </c>
      <c r="AA87" s="93">
        <f>SUM('28:10'!AA87)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SUM('28:10'!G88)</f>
        <v>0</v>
      </c>
      <c r="H88" s="93">
        <f>SUM('28:10'!H88)</f>
        <v>0</v>
      </c>
      <c r="I88" s="93">
        <f>SUM('28:10'!I88)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SUM('28:10'!N88)</f>
        <v>0</v>
      </c>
      <c r="O88" s="93">
        <f>SUM('28:10'!O88)</f>
        <v>0</v>
      </c>
      <c r="P88" s="93">
        <f>SUM('28:10'!P88)</f>
        <v>0</v>
      </c>
      <c r="Q88" s="93">
        <f>SUM('28:10'!Q88)</f>
        <v>0</v>
      </c>
      <c r="R88" s="93">
        <f>SUM('28:10'!R88)</f>
        <v>0</v>
      </c>
      <c r="S88" s="93">
        <f>SUM('28:10'!S88)</f>
        <v>0</v>
      </c>
      <c r="T88" s="93">
        <f>SUM('28:10'!T88)</f>
        <v>0</v>
      </c>
      <c r="U88" s="93">
        <f>SUM('28:10'!U88)</f>
        <v>0</v>
      </c>
      <c r="V88" s="196">
        <f t="shared" si="18"/>
        <v>0</v>
      </c>
      <c r="W88" s="33" t="str">
        <f t="shared" si="16"/>
        <v/>
      </c>
      <c r="X88" s="93">
        <f>SUM('28:10'!X88)</f>
        <v>0</v>
      </c>
      <c r="Y88" s="93">
        <f>SUM('28:10'!Y88)</f>
        <v>0</v>
      </c>
      <c r="Z88" s="93">
        <f>SUM('28:10'!Z88)</f>
        <v>0</v>
      </c>
      <c r="AA88" s="93">
        <f>SUM('28:10'!AA88)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SUM('28:10'!G89)</f>
        <v>0</v>
      </c>
      <c r="H89" s="93">
        <f>SUM('28:10'!H89)</f>
        <v>0</v>
      </c>
      <c r="I89" s="93">
        <f>SUM('28:10'!I89)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SUM('28:10'!N89)</f>
        <v>0</v>
      </c>
      <c r="O89" s="93">
        <f>SUM('28:10'!O89)</f>
        <v>0</v>
      </c>
      <c r="P89" s="93">
        <f>SUM('28:10'!P89)</f>
        <v>0</v>
      </c>
      <c r="Q89" s="93">
        <f>SUM('28:10'!Q89)</f>
        <v>0</v>
      </c>
      <c r="R89" s="93">
        <f>SUM('28:10'!R89)</f>
        <v>0</v>
      </c>
      <c r="S89" s="93">
        <f>SUM('28:10'!S89)</f>
        <v>0</v>
      </c>
      <c r="T89" s="93">
        <f>SUM('28:10'!T89)</f>
        <v>0</v>
      </c>
      <c r="U89" s="93">
        <f>SUM('28:10'!U89)</f>
        <v>0</v>
      </c>
      <c r="V89" s="196">
        <f t="shared" si="18"/>
        <v>0</v>
      </c>
      <c r="W89" s="33" t="str">
        <f t="shared" si="16"/>
        <v/>
      </c>
      <c r="X89" s="93">
        <f>SUM('28:10'!X89)</f>
        <v>0</v>
      </c>
      <c r="Y89" s="93">
        <f>SUM('28:10'!Y89)</f>
        <v>0</v>
      </c>
      <c r="Z89" s="93">
        <f>SUM('28:10'!Z89)</f>
        <v>0</v>
      </c>
      <c r="AA89" s="93">
        <f>SUM('28:10'!AA89)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SUM('28:10'!G90)</f>
        <v>0</v>
      </c>
      <c r="H90" s="93">
        <f>SUM('28:10'!H90)</f>
        <v>0</v>
      </c>
      <c r="I90" s="93">
        <f>SUM('28:10'!I90)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SUM('28:10'!N90)</f>
        <v>0</v>
      </c>
      <c r="O90" s="93">
        <f>SUM('28:10'!O90)</f>
        <v>0</v>
      </c>
      <c r="P90" s="93">
        <f>SUM('28:10'!P90)</f>
        <v>0</v>
      </c>
      <c r="Q90" s="93">
        <f>SUM('28:10'!Q90)</f>
        <v>0</v>
      </c>
      <c r="R90" s="93">
        <f>SUM('28:10'!R90)</f>
        <v>0</v>
      </c>
      <c r="S90" s="93">
        <f>SUM('28:10'!S90)</f>
        <v>0</v>
      </c>
      <c r="T90" s="93">
        <f>SUM('28:10'!T90)</f>
        <v>0</v>
      </c>
      <c r="U90" s="93">
        <f>SUM('28:10'!U90)</f>
        <v>0</v>
      </c>
      <c r="V90" s="196">
        <f t="shared" si="18"/>
        <v>0</v>
      </c>
      <c r="W90" s="33" t="str">
        <f t="shared" si="16"/>
        <v/>
      </c>
      <c r="X90" s="93">
        <f>SUM('28:10'!X90)</f>
        <v>0</v>
      </c>
      <c r="Y90" s="93">
        <f>SUM('28:10'!Y90)</f>
        <v>0</v>
      </c>
      <c r="Z90" s="93">
        <f>SUM('28:10'!Z90)</f>
        <v>0</v>
      </c>
      <c r="AA90" s="93">
        <f>SUM('28:10'!AA90)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SUM('28:10'!G91)</f>
        <v>0</v>
      </c>
      <c r="H91" s="93">
        <f>SUM('28:10'!H91)</f>
        <v>0</v>
      </c>
      <c r="I91" s="93">
        <f>SUM('28:10'!I91)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SUM('28:10'!N91)</f>
        <v>0</v>
      </c>
      <c r="O91" s="93">
        <f>SUM('28:10'!O91)</f>
        <v>0</v>
      </c>
      <c r="P91" s="93">
        <f>SUM('28:10'!P91)</f>
        <v>0</v>
      </c>
      <c r="Q91" s="93">
        <f>SUM('28:10'!Q91)</f>
        <v>0</v>
      </c>
      <c r="R91" s="93">
        <f>SUM('28:10'!R91)</f>
        <v>0</v>
      </c>
      <c r="S91" s="93">
        <f>SUM('28:10'!S91)</f>
        <v>0</v>
      </c>
      <c r="T91" s="93">
        <f>SUM('28:10'!T91)</f>
        <v>0</v>
      </c>
      <c r="U91" s="93">
        <f>SUM('28:10'!U91)</f>
        <v>0</v>
      </c>
      <c r="V91" s="196">
        <f t="shared" si="18"/>
        <v>0</v>
      </c>
      <c r="W91" s="33" t="str">
        <f t="shared" si="16"/>
        <v/>
      </c>
      <c r="X91" s="93">
        <f>SUM('28:10'!X91)</f>
        <v>0</v>
      </c>
      <c r="Y91" s="93">
        <f>SUM('28:10'!Y91)</f>
        <v>0</v>
      </c>
      <c r="Z91" s="93">
        <f>SUM('28:10'!Z91)</f>
        <v>0</v>
      </c>
      <c r="AA91" s="93">
        <f>SUM('28:10'!AA91)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SUM('28:10'!G92)</f>
        <v>0</v>
      </c>
      <c r="H92" s="93">
        <f>SUM('28:10'!H92)</f>
        <v>0</v>
      </c>
      <c r="I92" s="93">
        <f>SUM('28:10'!I92)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SUM('28:10'!N92)</f>
        <v>0</v>
      </c>
      <c r="O92" s="93">
        <f>SUM('28:10'!O92)</f>
        <v>0</v>
      </c>
      <c r="P92" s="93">
        <f>SUM('28:10'!P92)</f>
        <v>0</v>
      </c>
      <c r="Q92" s="93">
        <f>SUM('28:10'!Q92)</f>
        <v>0</v>
      </c>
      <c r="R92" s="93">
        <f>SUM('28:10'!R92)</f>
        <v>0</v>
      </c>
      <c r="S92" s="93">
        <f>SUM('28:10'!S92)</f>
        <v>0</v>
      </c>
      <c r="T92" s="93">
        <f>SUM('28:10'!T92)</f>
        <v>0</v>
      </c>
      <c r="U92" s="93">
        <f>SUM('28:10'!U92)</f>
        <v>0</v>
      </c>
      <c r="V92" s="196">
        <f t="shared" si="18"/>
        <v>0</v>
      </c>
      <c r="W92" s="33" t="str">
        <f t="shared" si="16"/>
        <v/>
      </c>
      <c r="X92" s="93">
        <f>SUM('28:10'!X92)</f>
        <v>0</v>
      </c>
      <c r="Y92" s="93">
        <f>SUM('28:10'!Y92)</f>
        <v>0</v>
      </c>
      <c r="Z92" s="93">
        <f>SUM('28:10'!Z92)</f>
        <v>0</v>
      </c>
      <c r="AA92" s="93">
        <f>SUM('28:10'!AA92)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SUM('28:10'!G93)</f>
        <v>0</v>
      </c>
      <c r="H93" s="93">
        <f>SUM('28:10'!H93)</f>
        <v>0</v>
      </c>
      <c r="I93" s="93">
        <f>SUM('28:10'!I93)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SUM('28:10'!N93)</f>
        <v>0</v>
      </c>
      <c r="O93" s="93">
        <f>SUM('28:10'!O93)</f>
        <v>0</v>
      </c>
      <c r="P93" s="93">
        <f>SUM('28:10'!P93)</f>
        <v>0</v>
      </c>
      <c r="Q93" s="93">
        <f>SUM('28:10'!Q93)</f>
        <v>0</v>
      </c>
      <c r="R93" s="93">
        <f>SUM('28:10'!R93)</f>
        <v>0</v>
      </c>
      <c r="S93" s="93">
        <f>SUM('28:10'!S93)</f>
        <v>0</v>
      </c>
      <c r="T93" s="93">
        <f>SUM('28:10'!T93)</f>
        <v>0</v>
      </c>
      <c r="U93" s="93">
        <f>SUM('28:10'!U93)</f>
        <v>0</v>
      </c>
      <c r="V93" s="196">
        <f t="shared" si="18"/>
        <v>0</v>
      </c>
      <c r="W93" s="33" t="str">
        <f t="shared" si="16"/>
        <v/>
      </c>
      <c r="X93" s="93">
        <f>SUM('28:10'!X93)</f>
        <v>0</v>
      </c>
      <c r="Y93" s="93">
        <f>SUM('28:10'!Y93)</f>
        <v>0</v>
      </c>
      <c r="Z93" s="93">
        <f>SUM('28:10'!Z93)</f>
        <v>0</v>
      </c>
      <c r="AA93" s="93">
        <f>SUM('28:10'!AA93)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SUM('28:10'!G94)</f>
        <v>0</v>
      </c>
      <c r="H94" s="93">
        <f>SUM('28:10'!H94)</f>
        <v>0</v>
      </c>
      <c r="I94" s="93">
        <f>SUM('28:10'!I94)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SUM('28:10'!N94)</f>
        <v>0</v>
      </c>
      <c r="O94" s="93">
        <f>SUM('28:10'!O94)</f>
        <v>0</v>
      </c>
      <c r="P94" s="93">
        <f>SUM('28:10'!P94)</f>
        <v>0</v>
      </c>
      <c r="Q94" s="93">
        <f>SUM('28:10'!Q94)</f>
        <v>0</v>
      </c>
      <c r="R94" s="93">
        <f>SUM('28:10'!R94)</f>
        <v>0</v>
      </c>
      <c r="S94" s="93">
        <f>SUM('28:10'!S94)</f>
        <v>0</v>
      </c>
      <c r="T94" s="93">
        <f>SUM('28:10'!T94)</f>
        <v>0</v>
      </c>
      <c r="U94" s="93">
        <f>SUM('28:10'!U94)</f>
        <v>0</v>
      </c>
      <c r="V94" s="197"/>
      <c r="W94" s="33"/>
      <c r="X94" s="93">
        <f>SUM('28:10'!X94)</f>
        <v>0</v>
      </c>
      <c r="Y94" s="93">
        <f>SUM('28:10'!Y94)</f>
        <v>0</v>
      </c>
      <c r="Z94" s="93">
        <f>SUM('28:10'!Z94)</f>
        <v>0</v>
      </c>
      <c r="AA94" s="93">
        <f>SUM('28:10'!AA94)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SUM('28:10'!G95)</f>
        <v>128</v>
      </c>
      <c r="H95" s="93">
        <f>SUM('28:10'!H95)</f>
        <v>643.84</v>
      </c>
      <c r="I95" s="93">
        <f>SUM('28:10'!I95)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SUM('28:10'!N95)</f>
        <v>0</v>
      </c>
      <c r="O95" s="93">
        <f>SUM('28:10'!O95)</f>
        <v>0</v>
      </c>
      <c r="P95" s="93">
        <f>SUM('28:10'!P95)</f>
        <v>0</v>
      </c>
      <c r="Q95" s="93">
        <f>SUM('28:10'!Q95)</f>
        <v>0</v>
      </c>
      <c r="R95" s="93">
        <f>SUM('28:10'!R95)</f>
        <v>0</v>
      </c>
      <c r="S95" s="93">
        <f>SUM('28:10'!S95)</f>
        <v>0</v>
      </c>
      <c r="T95" s="93">
        <f>SUM('28:10'!T95)</f>
        <v>0</v>
      </c>
      <c r="U95" s="93">
        <f>SUM('28:10'!U95)</f>
        <v>0</v>
      </c>
      <c r="V95" s="197">
        <f>SUM(X95:AA95)</f>
        <v>0</v>
      </c>
      <c r="W95" s="33">
        <f>IF(ISERROR(V95/G95),"",V95/G95)</f>
        <v>0</v>
      </c>
      <c r="X95" s="93">
        <f>SUM('28:10'!X95)</f>
        <v>0</v>
      </c>
      <c r="Y95" s="93">
        <f>SUM('28:10'!Y95)</f>
        <v>0</v>
      </c>
      <c r="Z95" s="93">
        <f>SUM('28:10'!Z95)</f>
        <v>0</v>
      </c>
      <c r="AA95" s="93">
        <f>SUM('28:10'!AA95)</f>
        <v>0</v>
      </c>
      <c r="AB95" s="309">
        <v>1.06</v>
      </c>
      <c r="AC95" s="232">
        <f t="shared" si="14"/>
        <v>135.68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SUM('28:10'!G96)</f>
        <v>126</v>
      </c>
      <c r="H96" s="93">
        <f>SUM('28:10'!H96)</f>
        <v>633.78000000000009</v>
      </c>
      <c r="I96" s="93">
        <f>SUM('28:10'!I96)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SUM('28:10'!N96)</f>
        <v>0</v>
      </c>
      <c r="O96" s="93">
        <f>SUM('28:10'!O96)</f>
        <v>0</v>
      </c>
      <c r="P96" s="93">
        <f>SUM('28:10'!P96)</f>
        <v>0</v>
      </c>
      <c r="Q96" s="93">
        <f>SUM('28:10'!Q96)</f>
        <v>0</v>
      </c>
      <c r="R96" s="93">
        <f>SUM('28:10'!R96)</f>
        <v>0</v>
      </c>
      <c r="S96" s="93">
        <f>SUM('28:10'!S96)</f>
        <v>0</v>
      </c>
      <c r="T96" s="93">
        <f>SUM('28:10'!T96)</f>
        <v>0</v>
      </c>
      <c r="U96" s="93">
        <f>SUM('28:10'!U96)</f>
        <v>0</v>
      </c>
      <c r="V96" s="197">
        <f>SUM(X96:AA96)</f>
        <v>0</v>
      </c>
      <c r="W96" s="33">
        <f>IF(ISERROR(V96/G96),"",V96/G96)</f>
        <v>0</v>
      </c>
      <c r="X96" s="93">
        <f>SUM('28:10'!X96)</f>
        <v>0</v>
      </c>
      <c r="Y96" s="93">
        <f>SUM('28:10'!Y96)</f>
        <v>0</v>
      </c>
      <c r="Z96" s="93">
        <f>SUM('28:10'!Z96)</f>
        <v>0</v>
      </c>
      <c r="AA96" s="93">
        <f>SUM('28:10'!AA96)</f>
        <v>0</v>
      </c>
      <c r="AB96" s="309">
        <v>1.06</v>
      </c>
      <c r="AC96" s="232">
        <f t="shared" si="14"/>
        <v>133.56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SUM('28:10'!G97)</f>
        <v>125</v>
      </c>
      <c r="H97" s="93">
        <f>SUM('28:10'!H97)</f>
        <v>628.75</v>
      </c>
      <c r="I97" s="93">
        <f>SUM('28:10'!I97)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SUM('28:10'!N97)</f>
        <v>0</v>
      </c>
      <c r="O97" s="93">
        <f>SUM('28:10'!O97)</f>
        <v>0</v>
      </c>
      <c r="P97" s="93">
        <f>SUM('28:10'!P97)</f>
        <v>0</v>
      </c>
      <c r="Q97" s="93">
        <f>SUM('28:10'!Q97)</f>
        <v>0</v>
      </c>
      <c r="R97" s="93">
        <f>SUM('28:10'!R97)</f>
        <v>0</v>
      </c>
      <c r="S97" s="93">
        <f>SUM('28:10'!S97)</f>
        <v>0</v>
      </c>
      <c r="T97" s="93">
        <f>SUM('28:10'!T97)</f>
        <v>0</v>
      </c>
      <c r="U97" s="93">
        <f>SUM('28:10'!U97)</f>
        <v>0</v>
      </c>
      <c r="V97" s="197">
        <f>SUM(X97:AA97)</f>
        <v>0</v>
      </c>
      <c r="W97" s="33">
        <f>IF(ISERROR(V97/G97),"",V97/G97)</f>
        <v>0</v>
      </c>
      <c r="X97" s="93">
        <f>SUM('28:10'!X97)</f>
        <v>0</v>
      </c>
      <c r="Y97" s="93">
        <f>SUM('28:10'!Y97)</f>
        <v>0</v>
      </c>
      <c r="Z97" s="93">
        <f>SUM('28:10'!Z97)</f>
        <v>0</v>
      </c>
      <c r="AA97" s="93">
        <f>SUM('28:10'!AA97)</f>
        <v>0</v>
      </c>
      <c r="AB97" s="309">
        <v>1.06</v>
      </c>
      <c r="AC97" s="232">
        <f t="shared" si="14"/>
        <v>132.5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SUM('28:10'!G98)</f>
        <v>109</v>
      </c>
      <c r="H98" s="93">
        <f>SUM('28:10'!H98)</f>
        <v>548.27</v>
      </c>
      <c r="I98" s="93">
        <f>SUM('28:10'!I98)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SUM('28:10'!N98)</f>
        <v>0</v>
      </c>
      <c r="O98" s="93">
        <f>SUM('28:10'!O98)</f>
        <v>0</v>
      </c>
      <c r="P98" s="93">
        <f>SUM('28:10'!P98)</f>
        <v>0</v>
      </c>
      <c r="Q98" s="93">
        <f>SUM('28:10'!Q98)</f>
        <v>0</v>
      </c>
      <c r="R98" s="93">
        <f>SUM('28:10'!R98)</f>
        <v>0</v>
      </c>
      <c r="S98" s="93">
        <f>SUM('28:10'!S98)</f>
        <v>0</v>
      </c>
      <c r="T98" s="93">
        <f>SUM('28:10'!T98)</f>
        <v>0</v>
      </c>
      <c r="U98" s="93">
        <f>SUM('28:10'!U98)</f>
        <v>0</v>
      </c>
      <c r="V98" s="197">
        <f>SUM(X98:AA98)</f>
        <v>0</v>
      </c>
      <c r="W98" s="33">
        <f>IF(ISERROR(V98/G98),"",V98/G98)</f>
        <v>0</v>
      </c>
      <c r="X98" s="93">
        <f>SUM('28:10'!X98)</f>
        <v>0</v>
      </c>
      <c r="Y98" s="93">
        <f>SUM('28:10'!Y98)</f>
        <v>0</v>
      </c>
      <c r="Z98" s="93">
        <f>SUM('28:10'!Z98)</f>
        <v>0</v>
      </c>
      <c r="AA98" s="93">
        <f>SUM('28:10'!AA98)</f>
        <v>0</v>
      </c>
      <c r="AB98" s="309">
        <v>1.06</v>
      </c>
      <c r="AC98" s="232">
        <f t="shared" si="14"/>
        <v>115.54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SUM('28:10'!G99)</f>
        <v>0</v>
      </c>
      <c r="H99" s="93">
        <f>SUM('28:10'!H99)</f>
        <v>0</v>
      </c>
      <c r="I99" s="93">
        <f>SUM('28:10'!I99)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SUM('28:10'!N99)</f>
        <v>0</v>
      </c>
      <c r="O99" s="93">
        <f>SUM('28:10'!O99)</f>
        <v>0</v>
      </c>
      <c r="P99" s="93">
        <f>SUM('28:10'!P99)</f>
        <v>0</v>
      </c>
      <c r="Q99" s="93">
        <f>SUM('28:10'!Q99)</f>
        <v>0</v>
      </c>
      <c r="R99" s="93">
        <f>SUM('28:10'!R99)</f>
        <v>0</v>
      </c>
      <c r="S99" s="93">
        <f>SUM('28:10'!S99)</f>
        <v>0</v>
      </c>
      <c r="T99" s="93">
        <f>SUM('28:10'!T99)</f>
        <v>0</v>
      </c>
      <c r="U99" s="93">
        <f>SUM('28:10'!U99)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SUM('28:10'!X99)</f>
        <v>0</v>
      </c>
      <c r="Y99" s="93">
        <f>SUM('28:10'!Y99)</f>
        <v>0</v>
      </c>
      <c r="Z99" s="93">
        <f>SUM('28:10'!Z99)</f>
        <v>0</v>
      </c>
      <c r="AA99" s="93">
        <f>SUM('28:10'!AA99)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SUM('28:10'!G100)</f>
        <v>0</v>
      </c>
      <c r="H100" s="93">
        <f>SUM('28:10'!H100)</f>
        <v>0</v>
      </c>
      <c r="I100" s="93">
        <f>SUM('28:10'!I100)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SUM('28:10'!N100)</f>
        <v>0</v>
      </c>
      <c r="O100" s="93">
        <f>SUM('28:10'!O100)</f>
        <v>0</v>
      </c>
      <c r="P100" s="93">
        <f>SUM('28:10'!P100)</f>
        <v>0</v>
      </c>
      <c r="Q100" s="93">
        <f>SUM('28:10'!Q100)</f>
        <v>0</v>
      </c>
      <c r="R100" s="93">
        <f>SUM('28:10'!R100)</f>
        <v>0</v>
      </c>
      <c r="S100" s="93">
        <f>SUM('28:10'!S100)</f>
        <v>0</v>
      </c>
      <c r="T100" s="93">
        <f>SUM('28:10'!T100)</f>
        <v>0</v>
      </c>
      <c r="U100" s="93">
        <f>SUM('28:10'!U100)</f>
        <v>0</v>
      </c>
      <c r="V100" s="196">
        <f t="shared" si="20"/>
        <v>0</v>
      </c>
      <c r="W100" s="33" t="str">
        <f t="shared" si="21"/>
        <v/>
      </c>
      <c r="X100" s="93">
        <f>SUM('28:10'!X100)</f>
        <v>0</v>
      </c>
      <c r="Y100" s="93">
        <f>SUM('28:10'!Y100)</f>
        <v>0</v>
      </c>
      <c r="Z100" s="93">
        <f>SUM('28:10'!Z100)</f>
        <v>0</v>
      </c>
      <c r="AA100" s="93">
        <f>SUM('28:10'!AA100)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SUM('28:10'!G101)</f>
        <v>0</v>
      </c>
      <c r="H101" s="93">
        <f>SUM('28:10'!H101)</f>
        <v>0</v>
      </c>
      <c r="I101" s="93">
        <f>SUM('28:10'!I101)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SUM('28:10'!N101)</f>
        <v>0</v>
      </c>
      <c r="O101" s="93">
        <f>SUM('28:10'!O101)</f>
        <v>0</v>
      </c>
      <c r="P101" s="93">
        <f>SUM('28:10'!P101)</f>
        <v>0</v>
      </c>
      <c r="Q101" s="93">
        <f>SUM('28:10'!Q101)</f>
        <v>0</v>
      </c>
      <c r="R101" s="93">
        <f>SUM('28:10'!R101)</f>
        <v>0</v>
      </c>
      <c r="S101" s="93">
        <f>SUM('28:10'!S101)</f>
        <v>0</v>
      </c>
      <c r="T101" s="93">
        <f>SUM('28:10'!T101)</f>
        <v>0</v>
      </c>
      <c r="U101" s="93">
        <f>SUM('28:10'!U101)</f>
        <v>0</v>
      </c>
      <c r="V101" s="196">
        <f t="shared" si="20"/>
        <v>0</v>
      </c>
      <c r="W101" s="33" t="str">
        <f t="shared" si="21"/>
        <v/>
      </c>
      <c r="X101" s="93">
        <f>SUM('28:10'!X101)</f>
        <v>0</v>
      </c>
      <c r="Y101" s="93">
        <f>SUM('28:10'!Y101)</f>
        <v>0</v>
      </c>
      <c r="Z101" s="93">
        <f>SUM('28:10'!Z101)</f>
        <v>0</v>
      </c>
      <c r="AA101" s="93">
        <f>SUM('28:10'!AA101)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SUM('28:10'!G102)</f>
        <v>0</v>
      </c>
      <c r="H102" s="93">
        <f>SUM('28:10'!H102)</f>
        <v>0</v>
      </c>
      <c r="I102" s="93">
        <f>SUM('28:10'!I102)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SUM('28:10'!N102)</f>
        <v>0</v>
      </c>
      <c r="O102" s="93">
        <f>SUM('28:10'!O102)</f>
        <v>0</v>
      </c>
      <c r="P102" s="93">
        <f>SUM('28:10'!P102)</f>
        <v>0</v>
      </c>
      <c r="Q102" s="93">
        <f>SUM('28:10'!Q102)</f>
        <v>0</v>
      </c>
      <c r="R102" s="93">
        <f>SUM('28:10'!R102)</f>
        <v>0</v>
      </c>
      <c r="S102" s="93">
        <f>SUM('28:10'!S102)</f>
        <v>0</v>
      </c>
      <c r="T102" s="93">
        <f>SUM('28:10'!T102)</f>
        <v>0</v>
      </c>
      <c r="U102" s="93">
        <f>SUM('28:10'!U102)</f>
        <v>0</v>
      </c>
      <c r="V102" s="196">
        <f t="shared" si="20"/>
        <v>0</v>
      </c>
      <c r="W102" s="33" t="str">
        <f t="shared" si="21"/>
        <v/>
      </c>
      <c r="X102" s="93">
        <f>SUM('28:10'!X102)</f>
        <v>0</v>
      </c>
      <c r="Y102" s="93">
        <f>SUM('28:10'!Y102)</f>
        <v>0</v>
      </c>
      <c r="Z102" s="93">
        <f>SUM('28:10'!Z102)</f>
        <v>0</v>
      </c>
      <c r="AA102" s="93">
        <f>SUM('28:10'!AA102)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SUM('28:10'!G103)</f>
        <v>0</v>
      </c>
      <c r="H103" s="93">
        <f>SUM('28:10'!H103)</f>
        <v>0</v>
      </c>
      <c r="I103" s="93">
        <f>SUM('28:10'!I103)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SUM('28:10'!N103)</f>
        <v>0</v>
      </c>
      <c r="O103" s="93">
        <f>SUM('28:10'!O103)</f>
        <v>0</v>
      </c>
      <c r="P103" s="93">
        <f>SUM('28:10'!P103)</f>
        <v>0</v>
      </c>
      <c r="Q103" s="93">
        <f>SUM('28:10'!Q103)</f>
        <v>0</v>
      </c>
      <c r="R103" s="93">
        <f>SUM('28:10'!R103)</f>
        <v>0</v>
      </c>
      <c r="S103" s="93">
        <f>SUM('28:10'!S103)</f>
        <v>0</v>
      </c>
      <c r="T103" s="93">
        <f>SUM('28:10'!T103)</f>
        <v>0</v>
      </c>
      <c r="U103" s="93">
        <f>SUM('28:10'!U103)</f>
        <v>0</v>
      </c>
      <c r="V103" s="196">
        <f t="shared" si="20"/>
        <v>0</v>
      </c>
      <c r="W103" s="33" t="str">
        <f t="shared" si="21"/>
        <v/>
      </c>
      <c r="X103" s="93">
        <f>SUM('28:10'!X103)</f>
        <v>0</v>
      </c>
      <c r="Y103" s="93">
        <f>SUM('28:10'!Y103)</f>
        <v>0</v>
      </c>
      <c r="Z103" s="93">
        <f>SUM('28:10'!Z103)</f>
        <v>0</v>
      </c>
      <c r="AA103" s="93">
        <f>SUM('28:10'!AA103)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SUM('28:10'!G104)</f>
        <v>0</v>
      </c>
      <c r="H104" s="93">
        <f>SUM('28:10'!H104)</f>
        <v>0</v>
      </c>
      <c r="I104" s="93">
        <f>SUM('28:10'!I104)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SUM('28:10'!N104)</f>
        <v>0</v>
      </c>
      <c r="O104" s="93">
        <f>SUM('28:10'!O104)</f>
        <v>0</v>
      </c>
      <c r="P104" s="93">
        <f>SUM('28:10'!P104)</f>
        <v>0</v>
      </c>
      <c r="Q104" s="93">
        <f>SUM('28:10'!Q104)</f>
        <v>0</v>
      </c>
      <c r="R104" s="93">
        <f>SUM('28:10'!R104)</f>
        <v>0</v>
      </c>
      <c r="S104" s="93">
        <f>SUM('28:10'!S104)</f>
        <v>0</v>
      </c>
      <c r="T104" s="93">
        <f>SUM('28:10'!T104)</f>
        <v>0</v>
      </c>
      <c r="U104" s="93">
        <f>SUM('28:10'!U104)</f>
        <v>0</v>
      </c>
      <c r="V104" s="196">
        <f t="shared" si="20"/>
        <v>0</v>
      </c>
      <c r="W104" s="33" t="str">
        <f t="shared" si="21"/>
        <v/>
      </c>
      <c r="X104" s="93">
        <f>SUM('28:10'!X104)</f>
        <v>0</v>
      </c>
      <c r="Y104" s="93">
        <f>SUM('28:10'!Y104)</f>
        <v>0</v>
      </c>
      <c r="Z104" s="93">
        <f>SUM('28:10'!Z104)</f>
        <v>0</v>
      </c>
      <c r="AA104" s="93">
        <f>SUM('28:10'!AA104)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SUM('28:10'!G105)</f>
        <v>0</v>
      </c>
      <c r="H105" s="93">
        <f>SUM('28:10'!H105)</f>
        <v>0</v>
      </c>
      <c r="I105" s="93">
        <f>SUM('28:10'!I105)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SUM('28:10'!N105)</f>
        <v>0</v>
      </c>
      <c r="O105" s="93">
        <f>SUM('28:10'!O105)</f>
        <v>0</v>
      </c>
      <c r="P105" s="93">
        <f>SUM('28:10'!P105)</f>
        <v>0</v>
      </c>
      <c r="Q105" s="93">
        <f>SUM('28:10'!Q105)</f>
        <v>0</v>
      </c>
      <c r="R105" s="93">
        <f>SUM('28:10'!R105)</f>
        <v>0</v>
      </c>
      <c r="S105" s="93">
        <f>SUM('28:10'!S105)</f>
        <v>0</v>
      </c>
      <c r="T105" s="93">
        <f>SUM('28:10'!T105)</f>
        <v>0</v>
      </c>
      <c r="U105" s="93">
        <f>SUM('28:10'!U105)</f>
        <v>0</v>
      </c>
      <c r="V105" s="196">
        <f t="shared" si="20"/>
        <v>0</v>
      </c>
      <c r="W105" s="33" t="str">
        <f t="shared" si="21"/>
        <v/>
      </c>
      <c r="X105" s="93">
        <f>SUM('28:10'!X105)</f>
        <v>0</v>
      </c>
      <c r="Y105" s="93">
        <f>SUM('28:10'!Y105)</f>
        <v>0</v>
      </c>
      <c r="Z105" s="93">
        <f>SUM('28:10'!Z105)</f>
        <v>0</v>
      </c>
      <c r="AA105" s="93">
        <f>SUM('28:10'!AA105)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SUM('28:10'!G106)</f>
        <v>0</v>
      </c>
      <c r="H106" s="93">
        <f>SUM('28:10'!H106)</f>
        <v>0</v>
      </c>
      <c r="I106" s="93">
        <f>SUM('28:10'!I106)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SUM('28:10'!N106)</f>
        <v>0</v>
      </c>
      <c r="O106" s="93">
        <f>SUM('28:10'!O106)</f>
        <v>0</v>
      </c>
      <c r="P106" s="93">
        <f>SUM('28:10'!P106)</f>
        <v>0</v>
      </c>
      <c r="Q106" s="93">
        <f>SUM('28:10'!Q106)</f>
        <v>0</v>
      </c>
      <c r="R106" s="93">
        <f>SUM('28:10'!R106)</f>
        <v>0</v>
      </c>
      <c r="S106" s="93">
        <f>SUM('28:10'!S106)</f>
        <v>0</v>
      </c>
      <c r="T106" s="93">
        <f>SUM('28:10'!T106)</f>
        <v>0</v>
      </c>
      <c r="U106" s="93">
        <f>SUM('28:10'!U106)</f>
        <v>0</v>
      </c>
      <c r="V106" s="196">
        <f t="shared" si="20"/>
        <v>0</v>
      </c>
      <c r="W106" s="33" t="str">
        <f t="shared" si="21"/>
        <v/>
      </c>
      <c r="X106" s="93">
        <f>SUM('28:10'!X106)</f>
        <v>0</v>
      </c>
      <c r="Y106" s="93">
        <f>SUM('28:10'!Y106)</f>
        <v>0</v>
      </c>
      <c r="Z106" s="93">
        <f>SUM('28:10'!Z106)</f>
        <v>0</v>
      </c>
      <c r="AA106" s="93">
        <f>SUM('28:10'!AA106)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SUM('28:10'!G107)</f>
        <v>231</v>
      </c>
      <c r="H107" s="93">
        <f>SUM('28:10'!H107)</f>
        <v>1155</v>
      </c>
      <c r="I107" s="93">
        <f>SUM('28:10'!I107)</f>
        <v>40</v>
      </c>
      <c r="J107" s="31"/>
      <c r="K107" s="35">
        <f t="array" ref="K107">IF(ISERROR(G107/L107),"",G107/L107)</f>
        <v>46.2</v>
      </c>
      <c r="L107" s="87">
        <v>5</v>
      </c>
      <c r="M107" s="36">
        <f t="shared" si="19"/>
        <v>-6.2000000000000028</v>
      </c>
      <c r="N107" s="93">
        <f>SUM('28:10'!N107)</f>
        <v>0</v>
      </c>
      <c r="O107" s="93">
        <f>SUM('28:10'!O107)</f>
        <v>0</v>
      </c>
      <c r="P107" s="93">
        <f>SUM('28:10'!P107)</f>
        <v>0</v>
      </c>
      <c r="Q107" s="93">
        <f>SUM('28:10'!Q107)</f>
        <v>0</v>
      </c>
      <c r="R107" s="93">
        <f>SUM('28:10'!R107)</f>
        <v>0</v>
      </c>
      <c r="S107" s="93">
        <f>SUM('28:10'!S107)</f>
        <v>0</v>
      </c>
      <c r="T107" s="93">
        <f>SUM('28:10'!T107)</f>
        <v>0</v>
      </c>
      <c r="U107" s="93">
        <f>SUM('28:10'!U107)</f>
        <v>0</v>
      </c>
      <c r="V107" s="196"/>
      <c r="W107" s="33"/>
      <c r="X107" s="93">
        <f>SUM('28:10'!X107)</f>
        <v>0</v>
      </c>
      <c r="Y107" s="93">
        <f>SUM('28:10'!Y107)</f>
        <v>0</v>
      </c>
      <c r="Z107" s="93">
        <f>SUM('28:10'!Z107)</f>
        <v>0</v>
      </c>
      <c r="AA107" s="93">
        <f>SUM('28:10'!AA107)</f>
        <v>0</v>
      </c>
      <c r="AB107" s="309">
        <v>2.0699999999999998</v>
      </c>
      <c r="AC107" s="232">
        <f t="shared" si="14"/>
        <v>478.16999999999996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SUM('28:10'!G108)</f>
        <v>228</v>
      </c>
      <c r="H108" s="93">
        <f>SUM('28:10'!H108)</f>
        <v>1140</v>
      </c>
      <c r="I108" s="93">
        <f>SUM('28:10'!I108)</f>
        <v>7</v>
      </c>
      <c r="J108" s="31"/>
      <c r="K108" s="35">
        <f t="array" ref="K108">IF(ISERROR(G108/L108),"",G108/L108)</f>
        <v>45.6</v>
      </c>
      <c r="L108" s="87">
        <v>5</v>
      </c>
      <c r="M108" s="36">
        <f t="shared" si="19"/>
        <v>-38.6</v>
      </c>
      <c r="N108" s="93">
        <f>SUM('28:10'!N108)</f>
        <v>0</v>
      </c>
      <c r="O108" s="93">
        <f>SUM('28:10'!O108)</f>
        <v>0</v>
      </c>
      <c r="P108" s="93">
        <f>SUM('28:10'!P108)</f>
        <v>0</v>
      </c>
      <c r="Q108" s="93">
        <f>SUM('28:10'!Q108)</f>
        <v>0</v>
      </c>
      <c r="R108" s="93">
        <f>SUM('28:10'!R108)</f>
        <v>0</v>
      </c>
      <c r="S108" s="93">
        <f>SUM('28:10'!S108)</f>
        <v>0</v>
      </c>
      <c r="T108" s="93">
        <f>SUM('28:10'!T108)</f>
        <v>0</v>
      </c>
      <c r="U108" s="93">
        <f>SUM('28:10'!U108)</f>
        <v>0</v>
      </c>
      <c r="V108" s="196"/>
      <c r="W108" s="33"/>
      <c r="X108" s="93">
        <f>SUM('28:10'!X108)</f>
        <v>0</v>
      </c>
      <c r="Y108" s="93">
        <f>SUM('28:10'!Y108)</f>
        <v>0</v>
      </c>
      <c r="Z108" s="93">
        <f>SUM('28:10'!Z108)</f>
        <v>0</v>
      </c>
      <c r="AA108" s="93">
        <f>SUM('28:10'!AA108)</f>
        <v>0</v>
      </c>
      <c r="AB108" s="309">
        <v>2.0699999999999998</v>
      </c>
      <c r="AC108" s="232">
        <f t="shared" si="14"/>
        <v>471.96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SUM('28:10'!G109)</f>
        <v>0</v>
      </c>
      <c r="H109" s="93">
        <f>SUM('28:10'!H109)</f>
        <v>0</v>
      </c>
      <c r="I109" s="93">
        <f>SUM('28:10'!I109)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SUM('28:10'!N109)</f>
        <v>0</v>
      </c>
      <c r="O109" s="93">
        <f>SUM('28:10'!O109)</f>
        <v>0</v>
      </c>
      <c r="P109" s="93">
        <f>SUM('28:10'!P109)</f>
        <v>0</v>
      </c>
      <c r="Q109" s="93">
        <f>SUM('28:10'!Q109)</f>
        <v>0</v>
      </c>
      <c r="R109" s="93">
        <f>SUM('28:10'!R109)</f>
        <v>0</v>
      </c>
      <c r="S109" s="93">
        <f>SUM('28:10'!S109)</f>
        <v>0</v>
      </c>
      <c r="T109" s="93">
        <f>SUM('28:10'!T109)</f>
        <v>0</v>
      </c>
      <c r="U109" s="93">
        <f>SUM('28:10'!U109)</f>
        <v>0</v>
      </c>
      <c r="V109" s="196"/>
      <c r="W109" s="33"/>
      <c r="X109" s="93">
        <f>SUM('28:10'!X109)</f>
        <v>0</v>
      </c>
      <c r="Y109" s="93">
        <f>SUM('28:10'!Y109)</f>
        <v>0</v>
      </c>
      <c r="Z109" s="93">
        <f>SUM('28:10'!Z109)</f>
        <v>0</v>
      </c>
      <c r="AA109" s="93">
        <f>SUM('28:10'!AA109)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SUM('28:10'!G110)</f>
        <v>0</v>
      </c>
      <c r="H110" s="93">
        <f>SUM('28:10'!H110)</f>
        <v>0</v>
      </c>
      <c r="I110" s="93">
        <f>SUM('28:10'!I110)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SUM('28:10'!N110)</f>
        <v>0</v>
      </c>
      <c r="O110" s="93">
        <f>SUM('28:10'!O110)</f>
        <v>0</v>
      </c>
      <c r="P110" s="93">
        <f>SUM('28:10'!P110)</f>
        <v>0</v>
      </c>
      <c r="Q110" s="93">
        <f>SUM('28:10'!Q110)</f>
        <v>0</v>
      </c>
      <c r="R110" s="93">
        <f>SUM('28:10'!R110)</f>
        <v>0</v>
      </c>
      <c r="S110" s="93">
        <f>SUM('28:10'!S110)</f>
        <v>0</v>
      </c>
      <c r="T110" s="93">
        <f>SUM('28:10'!T110)</f>
        <v>0</v>
      </c>
      <c r="U110" s="93">
        <f>SUM('28:10'!U110)</f>
        <v>0</v>
      </c>
      <c r="V110" s="196"/>
      <c r="W110" s="33"/>
      <c r="X110" s="93">
        <f>SUM('28:10'!X110)</f>
        <v>0</v>
      </c>
      <c r="Y110" s="93">
        <f>SUM('28:10'!Y110)</f>
        <v>0</v>
      </c>
      <c r="Z110" s="93">
        <f>SUM('28:10'!Z110)</f>
        <v>0</v>
      </c>
      <c r="AA110" s="93">
        <f>SUM('28:10'!AA110)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SUM('28:10'!G111)</f>
        <v>0</v>
      </c>
      <c r="H111" s="93">
        <f>SUM('28:10'!H111)</f>
        <v>0</v>
      </c>
      <c r="I111" s="93">
        <f>SUM('28:10'!I111)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SUM('28:10'!N111)</f>
        <v>0</v>
      </c>
      <c r="O111" s="93">
        <f>SUM('28:10'!O111)</f>
        <v>0</v>
      </c>
      <c r="P111" s="93">
        <f>SUM('28:10'!P111)</f>
        <v>0</v>
      </c>
      <c r="Q111" s="93">
        <f>SUM('28:10'!Q111)</f>
        <v>0</v>
      </c>
      <c r="R111" s="93">
        <f>SUM('28:10'!R111)</f>
        <v>0</v>
      </c>
      <c r="S111" s="93">
        <f>SUM('28:10'!S111)</f>
        <v>0</v>
      </c>
      <c r="T111" s="93">
        <f>SUM('28:10'!T111)</f>
        <v>0</v>
      </c>
      <c r="U111" s="93">
        <f>SUM('28:10'!U111)</f>
        <v>0</v>
      </c>
      <c r="V111" s="196"/>
      <c r="W111" s="33"/>
      <c r="X111" s="93">
        <f>SUM('28:10'!X111)</f>
        <v>0</v>
      </c>
      <c r="Y111" s="93">
        <f>SUM('28:10'!Y111)</f>
        <v>0</v>
      </c>
      <c r="Z111" s="93">
        <f>SUM('28:10'!Z111)</f>
        <v>0</v>
      </c>
      <c r="AA111" s="93">
        <f>SUM('28:10'!AA111)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SUM('28:10'!G112)</f>
        <v>0</v>
      </c>
      <c r="H112" s="93">
        <f>SUM('28:10'!H112)</f>
        <v>0</v>
      </c>
      <c r="I112" s="93">
        <f>SUM('28:10'!I112)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SUM('28:10'!N112)</f>
        <v>0</v>
      </c>
      <c r="O112" s="93">
        <f>SUM('28:10'!O112)</f>
        <v>0</v>
      </c>
      <c r="P112" s="93">
        <f>SUM('28:10'!P112)</f>
        <v>0</v>
      </c>
      <c r="Q112" s="93">
        <f>SUM('28:10'!Q112)</f>
        <v>0</v>
      </c>
      <c r="R112" s="93">
        <f>SUM('28:10'!R112)</f>
        <v>0</v>
      </c>
      <c r="S112" s="93">
        <f>SUM('28:10'!S112)</f>
        <v>0</v>
      </c>
      <c r="T112" s="93">
        <f>SUM('28:10'!T112)</f>
        <v>0</v>
      </c>
      <c r="U112" s="93">
        <f>SUM('28:10'!U112)</f>
        <v>0</v>
      </c>
      <c r="V112" s="196"/>
      <c r="W112" s="33"/>
      <c r="X112" s="93">
        <f>SUM('28:10'!X112)</f>
        <v>0</v>
      </c>
      <c r="Y112" s="93">
        <f>SUM('28:10'!Y112)</f>
        <v>0</v>
      </c>
      <c r="Z112" s="93">
        <f>SUM('28:10'!Z112)</f>
        <v>0</v>
      </c>
      <c r="AA112" s="93">
        <f>SUM('28:10'!AA112)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SUM('28:10'!G113)</f>
        <v>0</v>
      </c>
      <c r="H113" s="93">
        <f>SUM('28:10'!H113)</f>
        <v>0</v>
      </c>
      <c r="I113" s="93">
        <f>SUM('28:10'!I113)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SUM('28:10'!N113)</f>
        <v>0</v>
      </c>
      <c r="O113" s="93">
        <f>SUM('28:10'!O113)</f>
        <v>0</v>
      </c>
      <c r="P113" s="93">
        <f>SUM('28:10'!P113)</f>
        <v>0</v>
      </c>
      <c r="Q113" s="93">
        <f>SUM('28:10'!Q113)</f>
        <v>0</v>
      </c>
      <c r="R113" s="93">
        <f>SUM('28:10'!R113)</f>
        <v>0</v>
      </c>
      <c r="S113" s="93">
        <f>SUM('28:10'!S113)</f>
        <v>0</v>
      </c>
      <c r="T113" s="93">
        <f>SUM('28:10'!T113)</f>
        <v>0</v>
      </c>
      <c r="U113" s="93">
        <f>SUM('28:10'!U113)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SUM('28:10'!X113)</f>
        <v>0</v>
      </c>
      <c r="Y113" s="93">
        <f>SUM('28:10'!Y113)</f>
        <v>0</v>
      </c>
      <c r="Z113" s="93">
        <f>SUM('28:10'!Z113)</f>
        <v>0</v>
      </c>
      <c r="AA113" s="93">
        <f>SUM('28:10'!AA113)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SUM('28:10'!G114)</f>
        <v>0</v>
      </c>
      <c r="H114" s="93">
        <f>SUM('28:10'!H114)</f>
        <v>0</v>
      </c>
      <c r="I114" s="93">
        <f>SUM('28:10'!I114)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SUM('28:10'!N114)</f>
        <v>0</v>
      </c>
      <c r="O114" s="93">
        <f>SUM('28:10'!O114)</f>
        <v>0</v>
      </c>
      <c r="P114" s="93">
        <f>SUM('28:10'!P114)</f>
        <v>0</v>
      </c>
      <c r="Q114" s="93">
        <f>SUM('28:10'!Q114)</f>
        <v>0</v>
      </c>
      <c r="R114" s="93">
        <f>SUM('28:10'!R114)</f>
        <v>0</v>
      </c>
      <c r="S114" s="93">
        <f>SUM('28:10'!S114)</f>
        <v>0</v>
      </c>
      <c r="T114" s="93">
        <f>SUM('28:10'!T114)</f>
        <v>0</v>
      </c>
      <c r="U114" s="93">
        <f>SUM('28:10'!U114)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SUM('28:10'!X114)</f>
        <v>0</v>
      </c>
      <c r="Y114" s="93">
        <f>SUM('28:10'!Y114)</f>
        <v>0</v>
      </c>
      <c r="Z114" s="93">
        <f>SUM('28:10'!Z114)</f>
        <v>0</v>
      </c>
      <c r="AA114" s="93">
        <f>SUM('28:10'!AA114)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SUM('28:10'!G115)</f>
        <v>189</v>
      </c>
      <c r="H115" s="93">
        <f>SUM('28:10'!H115)</f>
        <v>945</v>
      </c>
      <c r="I115" s="93">
        <f>SUM('28:10'!I115)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326.96999999999997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SUM('28:10'!G116)</f>
        <v>300</v>
      </c>
      <c r="H116" s="93">
        <f>SUM('28:10'!H116)</f>
        <v>1500</v>
      </c>
      <c r="I116" s="93">
        <f>SUM('28:10'!I116)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519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SUM('28:10'!G117)</f>
        <v>237</v>
      </c>
      <c r="H117" s="93">
        <f>SUM('28:10'!H117)</f>
        <v>1185</v>
      </c>
      <c r="I117" s="93">
        <f>SUM('28:10'!I117)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410.01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SUM('28:10'!G118)</f>
        <v>0</v>
      </c>
      <c r="H118" s="93">
        <f>SUM('28:10'!H118)</f>
        <v>0</v>
      </c>
      <c r="I118" s="93">
        <f>SUM('28:10'!I118)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SUM('28:10'!N118)</f>
        <v>0</v>
      </c>
      <c r="O118" s="93">
        <f>SUM('28:10'!O118)</f>
        <v>0</v>
      </c>
      <c r="P118" s="93">
        <f>SUM('28:10'!P118)</f>
        <v>0</v>
      </c>
      <c r="Q118" s="93">
        <f>SUM('28:10'!Q118)</f>
        <v>0</v>
      </c>
      <c r="R118" s="93">
        <f>SUM('28:10'!R118)</f>
        <v>0</v>
      </c>
      <c r="S118" s="93">
        <f>SUM('28:10'!S118)</f>
        <v>0</v>
      </c>
      <c r="T118" s="93">
        <f>SUM('28:10'!T118)</f>
        <v>0</v>
      </c>
      <c r="U118" s="93">
        <f>SUM('28:10'!U118)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SUM('28:10'!X118)</f>
        <v>0</v>
      </c>
      <c r="Y118" s="93">
        <f>SUM('28:10'!Y118)</f>
        <v>0</v>
      </c>
      <c r="Z118" s="93">
        <f>SUM('28:10'!Z118)</f>
        <v>0</v>
      </c>
      <c r="AA118" s="93">
        <f>SUM('28:10'!AA118)</f>
        <v>0</v>
      </c>
      <c r="AB118" s="309">
        <v>1.22</v>
      </c>
      <c r="AC118" s="232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SUM('28:10'!G119)</f>
        <v>0</v>
      </c>
      <c r="H119" s="93">
        <f>SUM('28:10'!H119)</f>
        <v>0</v>
      </c>
      <c r="I119" s="93">
        <f>SUM('28:10'!I119)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SUM('28:10'!N119)</f>
        <v>0</v>
      </c>
      <c r="O119" s="93">
        <f>SUM('28:10'!O119)</f>
        <v>0</v>
      </c>
      <c r="P119" s="93">
        <f>SUM('28:10'!P119)</f>
        <v>0</v>
      </c>
      <c r="Q119" s="93">
        <f>SUM('28:10'!Q119)</f>
        <v>0</v>
      </c>
      <c r="R119" s="93">
        <f>SUM('28:10'!R119)</f>
        <v>0</v>
      </c>
      <c r="S119" s="93">
        <f>SUM('28:10'!S119)</f>
        <v>0</v>
      </c>
      <c r="T119" s="93">
        <f>SUM('28:10'!T119)</f>
        <v>0</v>
      </c>
      <c r="U119" s="93">
        <f>SUM('28:10'!U119)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SUM('28:10'!X119)</f>
        <v>0</v>
      </c>
      <c r="Y119" s="93">
        <f>SUM('28:10'!Y119)</f>
        <v>0</v>
      </c>
      <c r="Z119" s="93">
        <f>SUM('28:10'!Z119)</f>
        <v>0</v>
      </c>
      <c r="AA119" s="93">
        <f>SUM('28:10'!AA119)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SUM('28:10'!G120)</f>
        <v>0</v>
      </c>
      <c r="H120" s="93">
        <f>SUM('28:10'!H120)</f>
        <v>0</v>
      </c>
      <c r="I120" s="93">
        <f>SUM('28:10'!I120)</f>
        <v>0</v>
      </c>
      <c r="J120" s="31" t="str">
        <f t="array" ref="J120">IF(ISERROR(G120/I120),"",G120/I120)</f>
        <v/>
      </c>
      <c r="K120" s="212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SUM('28:10'!N120)</f>
        <v>0</v>
      </c>
      <c r="O120" s="93">
        <f>SUM('28:10'!O120)</f>
        <v>0</v>
      </c>
      <c r="P120" s="93">
        <f>SUM('28:10'!P120)</f>
        <v>0</v>
      </c>
      <c r="Q120" s="93">
        <f>SUM('28:10'!Q120)</f>
        <v>0</v>
      </c>
      <c r="R120" s="93">
        <f>SUM('28:10'!R120)</f>
        <v>0</v>
      </c>
      <c r="S120" s="93">
        <f>SUM('28:10'!S120)</f>
        <v>0</v>
      </c>
      <c r="T120" s="93">
        <f>SUM('28:10'!T120)</f>
        <v>0</v>
      </c>
      <c r="U120" s="93">
        <f>SUM('28:10'!U120)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SUM('28:10'!X120)</f>
        <v>0</v>
      </c>
      <c r="Y120" s="93">
        <f>SUM('28:10'!Y120)</f>
        <v>0</v>
      </c>
      <c r="Z120" s="93">
        <f>SUM('28:10'!Z120)</f>
        <v>0</v>
      </c>
      <c r="AA120" s="93">
        <f>SUM('28:10'!AA120)</f>
        <v>0</v>
      </c>
      <c r="AB120" s="309">
        <v>1.22</v>
      </c>
      <c r="AC120" s="232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80" t="s">
        <v>92</v>
      </c>
      <c r="B121" s="781"/>
      <c r="C121" s="209" t="s">
        <v>71</v>
      </c>
      <c r="D121" s="20"/>
      <c r="E121" s="20"/>
      <c r="F121" s="32"/>
      <c r="G121" s="99">
        <f>SUM(G87:G120)</f>
        <v>1673</v>
      </c>
      <c r="H121" s="30">
        <f>SUM(H87:H120)</f>
        <v>8379.64</v>
      </c>
      <c r="I121" s="30">
        <f>SUM(I87:I120)</f>
        <v>123.1</v>
      </c>
      <c r="J121" s="31">
        <f t="array" ref="J121">IF(ISERROR(G121/I121),"",G121/I121)</f>
        <v>13.590576766856215</v>
      </c>
      <c r="K121" s="30">
        <f>SUM(K87:K120)</f>
        <v>183.05</v>
      </c>
      <c r="L121" s="98"/>
      <c r="M121" s="89">
        <f t="shared" ref="M121:V121" si="22">SUM(M87:M120)</f>
        <v>-48.300000000000004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2723.3900000000003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SUM('28:10'!G122)</f>
        <v>504</v>
      </c>
      <c r="H122" s="93">
        <f>SUM('28:10'!H122)</f>
        <v>2535.1200000000003</v>
      </c>
      <c r="I122" s="93">
        <f>SUM('28:10'!I122)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4">IF(ISERROR(I122-K122),"",I122-K122)</f>
        <v>-2.16</v>
      </c>
      <c r="N122" s="93">
        <f>SUM('28:10'!N122)</f>
        <v>0</v>
      </c>
      <c r="O122" s="93">
        <f>SUM('28:10'!O122)</f>
        <v>0</v>
      </c>
      <c r="P122" s="93">
        <f>SUM('28:10'!P122)</f>
        <v>0</v>
      </c>
      <c r="Q122" s="93">
        <f>SUM('28:10'!Q122)</f>
        <v>0</v>
      </c>
      <c r="R122" s="93">
        <f>SUM('28:10'!R122)</f>
        <v>0</v>
      </c>
      <c r="S122" s="93">
        <f>SUM('28:10'!S122)</f>
        <v>0</v>
      </c>
      <c r="T122" s="93">
        <f>SUM('28:10'!T122)</f>
        <v>0</v>
      </c>
      <c r="U122" s="93">
        <f>SUM('28:10'!U122)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SUM('28:10'!X122)</f>
        <v>0</v>
      </c>
      <c r="Y122" s="93">
        <f>SUM('28:10'!Y122)</f>
        <v>0</v>
      </c>
      <c r="Z122" s="93">
        <f>SUM('28:10'!Z122)</f>
        <v>0</v>
      </c>
      <c r="AA122" s="93">
        <f>SUM('28:10'!AA122)</f>
        <v>0</v>
      </c>
      <c r="AB122" s="309">
        <v>0.41</v>
      </c>
      <c r="AC122" s="232">
        <f t="shared" si="14"/>
        <v>206.64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SUM('28:10'!G123)</f>
        <v>506</v>
      </c>
      <c r="H123" s="93">
        <f>SUM('28:10'!H123)</f>
        <v>2545.1800000000003</v>
      </c>
      <c r="I123" s="93">
        <f>SUM('28:10'!I123)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4"/>
        <v>-8.2399999999999984</v>
      </c>
      <c r="N123" s="93">
        <f>SUM('28:10'!N123)</f>
        <v>0</v>
      </c>
      <c r="O123" s="93">
        <f>SUM('28:10'!O123)</f>
        <v>0</v>
      </c>
      <c r="P123" s="93">
        <f>SUM('28:10'!P123)</f>
        <v>0</v>
      </c>
      <c r="Q123" s="93">
        <f>SUM('28:10'!Q123)</f>
        <v>0</v>
      </c>
      <c r="R123" s="93">
        <f>SUM('28:10'!R123)</f>
        <v>0</v>
      </c>
      <c r="S123" s="93">
        <f>SUM('28:10'!S123)</f>
        <v>0</v>
      </c>
      <c r="T123" s="93">
        <f>SUM('28:10'!T123)</f>
        <v>0</v>
      </c>
      <c r="U123" s="93">
        <f>SUM('28:10'!U123)</f>
        <v>0</v>
      </c>
      <c r="V123" s="196">
        <f t="shared" si="25"/>
        <v>0</v>
      </c>
      <c r="W123" s="33">
        <f t="shared" si="23"/>
        <v>0</v>
      </c>
      <c r="X123" s="93">
        <f>SUM('28:10'!X123)</f>
        <v>0</v>
      </c>
      <c r="Y123" s="93">
        <f>SUM('28:10'!Y123)</f>
        <v>0</v>
      </c>
      <c r="Z123" s="93">
        <f>SUM('28:10'!Z123)</f>
        <v>0</v>
      </c>
      <c r="AA123" s="93">
        <f>SUM('28:10'!AA123)</f>
        <v>0</v>
      </c>
      <c r="AB123" s="309">
        <v>0.41</v>
      </c>
      <c r="AC123" s="232">
        <f t="shared" si="14"/>
        <v>207.45999999999998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SUM('28:10'!G124)</f>
        <v>379</v>
      </c>
      <c r="H124" s="93">
        <f>SUM('28:10'!H124)</f>
        <v>1910.16</v>
      </c>
      <c r="I124" s="93">
        <f>SUM('28:10'!I124)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4"/>
        <v>-3.9499999999999993</v>
      </c>
      <c r="N124" s="93">
        <f>SUM('28:10'!N124)</f>
        <v>0</v>
      </c>
      <c r="O124" s="93">
        <f>SUM('28:10'!O124)</f>
        <v>0</v>
      </c>
      <c r="P124" s="93">
        <f>SUM('28:10'!P124)</f>
        <v>0</v>
      </c>
      <c r="Q124" s="93">
        <f>SUM('28:10'!Q124)</f>
        <v>0</v>
      </c>
      <c r="R124" s="93">
        <f>SUM('28:10'!R124)</f>
        <v>0</v>
      </c>
      <c r="S124" s="93">
        <f>SUM('28:10'!S124)</f>
        <v>0</v>
      </c>
      <c r="T124" s="93">
        <f>SUM('28:10'!T124)</f>
        <v>0</v>
      </c>
      <c r="U124" s="93">
        <f>SUM('28:10'!U124)</f>
        <v>0</v>
      </c>
      <c r="V124" s="196">
        <f t="shared" si="25"/>
        <v>0</v>
      </c>
      <c r="W124" s="33">
        <f t="shared" si="23"/>
        <v>0</v>
      </c>
      <c r="X124" s="93">
        <f>SUM('28:10'!X124)</f>
        <v>0</v>
      </c>
      <c r="Y124" s="93">
        <f>SUM('28:10'!Y124)</f>
        <v>0</v>
      </c>
      <c r="Z124" s="93">
        <f>SUM('28:10'!Z124)</f>
        <v>0</v>
      </c>
      <c r="AA124" s="93">
        <f>SUM('28:10'!AA124)</f>
        <v>0</v>
      </c>
      <c r="AB124" s="309">
        <v>0.52</v>
      </c>
      <c r="AC124" s="232">
        <f t="shared" si="14"/>
        <v>197.08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SUM('28:10'!G125)</f>
        <v>0</v>
      </c>
      <c r="H125" s="93">
        <f>SUM('28:10'!H125)</f>
        <v>0</v>
      </c>
      <c r="I125" s="93">
        <f>SUM('28:10'!I125)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SUM('28:10'!N125)</f>
        <v>0</v>
      </c>
      <c r="O125" s="93">
        <f>SUM('28:10'!O125)</f>
        <v>0</v>
      </c>
      <c r="P125" s="93">
        <f>SUM('28:10'!P125)</f>
        <v>0</v>
      </c>
      <c r="Q125" s="93">
        <f>SUM('28:10'!Q125)</f>
        <v>0</v>
      </c>
      <c r="R125" s="93">
        <f>SUM('28:10'!R125)</f>
        <v>0</v>
      </c>
      <c r="S125" s="93">
        <f>SUM('28:10'!S125)</f>
        <v>0</v>
      </c>
      <c r="T125" s="93">
        <f>SUM('28:10'!T125)</f>
        <v>0</v>
      </c>
      <c r="U125" s="93">
        <f>SUM('28:10'!U125)</f>
        <v>0</v>
      </c>
      <c r="V125" s="196">
        <f t="shared" si="25"/>
        <v>0</v>
      </c>
      <c r="W125" s="33" t="str">
        <f t="shared" si="23"/>
        <v/>
      </c>
      <c r="X125" s="93">
        <f>SUM('28:10'!X125)</f>
        <v>0</v>
      </c>
      <c r="Y125" s="93">
        <f>SUM('28:10'!Y125)</f>
        <v>0</v>
      </c>
      <c r="Z125" s="93">
        <f>SUM('28:10'!Z125)</f>
        <v>0</v>
      </c>
      <c r="AA125" s="93">
        <f>SUM('28:10'!AA125)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SUM('28:10'!G126)</f>
        <v>0</v>
      </c>
      <c r="H126" s="93">
        <f>SUM('28:10'!H126)</f>
        <v>0</v>
      </c>
      <c r="I126" s="93">
        <f>SUM('28:10'!I126)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SUM('28:10'!N126)</f>
        <v>0</v>
      </c>
      <c r="O126" s="93">
        <f>SUM('28:10'!O126)</f>
        <v>0</v>
      </c>
      <c r="P126" s="93">
        <f>SUM('28:10'!P126)</f>
        <v>0</v>
      </c>
      <c r="Q126" s="93">
        <f>SUM('28:10'!Q126)</f>
        <v>0</v>
      </c>
      <c r="R126" s="93">
        <f>SUM('28:10'!R126)</f>
        <v>0</v>
      </c>
      <c r="S126" s="93">
        <f>SUM('28:10'!S126)</f>
        <v>0</v>
      </c>
      <c r="T126" s="93">
        <f>SUM('28:10'!T126)</f>
        <v>0</v>
      </c>
      <c r="U126" s="93">
        <f>SUM('28:10'!U126)</f>
        <v>0</v>
      </c>
      <c r="V126" s="196">
        <f t="shared" si="25"/>
        <v>0</v>
      </c>
      <c r="W126" s="33" t="str">
        <f t="shared" si="23"/>
        <v/>
      </c>
      <c r="X126" s="93">
        <f>SUM('28:10'!X126)</f>
        <v>0</v>
      </c>
      <c r="Y126" s="93">
        <f>SUM('28:10'!Y126)</f>
        <v>0</v>
      </c>
      <c r="Z126" s="93">
        <f>SUM('28:10'!Z126)</f>
        <v>0</v>
      </c>
      <c r="AA126" s="93">
        <f>SUM('28:10'!AA126)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SUM('28:10'!G127)</f>
        <v>0</v>
      </c>
      <c r="H127" s="93">
        <f>SUM('28:10'!H127)</f>
        <v>0</v>
      </c>
      <c r="I127" s="93">
        <f>SUM('28:10'!I127)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SUM('28:10'!N127)</f>
        <v>0</v>
      </c>
      <c r="O127" s="93">
        <f>SUM('28:10'!O127)</f>
        <v>0</v>
      </c>
      <c r="P127" s="93">
        <f>SUM('28:10'!P127)</f>
        <v>0</v>
      </c>
      <c r="Q127" s="93">
        <f>SUM('28:10'!Q127)</f>
        <v>0</v>
      </c>
      <c r="R127" s="93">
        <f>SUM('28:10'!R127)</f>
        <v>0</v>
      </c>
      <c r="S127" s="93">
        <f>SUM('28:10'!S127)</f>
        <v>0</v>
      </c>
      <c r="T127" s="93">
        <f>SUM('28:10'!T127)</f>
        <v>0</v>
      </c>
      <c r="U127" s="93">
        <f>SUM('28:10'!U127)</f>
        <v>0</v>
      </c>
      <c r="V127" s="196">
        <f t="shared" si="25"/>
        <v>0</v>
      </c>
      <c r="W127" s="33" t="str">
        <f t="shared" si="23"/>
        <v/>
      </c>
      <c r="X127" s="93">
        <f>SUM('28:10'!X127)</f>
        <v>0</v>
      </c>
      <c r="Y127" s="93">
        <f>SUM('28:10'!Y127)</f>
        <v>0</v>
      </c>
      <c r="Z127" s="93">
        <f>SUM('28:10'!Z127)</f>
        <v>0</v>
      </c>
      <c r="AA127" s="93">
        <f>SUM('28:10'!AA127)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SUM('28:10'!G128)</f>
        <v>0</v>
      </c>
      <c r="H128" s="93">
        <f>SUM('28:10'!H128)</f>
        <v>0</v>
      </c>
      <c r="I128" s="93">
        <f>SUM('28:10'!I128)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SUM('28:10'!N128)</f>
        <v>0</v>
      </c>
      <c r="O128" s="93">
        <f>SUM('28:10'!O128)</f>
        <v>0</v>
      </c>
      <c r="P128" s="93">
        <f>SUM('28:10'!P128)</f>
        <v>0</v>
      </c>
      <c r="Q128" s="93">
        <f>SUM('28:10'!Q128)</f>
        <v>0</v>
      </c>
      <c r="R128" s="93">
        <f>SUM('28:10'!R128)</f>
        <v>0</v>
      </c>
      <c r="S128" s="93">
        <f>SUM('28:10'!S128)</f>
        <v>0</v>
      </c>
      <c r="T128" s="93">
        <f>SUM('28:10'!T128)</f>
        <v>0</v>
      </c>
      <c r="U128" s="93">
        <f>SUM('28:10'!U128)</f>
        <v>0</v>
      </c>
      <c r="V128" s="196">
        <f t="shared" si="25"/>
        <v>0</v>
      </c>
      <c r="W128" s="33" t="str">
        <f t="shared" si="23"/>
        <v/>
      </c>
      <c r="X128" s="93">
        <f>SUM('28:10'!X128)</f>
        <v>0</v>
      </c>
      <c r="Y128" s="93">
        <f>SUM('28:10'!Y128)</f>
        <v>0</v>
      </c>
      <c r="Z128" s="93">
        <f>SUM('28:10'!Z128)</f>
        <v>0</v>
      </c>
      <c r="AA128" s="93">
        <f>SUM('28:10'!AA128)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SUM('28:10'!G129)</f>
        <v>0</v>
      </c>
      <c r="H129" s="93">
        <f>SUM('28:10'!H129)</f>
        <v>0</v>
      </c>
      <c r="I129" s="93">
        <f>SUM('28:10'!I129)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SUM('28:10'!N129)</f>
        <v>0</v>
      </c>
      <c r="O129" s="93">
        <f>SUM('28:10'!O129)</f>
        <v>0</v>
      </c>
      <c r="P129" s="93">
        <f>SUM('28:10'!P129)</f>
        <v>0</v>
      </c>
      <c r="Q129" s="93">
        <f>SUM('28:10'!Q129)</f>
        <v>0</v>
      </c>
      <c r="R129" s="93">
        <f>SUM('28:10'!R129)</f>
        <v>0</v>
      </c>
      <c r="S129" s="93">
        <f>SUM('28:10'!S129)</f>
        <v>0</v>
      </c>
      <c r="T129" s="93">
        <f>SUM('28:10'!T129)</f>
        <v>0</v>
      </c>
      <c r="U129" s="93">
        <f>SUM('28:10'!U129)</f>
        <v>0</v>
      </c>
      <c r="V129" s="196">
        <f t="shared" si="25"/>
        <v>0</v>
      </c>
      <c r="W129" s="33" t="str">
        <f t="shared" si="23"/>
        <v/>
      </c>
      <c r="X129" s="93">
        <f>SUM('28:10'!X129)</f>
        <v>0</v>
      </c>
      <c r="Y129" s="93">
        <f>SUM('28:10'!Y129)</f>
        <v>0</v>
      </c>
      <c r="Z129" s="93">
        <f>SUM('28:10'!Z129)</f>
        <v>0</v>
      </c>
      <c r="AA129" s="93">
        <f>SUM('28:10'!AA129)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SUM('28:10'!G130)</f>
        <v>0</v>
      </c>
      <c r="H130" s="93">
        <f>SUM('28:10'!H130)</f>
        <v>0</v>
      </c>
      <c r="I130" s="93">
        <f>SUM('28:10'!I130)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SUM('28:10'!N130)</f>
        <v>0</v>
      </c>
      <c r="O130" s="93">
        <f>SUM('28:10'!O130)</f>
        <v>0</v>
      </c>
      <c r="P130" s="93">
        <f>SUM('28:10'!P130)</f>
        <v>0</v>
      </c>
      <c r="Q130" s="93">
        <f>SUM('28:10'!Q130)</f>
        <v>0</v>
      </c>
      <c r="R130" s="93">
        <f>SUM('28:10'!R130)</f>
        <v>0</v>
      </c>
      <c r="S130" s="93">
        <f>SUM('28:10'!S130)</f>
        <v>0</v>
      </c>
      <c r="T130" s="93">
        <f>SUM('28:10'!T130)</f>
        <v>0</v>
      </c>
      <c r="U130" s="93">
        <f>SUM('28:10'!U130)</f>
        <v>0</v>
      </c>
      <c r="V130" s="196">
        <f t="shared" si="25"/>
        <v>0</v>
      </c>
      <c r="W130" s="33" t="str">
        <f t="shared" si="23"/>
        <v/>
      </c>
      <c r="X130" s="93">
        <f>SUM('28:10'!X130)</f>
        <v>0</v>
      </c>
      <c r="Y130" s="93">
        <f>SUM('28:10'!Y130)</f>
        <v>0</v>
      </c>
      <c r="Z130" s="93">
        <f>SUM('28:10'!Z130)</f>
        <v>0</v>
      </c>
      <c r="AA130" s="93">
        <f>SUM('28:10'!AA130)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SUM('28:10'!G131)</f>
        <v>0</v>
      </c>
      <c r="H131" s="93">
        <f>SUM('28:10'!H131)</f>
        <v>0</v>
      </c>
      <c r="I131" s="93">
        <f>SUM('28:10'!I131)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SUM('28:10'!N131)</f>
        <v>0</v>
      </c>
      <c r="O131" s="93">
        <f>SUM('28:10'!O131)</f>
        <v>0</v>
      </c>
      <c r="P131" s="93">
        <f>SUM('28:10'!P131)</f>
        <v>0</v>
      </c>
      <c r="Q131" s="93">
        <f>SUM('28:10'!Q131)</f>
        <v>0</v>
      </c>
      <c r="R131" s="93">
        <f>SUM('28:10'!R131)</f>
        <v>0</v>
      </c>
      <c r="S131" s="93">
        <f>SUM('28:10'!S131)</f>
        <v>0</v>
      </c>
      <c r="T131" s="93">
        <f>SUM('28:10'!T131)</f>
        <v>0</v>
      </c>
      <c r="U131" s="93">
        <f>SUM('28:10'!U131)</f>
        <v>0</v>
      </c>
      <c r="V131" s="196">
        <f t="shared" si="25"/>
        <v>0</v>
      </c>
      <c r="W131" s="33" t="str">
        <f t="shared" si="23"/>
        <v/>
      </c>
      <c r="X131" s="93">
        <f>SUM('28:10'!X131)</f>
        <v>0</v>
      </c>
      <c r="Y131" s="93">
        <f>SUM('28:10'!Y131)</f>
        <v>0</v>
      </c>
      <c r="Z131" s="93">
        <f>SUM('28:10'!Z131)</f>
        <v>0</v>
      </c>
      <c r="AA131" s="93">
        <f>SUM('28:10'!AA131)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SUM('28:10'!G132)</f>
        <v>0</v>
      </c>
      <c r="H132" s="93">
        <f>SUM('28:10'!H132)</f>
        <v>0</v>
      </c>
      <c r="I132" s="93">
        <f>SUM('28:10'!I132)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SUM('28:10'!N132)</f>
        <v>0</v>
      </c>
      <c r="O132" s="93">
        <f>SUM('28:10'!O132)</f>
        <v>0</v>
      </c>
      <c r="P132" s="93">
        <f>SUM('28:10'!P132)</f>
        <v>0</v>
      </c>
      <c r="Q132" s="93">
        <f>SUM('28:10'!Q132)</f>
        <v>0</v>
      </c>
      <c r="R132" s="93">
        <f>SUM('28:10'!R132)</f>
        <v>0</v>
      </c>
      <c r="S132" s="93">
        <f>SUM('28:10'!S132)</f>
        <v>0</v>
      </c>
      <c r="T132" s="93">
        <f>SUM('28:10'!T132)</f>
        <v>0</v>
      </c>
      <c r="U132" s="93">
        <f>SUM('28:10'!U132)</f>
        <v>0</v>
      </c>
      <c r="V132" s="196">
        <f t="shared" si="25"/>
        <v>0</v>
      </c>
      <c r="W132" s="33" t="str">
        <f t="shared" si="23"/>
        <v/>
      </c>
      <c r="X132" s="93">
        <f>SUM('28:10'!X132)</f>
        <v>0</v>
      </c>
      <c r="Y132" s="93">
        <f>SUM('28:10'!Y132)</f>
        <v>0</v>
      </c>
      <c r="Z132" s="93">
        <f>SUM('28:10'!Z132)</f>
        <v>0</v>
      </c>
      <c r="AA132" s="93">
        <f>SUM('28:10'!AA132)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SUM('28:10'!G133)</f>
        <v>0</v>
      </c>
      <c r="H133" s="93">
        <f>SUM('28:10'!H133)</f>
        <v>0</v>
      </c>
      <c r="I133" s="93">
        <f>SUM('28:10'!I133)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SUM('28:10'!N133)</f>
        <v>0</v>
      </c>
      <c r="O133" s="93">
        <f>SUM('28:10'!O133)</f>
        <v>0</v>
      </c>
      <c r="P133" s="93">
        <f>SUM('28:10'!P133)</f>
        <v>0</v>
      </c>
      <c r="Q133" s="93">
        <f>SUM('28:10'!Q133)</f>
        <v>0</v>
      </c>
      <c r="R133" s="93">
        <f>SUM('28:10'!R133)</f>
        <v>0</v>
      </c>
      <c r="S133" s="93">
        <f>SUM('28:10'!S133)</f>
        <v>0</v>
      </c>
      <c r="T133" s="93">
        <f>SUM('28:10'!T133)</f>
        <v>0</v>
      </c>
      <c r="U133" s="93">
        <f>SUM('28:10'!U133)</f>
        <v>0</v>
      </c>
      <c r="V133" s="196">
        <f t="shared" si="25"/>
        <v>0</v>
      </c>
      <c r="W133" s="33" t="str">
        <f t="shared" si="23"/>
        <v/>
      </c>
      <c r="X133" s="93">
        <f>SUM('28:10'!X133)</f>
        <v>0</v>
      </c>
      <c r="Y133" s="93">
        <f>SUM('28:10'!Y133)</f>
        <v>0</v>
      </c>
      <c r="Z133" s="93">
        <f>SUM('28:10'!Z133)</f>
        <v>0</v>
      </c>
      <c r="AA133" s="93">
        <f>SUM('28:10'!AA133)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SUM('28:10'!G134)</f>
        <v>0</v>
      </c>
      <c r="H134" s="93">
        <f>SUM('28:10'!H134)</f>
        <v>0</v>
      </c>
      <c r="I134" s="93">
        <f>SUM('28:10'!I134)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SUM('28:10'!N134)</f>
        <v>0</v>
      </c>
      <c r="O134" s="93">
        <f>SUM('28:10'!O134)</f>
        <v>0</v>
      </c>
      <c r="P134" s="93">
        <f>SUM('28:10'!P134)</f>
        <v>0</v>
      </c>
      <c r="Q134" s="93">
        <f>SUM('28:10'!Q134)</f>
        <v>0</v>
      </c>
      <c r="R134" s="93">
        <f>SUM('28:10'!R134)</f>
        <v>0</v>
      </c>
      <c r="S134" s="93">
        <f>SUM('28:10'!S134)</f>
        <v>0</v>
      </c>
      <c r="T134" s="93">
        <f>SUM('28:10'!T134)</f>
        <v>0</v>
      </c>
      <c r="U134" s="93">
        <f>SUM('28:10'!U134)</f>
        <v>0</v>
      </c>
      <c r="V134" s="196">
        <f t="shared" si="25"/>
        <v>0</v>
      </c>
      <c r="W134" s="33" t="str">
        <f t="shared" si="23"/>
        <v/>
      </c>
      <c r="X134" s="93">
        <f>SUM('28:10'!X134)</f>
        <v>0</v>
      </c>
      <c r="Y134" s="93">
        <f>SUM('28:10'!Y134)</f>
        <v>0</v>
      </c>
      <c r="Z134" s="93">
        <f>SUM('28:10'!Z134)</f>
        <v>0</v>
      </c>
      <c r="AA134" s="93">
        <f>SUM('28:10'!AA134)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SUM('28:10'!G135)</f>
        <v>382</v>
      </c>
      <c r="H135" s="93">
        <f>SUM('28:10'!H135)</f>
        <v>1932.9199999999998</v>
      </c>
      <c r="I135" s="93">
        <f>SUM('28:10'!I135)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4"/>
        <v>4.2200000000000006</v>
      </c>
      <c r="N135" s="93">
        <f>SUM('28:10'!N135)</f>
        <v>0</v>
      </c>
      <c r="O135" s="93">
        <f>SUM('28:10'!O135)</f>
        <v>0</v>
      </c>
      <c r="P135" s="93">
        <f>SUM('28:10'!P135)</f>
        <v>0</v>
      </c>
      <c r="Q135" s="93">
        <f>SUM('28:10'!Q135)</f>
        <v>0</v>
      </c>
      <c r="R135" s="93">
        <f>SUM('28:10'!R135)</f>
        <v>0</v>
      </c>
      <c r="S135" s="93">
        <f>SUM('28:10'!S135)</f>
        <v>0</v>
      </c>
      <c r="T135" s="93">
        <f>SUM('28:10'!T135)</f>
        <v>0</v>
      </c>
      <c r="U135" s="93">
        <f>SUM('28:10'!U135)</f>
        <v>0</v>
      </c>
      <c r="V135" s="196">
        <f t="shared" si="25"/>
        <v>0</v>
      </c>
      <c r="W135" s="33">
        <f t="shared" si="23"/>
        <v>0</v>
      </c>
      <c r="X135" s="93">
        <f>SUM('28:10'!X135)</f>
        <v>0</v>
      </c>
      <c r="Y135" s="93">
        <f>SUM('28:10'!Y135)</f>
        <v>0</v>
      </c>
      <c r="Z135" s="93">
        <f>SUM('28:10'!Z135)</f>
        <v>0</v>
      </c>
      <c r="AA135" s="93">
        <f>SUM('28:10'!AA135)</f>
        <v>0</v>
      </c>
      <c r="AB135" s="309">
        <v>0.43</v>
      </c>
      <c r="AC135" s="232">
        <f t="shared" si="14"/>
        <v>164.26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SUM('28:10'!G136)</f>
        <v>1139</v>
      </c>
      <c r="H136" s="93">
        <f>SUM('28:10'!H136)</f>
        <v>5763.3399999999992</v>
      </c>
      <c r="I136" s="93">
        <f>SUM('28:10'!I136)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4"/>
        <v>-10.521739130434781</v>
      </c>
      <c r="N136" s="93">
        <f>SUM('28:10'!N136)</f>
        <v>0</v>
      </c>
      <c r="O136" s="93">
        <f>SUM('28:10'!O136)</f>
        <v>0</v>
      </c>
      <c r="P136" s="93">
        <f>SUM('28:10'!P136)</f>
        <v>0</v>
      </c>
      <c r="Q136" s="93">
        <f>SUM('28:10'!Q136)</f>
        <v>0</v>
      </c>
      <c r="R136" s="93">
        <f>SUM('28:10'!R136)</f>
        <v>0</v>
      </c>
      <c r="S136" s="93">
        <f>SUM('28:10'!S136)</f>
        <v>0</v>
      </c>
      <c r="T136" s="93">
        <f>SUM('28:10'!T136)</f>
        <v>0</v>
      </c>
      <c r="U136" s="93">
        <f>SUM('28:10'!U136)</f>
        <v>0</v>
      </c>
      <c r="V136" s="196">
        <f t="shared" si="25"/>
        <v>0</v>
      </c>
      <c r="W136" s="33">
        <f t="shared" si="23"/>
        <v>0</v>
      </c>
      <c r="X136" s="93">
        <f>SUM('28:10'!X136)</f>
        <v>0</v>
      </c>
      <c r="Y136" s="93">
        <f>SUM('28:10'!Y136)</f>
        <v>0</v>
      </c>
      <c r="Z136" s="93">
        <f>SUM('28:10'!Z136)</f>
        <v>0</v>
      </c>
      <c r="AA136" s="93">
        <f>SUM('28:10'!AA136)</f>
        <v>0</v>
      </c>
      <c r="AB136" s="309">
        <v>0.43</v>
      </c>
      <c r="AC136" s="232">
        <f t="shared" ref="AC136:AC162" si="26">AB136*G136</f>
        <v>489.77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80" t="s">
        <v>99</v>
      </c>
      <c r="B137" s="781"/>
      <c r="C137" s="209" t="s">
        <v>71</v>
      </c>
      <c r="D137" s="20"/>
      <c r="E137" s="20"/>
      <c r="F137" s="32"/>
      <c r="G137" s="99">
        <f>SUM(G122:G136)</f>
        <v>2910</v>
      </c>
      <c r="H137" s="30">
        <f>SUM(H122:H136)</f>
        <v>14686.720000000001</v>
      </c>
      <c r="I137" s="30">
        <f>SUM(I122:I136)</f>
        <v>103.5</v>
      </c>
      <c r="J137" s="31">
        <f t="array" ref="J137">IF(ISERROR(G137/I137),"",G137/I137)</f>
        <v>28.115942028985508</v>
      </c>
      <c r="K137" s="30">
        <f>SUM(K122:K136)</f>
        <v>124.15173913043478</v>
      </c>
      <c r="L137" s="98"/>
      <c r="M137" s="89">
        <f>SUM(M122:M136)</f>
        <v>-20.651739130434777</v>
      </c>
      <c r="N137" s="30">
        <f>SUM(N122:N136)</f>
        <v>0</v>
      </c>
      <c r="O137" s="93">
        <f>SUM('28:10'!O137)</f>
        <v>0</v>
      </c>
      <c r="P137" s="93">
        <f>SUM('28:10'!P137)</f>
        <v>0</v>
      </c>
      <c r="Q137" s="93">
        <f>SUM('28:10'!Q137)</f>
        <v>0</v>
      </c>
      <c r="R137" s="93">
        <f>SUM('28:10'!R137)</f>
        <v>0</v>
      </c>
      <c r="S137" s="93">
        <f>SUM('28:10'!S137)</f>
        <v>0</v>
      </c>
      <c r="T137" s="93">
        <f>SUM('28:10'!T137)</f>
        <v>0</v>
      </c>
      <c r="U137" s="93">
        <f>SUM('28:10'!U137)</f>
        <v>0</v>
      </c>
      <c r="V137" s="198">
        <f>SUM(V122:V136)</f>
        <v>0</v>
      </c>
      <c r="W137" s="33">
        <f t="shared" si="23"/>
        <v>0</v>
      </c>
      <c r="X137" s="93">
        <f>SUM('28:10'!X137)</f>
        <v>0</v>
      </c>
      <c r="Y137" s="93">
        <f>SUM('28:10'!Y137)</f>
        <v>0</v>
      </c>
      <c r="Z137" s="93">
        <f>SUM('28:10'!Z137)</f>
        <v>0</v>
      </c>
      <c r="AA137" s="93">
        <f>SUM('28:10'!AA137)</f>
        <v>0</v>
      </c>
      <c r="AB137" s="309"/>
      <c r="AC137" s="233">
        <f>SUM(AC122:AC136)</f>
        <v>1265.21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SUM('28:10'!G138)</f>
        <v>0</v>
      </c>
      <c r="H138" s="93">
        <f>SUM('28:10'!H138)</f>
        <v>0</v>
      </c>
      <c r="I138" s="93">
        <f>SUM('28:10'!I138)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SUM('28:10'!N138)</f>
        <v>0</v>
      </c>
      <c r="O138" s="93">
        <f>SUM('28:10'!O138)</f>
        <v>0</v>
      </c>
      <c r="P138" s="93">
        <f>SUM('28:10'!P138)</f>
        <v>0</v>
      </c>
      <c r="Q138" s="93">
        <f>SUM('28:10'!Q138)</f>
        <v>0</v>
      </c>
      <c r="R138" s="93">
        <f>SUM('28:10'!R138)</f>
        <v>0</v>
      </c>
      <c r="S138" s="93">
        <f>SUM('28:10'!S138)</f>
        <v>0</v>
      </c>
      <c r="T138" s="93">
        <f>SUM('28:10'!T138)</f>
        <v>0</v>
      </c>
      <c r="U138" s="93">
        <f>SUM('28:10'!U138)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SUM('28:10'!X138)</f>
        <v>0</v>
      </c>
      <c r="Y138" s="93">
        <f>SUM('28:10'!Y138)</f>
        <v>0</v>
      </c>
      <c r="Z138" s="93">
        <f>SUM('28:10'!Z138)</f>
        <v>0</v>
      </c>
      <c r="AA138" s="93">
        <f>SUM('28:10'!AA138)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SUM('28:10'!G139)</f>
        <v>0</v>
      </c>
      <c r="H139" s="93">
        <f>SUM('28:10'!H139)</f>
        <v>0</v>
      </c>
      <c r="I139" s="93">
        <f>SUM('28:10'!I139)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SUM('28:10'!N139)</f>
        <v>0</v>
      </c>
      <c r="O139" s="93">
        <f>SUM('28:10'!O139)</f>
        <v>0</v>
      </c>
      <c r="P139" s="93">
        <f>SUM('28:10'!P139)</f>
        <v>0</v>
      </c>
      <c r="Q139" s="93">
        <f>SUM('28:10'!Q139)</f>
        <v>0</v>
      </c>
      <c r="R139" s="93">
        <f>SUM('28:10'!R139)</f>
        <v>0</v>
      </c>
      <c r="S139" s="93">
        <f>SUM('28:10'!S139)</f>
        <v>0</v>
      </c>
      <c r="T139" s="93">
        <f>SUM('28:10'!T139)</f>
        <v>0</v>
      </c>
      <c r="U139" s="93">
        <f>SUM('28:10'!U139)</f>
        <v>0</v>
      </c>
      <c r="V139" s="196">
        <f t="shared" si="28"/>
        <v>0</v>
      </c>
      <c r="W139" s="33" t="str">
        <f t="shared" si="23"/>
        <v/>
      </c>
      <c r="X139" s="93">
        <f>SUM('28:10'!X139)</f>
        <v>0</v>
      </c>
      <c r="Y139" s="93">
        <f>SUM('28:10'!Y139)</f>
        <v>0</v>
      </c>
      <c r="Z139" s="93">
        <f>SUM('28:10'!Z139)</f>
        <v>0</v>
      </c>
      <c r="AA139" s="93">
        <f>SUM('28:10'!AA139)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SUM('28:10'!G140)</f>
        <v>0</v>
      </c>
      <c r="H140" s="93">
        <f>SUM('28:10'!H140)</f>
        <v>0</v>
      </c>
      <c r="I140" s="93">
        <f>SUM('28:10'!I140)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SUM('28:10'!N140)</f>
        <v>0</v>
      </c>
      <c r="O140" s="93">
        <f>SUM('28:10'!O140)</f>
        <v>0</v>
      </c>
      <c r="P140" s="93">
        <f>SUM('28:10'!P140)</f>
        <v>0</v>
      </c>
      <c r="Q140" s="93">
        <f>SUM('28:10'!Q140)</f>
        <v>0</v>
      </c>
      <c r="R140" s="93">
        <f>SUM('28:10'!R140)</f>
        <v>0</v>
      </c>
      <c r="S140" s="93">
        <f>SUM('28:10'!S140)</f>
        <v>0</v>
      </c>
      <c r="T140" s="93">
        <f>SUM('28:10'!T140)</f>
        <v>0</v>
      </c>
      <c r="U140" s="93">
        <f>SUM('28:10'!U140)</f>
        <v>0</v>
      </c>
      <c r="V140" s="196">
        <f t="shared" si="28"/>
        <v>0</v>
      </c>
      <c r="W140" s="33" t="str">
        <f t="shared" si="23"/>
        <v/>
      </c>
      <c r="X140" s="93">
        <f>SUM('28:10'!X140)</f>
        <v>0</v>
      </c>
      <c r="Y140" s="93">
        <f>SUM('28:10'!Y140)</f>
        <v>0</v>
      </c>
      <c r="Z140" s="93">
        <f>SUM('28:10'!Z140)</f>
        <v>0</v>
      </c>
      <c r="AA140" s="93">
        <f>SUM('28:10'!AA140)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SUM('28:10'!G141)</f>
        <v>0</v>
      </c>
      <c r="H141" s="93">
        <f>SUM('28:10'!H141)</f>
        <v>0</v>
      </c>
      <c r="I141" s="93">
        <f>SUM('28:10'!I141)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SUM('28:10'!N141)</f>
        <v>0</v>
      </c>
      <c r="O141" s="93">
        <f>SUM('28:10'!O141)</f>
        <v>0</v>
      </c>
      <c r="P141" s="93">
        <f>SUM('28:10'!P141)</f>
        <v>0</v>
      </c>
      <c r="Q141" s="93">
        <f>SUM('28:10'!Q141)</f>
        <v>0</v>
      </c>
      <c r="R141" s="93">
        <f>SUM('28:10'!R141)</f>
        <v>0</v>
      </c>
      <c r="S141" s="93">
        <f>SUM('28:10'!S141)</f>
        <v>0</v>
      </c>
      <c r="T141" s="93">
        <f>SUM('28:10'!T141)</f>
        <v>0</v>
      </c>
      <c r="U141" s="93">
        <f>SUM('28:10'!U141)</f>
        <v>0</v>
      </c>
      <c r="V141" s="196">
        <f t="shared" si="28"/>
        <v>0</v>
      </c>
      <c r="W141" s="33" t="str">
        <f t="shared" si="23"/>
        <v/>
      </c>
      <c r="X141" s="93">
        <f>SUM('28:10'!X141)</f>
        <v>0</v>
      </c>
      <c r="Y141" s="93">
        <f>SUM('28:10'!Y141)</f>
        <v>0</v>
      </c>
      <c r="Z141" s="93">
        <f>SUM('28:10'!Z141)</f>
        <v>0</v>
      </c>
      <c r="AA141" s="93">
        <f>SUM('28:10'!AA141)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SUM('28:10'!G142)</f>
        <v>0</v>
      </c>
      <c r="H142" s="93">
        <f>SUM('28:10'!H142)</f>
        <v>0</v>
      </c>
      <c r="I142" s="93">
        <f>SUM('28:10'!I142)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SUM('28:10'!N142)</f>
        <v>0</v>
      </c>
      <c r="O142" s="93">
        <f>SUM('28:10'!O142)</f>
        <v>0</v>
      </c>
      <c r="P142" s="93">
        <f>SUM('28:10'!P142)</f>
        <v>0</v>
      </c>
      <c r="Q142" s="93">
        <f>SUM('28:10'!Q142)</f>
        <v>0</v>
      </c>
      <c r="R142" s="93">
        <f>SUM('28:10'!R142)</f>
        <v>0</v>
      </c>
      <c r="S142" s="93">
        <f>SUM('28:10'!S142)</f>
        <v>0</v>
      </c>
      <c r="T142" s="93">
        <f>SUM('28:10'!T142)</f>
        <v>0</v>
      </c>
      <c r="U142" s="93">
        <f>SUM('28:10'!U142)</f>
        <v>0</v>
      </c>
      <c r="V142" s="196">
        <f t="shared" si="28"/>
        <v>0</v>
      </c>
      <c r="W142" s="33" t="str">
        <f t="shared" si="23"/>
        <v/>
      </c>
      <c r="X142" s="93">
        <f>SUM('28:10'!X142)</f>
        <v>0</v>
      </c>
      <c r="Y142" s="93">
        <f>SUM('28:10'!Y142)</f>
        <v>0</v>
      </c>
      <c r="Z142" s="93">
        <f>SUM('28:10'!Z142)</f>
        <v>0</v>
      </c>
      <c r="AA142" s="93">
        <f>SUM('28:10'!AA142)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SUM('28:10'!G143)</f>
        <v>128</v>
      </c>
      <c r="H143" s="93">
        <f>SUM('28:10'!H143)</f>
        <v>645.12</v>
      </c>
      <c r="I143" s="93"/>
      <c r="J143" s="31"/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71.680000000000007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SUM('28:10'!G144)</f>
        <v>479</v>
      </c>
      <c r="H144" s="93">
        <f>SUM('28:10'!H144)</f>
        <v>2414.16</v>
      </c>
      <c r="I144" s="93"/>
      <c r="J144" s="31"/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268.24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SUM('28:10'!G145)</f>
        <v>1125</v>
      </c>
      <c r="H145" s="93">
        <f>SUM('28:10'!H145)</f>
        <v>5670</v>
      </c>
      <c r="I145" s="93"/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630.00000000000011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SUM('28:10'!G146)</f>
        <v>0</v>
      </c>
      <c r="H146" s="93">
        <f>SUM('28:10'!H146)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SUM('28:10'!G147)</f>
        <v>0</v>
      </c>
      <c r="H147" s="93">
        <f>SUM('28:10'!H147)</f>
        <v>0</v>
      </c>
      <c r="I147" s="93">
        <f>SUM('28:10'!I147)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SUM('28:10'!N147)</f>
        <v>0</v>
      </c>
      <c r="O147" s="93">
        <f>SUM('28:10'!O147)</f>
        <v>0</v>
      </c>
      <c r="P147" s="93">
        <f>SUM('28:10'!P147)</f>
        <v>0</v>
      </c>
      <c r="Q147" s="93">
        <f>SUM('28:10'!Q147)</f>
        <v>0</v>
      </c>
      <c r="R147" s="93">
        <f>SUM('28:10'!R147)</f>
        <v>0</v>
      </c>
      <c r="S147" s="93">
        <f>SUM('28:10'!S147)</f>
        <v>0</v>
      </c>
      <c r="T147" s="93">
        <f>SUM('28:10'!T147)</f>
        <v>0</v>
      </c>
      <c r="U147" s="93">
        <f>SUM('28:10'!U147)</f>
        <v>0</v>
      </c>
      <c r="V147" s="196">
        <f t="shared" si="28"/>
        <v>0</v>
      </c>
      <c r="W147" s="33" t="str">
        <f t="shared" si="23"/>
        <v/>
      </c>
      <c r="X147" s="93">
        <f>SUM('28:10'!X147)</f>
        <v>0</v>
      </c>
      <c r="Y147" s="93">
        <f>SUM('28:10'!Y147)</f>
        <v>0</v>
      </c>
      <c r="Z147" s="93">
        <f>SUM('28:10'!Z147)</f>
        <v>0</v>
      </c>
      <c r="AA147" s="93">
        <f>SUM('28:10'!AA147)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780" t="s">
        <v>102</v>
      </c>
      <c r="B148" s="781"/>
      <c r="C148" s="209" t="s">
        <v>71</v>
      </c>
      <c r="D148" s="20"/>
      <c r="E148" s="20"/>
      <c r="F148" s="32"/>
      <c r="G148" s="99">
        <f>SUM(G138:G147)</f>
        <v>1732</v>
      </c>
      <c r="H148" s="99">
        <f>SUM(H138:H147)</f>
        <v>8729.2799999999988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128.2962962962963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969.92000000000007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SUM('28:10'!G149)</f>
        <v>107</v>
      </c>
      <c r="H149" s="93">
        <f>SUM('28:10'!H149)</f>
        <v>390.55</v>
      </c>
      <c r="I149" s="93">
        <f>SUM('28:10'!I149)</f>
        <v>20</v>
      </c>
      <c r="J149" s="31">
        <f t="array" ref="J149">IF(ISERROR(G149/I149),"",G149/I149)</f>
        <v>5.35</v>
      </c>
      <c r="K149" s="212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SUM('28:10'!N149)</f>
        <v>0</v>
      </c>
      <c r="O149" s="93">
        <f>SUM('28:10'!O149)</f>
        <v>0</v>
      </c>
      <c r="P149" s="93">
        <f>SUM('28:10'!P149)</f>
        <v>0</v>
      </c>
      <c r="Q149" s="93">
        <f>SUM('28:10'!Q149)</f>
        <v>0</v>
      </c>
      <c r="R149" s="93">
        <f>SUM('28:10'!R149)</f>
        <v>0</v>
      </c>
      <c r="S149" s="93">
        <f>SUM('28:10'!S149)</f>
        <v>0</v>
      </c>
      <c r="T149" s="93">
        <f>SUM('28:10'!T149)</f>
        <v>0</v>
      </c>
      <c r="U149" s="93">
        <f>SUM('28:10'!U149)</f>
        <v>0</v>
      </c>
      <c r="V149" s="196">
        <f>SUM(X149:AA149)</f>
        <v>0</v>
      </c>
      <c r="W149" s="33">
        <f t="shared" si="23"/>
        <v>0</v>
      </c>
      <c r="X149" s="93">
        <f>SUM('28:10'!X149)</f>
        <v>0</v>
      </c>
      <c r="Y149" s="93">
        <f>SUM('28:10'!Y149)</f>
        <v>0</v>
      </c>
      <c r="Z149" s="93">
        <f>SUM('28:10'!Z149)</f>
        <v>0</v>
      </c>
      <c r="AA149" s="93">
        <f>SUM('28:10'!AA149)</f>
        <v>0</v>
      </c>
      <c r="AB149" s="309">
        <v>2.0699999999999998</v>
      </c>
      <c r="AC149" s="232">
        <f t="shared" si="26"/>
        <v>221.48999999999998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SUM('28:10'!G150)</f>
        <v>0</v>
      </c>
      <c r="H150" s="93">
        <f>SUM('28:10'!H150)</f>
        <v>0</v>
      </c>
      <c r="I150" s="93">
        <f>SUM('28:10'!I150)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SUM('28:10'!N150)</f>
        <v>0</v>
      </c>
      <c r="O150" s="93">
        <f>SUM('28:10'!O150)</f>
        <v>0</v>
      </c>
      <c r="P150" s="93">
        <f>SUM('28:10'!P150)</f>
        <v>0</v>
      </c>
      <c r="Q150" s="93">
        <f>SUM('28:10'!Q150)</f>
        <v>0</v>
      </c>
      <c r="R150" s="93">
        <f>SUM('28:10'!R150)</f>
        <v>0</v>
      </c>
      <c r="S150" s="93">
        <f>SUM('28:10'!S150)</f>
        <v>0</v>
      </c>
      <c r="T150" s="93">
        <f>SUM('28:10'!T150)</f>
        <v>0</v>
      </c>
      <c r="U150" s="93">
        <f>SUM('28:10'!U150)</f>
        <v>0</v>
      </c>
      <c r="V150" s="196">
        <f>SUM(X150:AA150)</f>
        <v>0</v>
      </c>
      <c r="W150" s="33" t="str">
        <f t="shared" si="23"/>
        <v/>
      </c>
      <c r="X150" s="93">
        <f>SUM('28:10'!X150)</f>
        <v>0</v>
      </c>
      <c r="Y150" s="93">
        <f>SUM('28:10'!Y150)</f>
        <v>0</v>
      </c>
      <c r="Z150" s="93">
        <f>SUM('28:10'!Z150)</f>
        <v>0</v>
      </c>
      <c r="AA150" s="93">
        <f>SUM('28:10'!AA150)</f>
        <v>0</v>
      </c>
      <c r="AB150" s="309">
        <v>2.0699999999999998</v>
      </c>
      <c r="AC150" s="232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SUM('28:10'!G151)</f>
        <v>128</v>
      </c>
      <c r="H151" s="93">
        <f>SUM('28:10'!H151)</f>
        <v>998.4</v>
      </c>
      <c r="I151" s="93">
        <f>SUM('28:10'!I151)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SUM('28:10'!N151)</f>
        <v>0</v>
      </c>
      <c r="O151" s="93">
        <f>SUM('28:10'!O151)</f>
        <v>0</v>
      </c>
      <c r="P151" s="93">
        <f>SUM('28:10'!P151)</f>
        <v>0</v>
      </c>
      <c r="Q151" s="93">
        <f>SUM('28:10'!Q151)</f>
        <v>0</v>
      </c>
      <c r="R151" s="93">
        <f>SUM('28:10'!R151)</f>
        <v>0</v>
      </c>
      <c r="S151" s="93">
        <f>SUM('28:10'!S151)</f>
        <v>0</v>
      </c>
      <c r="T151" s="93">
        <f>SUM('28:10'!T151)</f>
        <v>0</v>
      </c>
      <c r="U151" s="93">
        <f>SUM('28:10'!U151)</f>
        <v>0</v>
      </c>
      <c r="V151" s="196">
        <f>SUM(X151:AA151)</f>
        <v>0</v>
      </c>
      <c r="W151" s="33">
        <f t="shared" si="23"/>
        <v>0</v>
      </c>
      <c r="X151" s="93">
        <f>SUM('28:10'!X151)</f>
        <v>0</v>
      </c>
      <c r="Y151" s="93">
        <f>SUM('28:10'!Y151)</f>
        <v>0</v>
      </c>
      <c r="Z151" s="93">
        <f>SUM('28:10'!Z151)</f>
        <v>0</v>
      </c>
      <c r="AA151" s="93">
        <f>SUM('28:10'!AA151)</f>
        <v>0</v>
      </c>
      <c r="AB151" s="309">
        <v>2.25</v>
      </c>
      <c r="AC151" s="232">
        <f t="shared" si="26"/>
        <v>288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SUM('28:10'!G152)</f>
        <v>0</v>
      </c>
      <c r="H152" s="93">
        <f>SUM('28:10'!H152)</f>
        <v>0</v>
      </c>
      <c r="I152" s="93">
        <f>SUM('28:10'!I152)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SUM('28:10'!N152)</f>
        <v>0</v>
      </c>
      <c r="O152" s="93">
        <f>SUM('28:10'!O152)</f>
        <v>0</v>
      </c>
      <c r="P152" s="93">
        <f>SUM('28:10'!P152)</f>
        <v>0</v>
      </c>
      <c r="Q152" s="93">
        <f>SUM('28:10'!Q152)</f>
        <v>0</v>
      </c>
      <c r="R152" s="93">
        <f>SUM('28:10'!R152)</f>
        <v>0</v>
      </c>
      <c r="S152" s="93">
        <f>SUM('28:10'!S152)</f>
        <v>0</v>
      </c>
      <c r="T152" s="93">
        <f>SUM('28:10'!T152)</f>
        <v>0</v>
      </c>
      <c r="U152" s="93">
        <f>SUM('28:10'!U152)</f>
        <v>0</v>
      </c>
      <c r="V152" s="196">
        <f>SUM(X152:AA152)</f>
        <v>0</v>
      </c>
      <c r="W152" s="33" t="str">
        <f t="shared" si="23"/>
        <v/>
      </c>
      <c r="X152" s="93">
        <f>SUM('28:10'!X152)</f>
        <v>0</v>
      </c>
      <c r="Y152" s="93">
        <f>SUM('28:10'!Y152)</f>
        <v>0</v>
      </c>
      <c r="Z152" s="93">
        <f>SUM('28:10'!Z152)</f>
        <v>0</v>
      </c>
      <c r="AA152" s="93">
        <f>SUM('28:10'!AA152)</f>
        <v>0</v>
      </c>
      <c r="AB152" s="309">
        <v>1.79</v>
      </c>
      <c r="AC152" s="232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SUM('28:10'!G153)</f>
        <v>0</v>
      </c>
      <c r="H153" s="93">
        <f>SUM('28:10'!H153)</f>
        <v>0</v>
      </c>
      <c r="I153" s="93">
        <f>SUM('28:10'!I153)</f>
        <v>0</v>
      </c>
      <c r="J153" s="31"/>
      <c r="K153" s="35"/>
      <c r="L153" s="87">
        <v>6</v>
      </c>
      <c r="M153" s="36"/>
      <c r="N153" s="93">
        <f>SUM('28:10'!N153)</f>
        <v>0</v>
      </c>
      <c r="O153" s="93">
        <f>SUM('28:10'!O153)</f>
        <v>0</v>
      </c>
      <c r="P153" s="93">
        <f>SUM('28:10'!P153)</f>
        <v>0</v>
      </c>
      <c r="Q153" s="93">
        <f>SUM('28:10'!Q153)</f>
        <v>0</v>
      </c>
      <c r="R153" s="93">
        <f>SUM('28:10'!R153)</f>
        <v>0</v>
      </c>
      <c r="S153" s="93">
        <f>SUM('28:10'!S153)</f>
        <v>0</v>
      </c>
      <c r="T153" s="93">
        <f>SUM('28:10'!T153)</f>
        <v>0</v>
      </c>
      <c r="U153" s="93">
        <f>SUM('28:10'!U153)</f>
        <v>0</v>
      </c>
      <c r="V153" s="196"/>
      <c r="W153" s="33"/>
      <c r="X153" s="93">
        <f>SUM('28:10'!X153)</f>
        <v>0</v>
      </c>
      <c r="Y153" s="93">
        <f>SUM('28:10'!Y153)</f>
        <v>0</v>
      </c>
      <c r="Z153" s="93">
        <f>SUM('28:10'!Z153)</f>
        <v>0</v>
      </c>
      <c r="AA153" s="93">
        <f>SUM('28:10'!AA153)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SUM('28:10'!G154)</f>
        <v>0</v>
      </c>
      <c r="H154" s="93">
        <f>SUM('28:10'!H154)</f>
        <v>0</v>
      </c>
      <c r="I154" s="93">
        <f>SUM('28:10'!I154)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SUM('28:10'!N154)</f>
        <v>0</v>
      </c>
      <c r="O154" s="93">
        <f>SUM('28:10'!O154)</f>
        <v>0</v>
      </c>
      <c r="P154" s="93">
        <f>SUM('28:10'!P154)</f>
        <v>0</v>
      </c>
      <c r="Q154" s="93">
        <f>SUM('28:10'!Q154)</f>
        <v>0</v>
      </c>
      <c r="R154" s="93">
        <f>SUM('28:10'!R154)</f>
        <v>0</v>
      </c>
      <c r="S154" s="93">
        <f>SUM('28:10'!S154)</f>
        <v>0</v>
      </c>
      <c r="T154" s="93">
        <f>SUM('28:10'!T154)</f>
        <v>0</v>
      </c>
      <c r="U154" s="93">
        <f>SUM('28:10'!U154)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SUM('28:10'!X154)</f>
        <v>0</v>
      </c>
      <c r="Y154" s="93">
        <f>SUM('28:10'!Y154)</f>
        <v>0</v>
      </c>
      <c r="Z154" s="93">
        <f>SUM('28:10'!Z154)</f>
        <v>0</v>
      </c>
      <c r="AA154" s="93">
        <f>SUM('28:10'!AA154)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SUM('28:10'!G155)</f>
        <v>0</v>
      </c>
      <c r="H155" s="93">
        <f>SUM('28:10'!H155)</f>
        <v>0</v>
      </c>
      <c r="I155" s="93">
        <f>SUM('28:10'!I155)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SUM('28:10'!N155)</f>
        <v>0</v>
      </c>
      <c r="O155" s="93">
        <f>SUM('28:10'!O155)</f>
        <v>0</v>
      </c>
      <c r="P155" s="93">
        <f>SUM('28:10'!P155)</f>
        <v>0</v>
      </c>
      <c r="Q155" s="93">
        <f>SUM('28:10'!Q155)</f>
        <v>0</v>
      </c>
      <c r="R155" s="93">
        <f>SUM('28:10'!R155)</f>
        <v>0</v>
      </c>
      <c r="S155" s="93">
        <f>SUM('28:10'!S155)</f>
        <v>0</v>
      </c>
      <c r="T155" s="93">
        <f>SUM('28:10'!T155)</f>
        <v>0</v>
      </c>
      <c r="U155" s="93">
        <f>SUM('28:10'!U155)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SUM('28:10'!X155)</f>
        <v>0</v>
      </c>
      <c r="Y155" s="93">
        <f>SUM('28:10'!Y155)</f>
        <v>0</v>
      </c>
      <c r="Z155" s="93">
        <f>SUM('28:10'!Z155)</f>
        <v>0</v>
      </c>
      <c r="AA155" s="93">
        <f>SUM('28:10'!AA155)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SUM('28:10'!G156)</f>
        <v>0</v>
      </c>
      <c r="H156" s="93">
        <f>SUM('28:10'!H156)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SUM('28:10'!G157)</f>
        <v>0</v>
      </c>
      <c r="H157" s="93">
        <f>SUM('28:10'!H157)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SUM('28:10'!G158)</f>
        <v>0</v>
      </c>
      <c r="H158" s="93">
        <f>SUM('28:10'!H158)</f>
        <v>0</v>
      </c>
      <c r="I158" s="93">
        <f>SUM('28:10'!I158)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SUM('28:10'!N158)</f>
        <v>0</v>
      </c>
      <c r="O158" s="93">
        <f>SUM('28:10'!O158)</f>
        <v>0</v>
      </c>
      <c r="P158" s="93">
        <f>SUM('28:10'!P158)</f>
        <v>0</v>
      </c>
      <c r="Q158" s="93">
        <f>SUM('28:10'!Q158)</f>
        <v>0</v>
      </c>
      <c r="R158" s="93">
        <f>SUM('28:10'!R158)</f>
        <v>0</v>
      </c>
      <c r="S158" s="93">
        <f>SUM('28:10'!S158)</f>
        <v>0</v>
      </c>
      <c r="T158" s="93">
        <f>SUM('28:10'!T158)</f>
        <v>0</v>
      </c>
      <c r="U158" s="93">
        <f>SUM('28:10'!U158)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SUM('28:10'!X158)</f>
        <v>0</v>
      </c>
      <c r="Y158" s="93">
        <f>SUM('28:10'!Y158)</f>
        <v>0</v>
      </c>
      <c r="Z158" s="93">
        <f>SUM('28:10'!Z158)</f>
        <v>0</v>
      </c>
      <c r="AA158" s="93">
        <f>SUM('28:10'!AA158)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SUM('28:10'!G159)</f>
        <v>0</v>
      </c>
      <c r="H159" s="93">
        <f>SUM('28:10'!H159)</f>
        <v>0</v>
      </c>
      <c r="I159" s="93">
        <f>SUM('28:10'!I159)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SUM('28:10'!N159)</f>
        <v>0</v>
      </c>
      <c r="O159" s="93">
        <f>SUM('28:10'!O159)</f>
        <v>0</v>
      </c>
      <c r="P159" s="93">
        <f>SUM('28:10'!P159)</f>
        <v>0</v>
      </c>
      <c r="Q159" s="93">
        <f>SUM('28:10'!Q159)</f>
        <v>0</v>
      </c>
      <c r="R159" s="93">
        <f>SUM('28:10'!R159)</f>
        <v>0</v>
      </c>
      <c r="S159" s="93">
        <f>SUM('28:10'!S159)</f>
        <v>0</v>
      </c>
      <c r="T159" s="93">
        <f>SUM('28:10'!T159)</f>
        <v>0</v>
      </c>
      <c r="U159" s="93">
        <f>SUM('28:10'!U159)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SUM('28:10'!X159)</f>
        <v>0</v>
      </c>
      <c r="Y159" s="93">
        <f>SUM('28:10'!Y159)</f>
        <v>0</v>
      </c>
      <c r="Z159" s="93">
        <f>SUM('28:10'!Z159)</f>
        <v>0</v>
      </c>
      <c r="AA159" s="93">
        <f>SUM('28:10'!AA159)</f>
        <v>0</v>
      </c>
      <c r="AB159" s="309">
        <v>1.27</v>
      </c>
      <c r="AC159" s="232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SUM('28:10'!G160)</f>
        <v>0</v>
      </c>
      <c r="H160" s="93">
        <f>SUM('28:10'!H160)</f>
        <v>0</v>
      </c>
      <c r="I160" s="93">
        <f>SUM('28:10'!I160)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SUM('28:10'!N160)</f>
        <v>0</v>
      </c>
      <c r="O160" s="93">
        <f>SUM('28:10'!O160)</f>
        <v>0</v>
      </c>
      <c r="P160" s="93">
        <f>SUM('28:10'!P160)</f>
        <v>0</v>
      </c>
      <c r="Q160" s="93">
        <f>SUM('28:10'!Q160)</f>
        <v>0</v>
      </c>
      <c r="R160" s="93">
        <f>SUM('28:10'!R160)</f>
        <v>0</v>
      </c>
      <c r="S160" s="93">
        <f>SUM('28:10'!S160)</f>
        <v>0</v>
      </c>
      <c r="T160" s="93">
        <f>SUM('28:10'!T160)</f>
        <v>0</v>
      </c>
      <c r="U160" s="93">
        <f>SUM('28:10'!U160)</f>
        <v>0</v>
      </c>
      <c r="V160" s="196"/>
      <c r="W160" s="33"/>
      <c r="X160" s="93">
        <f>SUM('28:10'!X160)</f>
        <v>0</v>
      </c>
      <c r="Y160" s="93">
        <f>SUM('28:10'!Y160)</f>
        <v>0</v>
      </c>
      <c r="Z160" s="93">
        <f>SUM('28:10'!Z160)</f>
        <v>0</v>
      </c>
      <c r="AA160" s="93">
        <f>SUM('28:10'!AA160)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SUM('28:10'!G161)</f>
        <v>0</v>
      </c>
      <c r="H161" s="93">
        <f>SUM('28:10'!H161)</f>
        <v>0</v>
      </c>
      <c r="I161" s="93">
        <f>SUM('28:10'!I161)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SUM('28:10'!N161)</f>
        <v>0</v>
      </c>
      <c r="O161" s="93">
        <f>SUM('28:10'!O161)</f>
        <v>0</v>
      </c>
      <c r="P161" s="93">
        <f>SUM('28:10'!P161)</f>
        <v>0</v>
      </c>
      <c r="Q161" s="93">
        <f>SUM('28:10'!Q161)</f>
        <v>0</v>
      </c>
      <c r="R161" s="93">
        <f>SUM('28:10'!R161)</f>
        <v>0</v>
      </c>
      <c r="S161" s="93">
        <f>SUM('28:10'!S161)</f>
        <v>0</v>
      </c>
      <c r="T161" s="93">
        <f>SUM('28:10'!T161)</f>
        <v>0</v>
      </c>
      <c r="U161" s="93">
        <f>SUM('28:10'!U161)</f>
        <v>0</v>
      </c>
      <c r="V161" s="196"/>
      <c r="W161" s="33"/>
      <c r="X161" s="93">
        <f>SUM('28:10'!X161)</f>
        <v>0</v>
      </c>
      <c r="Y161" s="93">
        <f>SUM('28:10'!Y161)</f>
        <v>0</v>
      </c>
      <c r="Z161" s="93">
        <f>SUM('28:10'!Z161)</f>
        <v>0</v>
      </c>
      <c r="AA161" s="93">
        <f>SUM('28:10'!AA161)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SUM('28:10'!G162)</f>
        <v>0</v>
      </c>
      <c r="H162" s="93">
        <f>SUM('28:10'!H162)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80" t="s">
        <v>106</v>
      </c>
      <c r="B163" s="781"/>
      <c r="C163" s="209" t="s">
        <v>71</v>
      </c>
      <c r="D163" s="20"/>
      <c r="E163" s="20"/>
      <c r="F163" s="32"/>
      <c r="G163" s="94">
        <f>SUM(G149:G161)</f>
        <v>235</v>
      </c>
      <c r="H163" s="30">
        <f>SUM(H149:H161)</f>
        <v>1388.95</v>
      </c>
      <c r="I163" s="30">
        <f>SUM(I149:I161)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9">SUM(M149:M159)</f>
        <v>-4.2260869565217405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509.49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82" t="s">
        <v>108</v>
      </c>
      <c r="B164" s="783"/>
      <c r="C164" s="783"/>
      <c r="D164" s="783"/>
      <c r="E164" s="783"/>
      <c r="F164" s="784"/>
      <c r="G164" s="183">
        <f>SUM(G28,G86,G121,G137,G148,G163)</f>
        <v>25264</v>
      </c>
      <c r="H164" s="183">
        <f>SUM(H28,H86,H121,H137,H148,H163)</f>
        <v>122737.39000000001</v>
      </c>
      <c r="I164" s="183">
        <f>SUM(I28,I86,I121,I137,I148,I163)</f>
        <v>764.2</v>
      </c>
      <c r="J164" s="52">
        <f t="array" ref="J164">IF(ISERROR(G164/I164),"",G164/I164)</f>
        <v>33.059408531797956</v>
      </c>
      <c r="K164" s="183">
        <f>SUM(K28,K86,K121,K137,K148,K163)</f>
        <v>1102.5467360271789</v>
      </c>
      <c r="L164" s="52">
        <f>IF(ISERROR(G164/K164),"",G164/K164)</f>
        <v>22.914221388051178</v>
      </c>
      <c r="M164" s="183">
        <f t="shared" ref="M164:AA164" si="30">SUM(M28,M86,M121,M137,M148,M163)</f>
        <v>-189.49890126934406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11958.329999999998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821" t="s">
        <v>109</v>
      </c>
      <c r="B165" s="211" t="s">
        <v>110</v>
      </c>
      <c r="C165" s="763" t="s">
        <v>111</v>
      </c>
      <c r="D165" s="763"/>
      <c r="E165" s="773" t="s">
        <v>112</v>
      </c>
      <c r="F165" s="773"/>
      <c r="G165" s="743" t="s">
        <v>113</v>
      </c>
      <c r="H165" s="743"/>
      <c r="I165" s="773" t="s">
        <v>114</v>
      </c>
      <c r="J165" s="773"/>
      <c r="K165" s="773" t="s">
        <v>36</v>
      </c>
      <c r="L165" s="773"/>
      <c r="M165" s="773" t="s">
        <v>115</v>
      </c>
      <c r="N165" s="773"/>
      <c r="O165" s="773" t="s">
        <v>116</v>
      </c>
      <c r="P165" s="743" t="s">
        <v>117</v>
      </c>
      <c r="Q165" s="743"/>
      <c r="R165" s="743" t="s">
        <v>36</v>
      </c>
      <c r="S165" s="743"/>
      <c r="T165" s="743" t="s">
        <v>118</v>
      </c>
      <c r="U165" s="743"/>
      <c r="V165" s="743" t="s">
        <v>119</v>
      </c>
      <c r="W165" s="743"/>
      <c r="X165" s="743" t="s">
        <v>36</v>
      </c>
      <c r="Y165" s="743"/>
      <c r="Z165" s="743" t="s">
        <v>118</v>
      </c>
      <c r="AA165" s="743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822"/>
      <c r="B166" s="211" t="s">
        <v>120</v>
      </c>
      <c r="C166" s="778">
        <f>SUM('28:10'!C166)</f>
        <v>11</v>
      </c>
      <c r="D166" s="779"/>
      <c r="E166" s="777">
        <f>D166*11</f>
        <v>0</v>
      </c>
      <c r="F166" s="777"/>
      <c r="G166" s="778">
        <f>SUM('28:10'!G166)</f>
        <v>11</v>
      </c>
      <c r="H166" s="779"/>
      <c r="I166" s="773">
        <f>G166*11</f>
        <v>121</v>
      </c>
      <c r="J166" s="773"/>
      <c r="K166" s="773">
        <f>E166-I166</f>
        <v>-121</v>
      </c>
      <c r="L166" s="773"/>
      <c r="M166" s="775" t="str">
        <f>IF(ISERROR(K166/E166),"",K166/E166)</f>
        <v/>
      </c>
      <c r="N166" s="775"/>
      <c r="O166" s="773"/>
      <c r="P166" s="743" t="s">
        <v>70</v>
      </c>
      <c r="Q166" s="743"/>
      <c r="R166" s="766">
        <f>SUM(O28:U28)</f>
        <v>0</v>
      </c>
      <c r="S166" s="766"/>
      <c r="T166" s="774" t="str">
        <f t="array" ref="T166">IF(ISERROR(R166/R173),"",R166/R173)</f>
        <v/>
      </c>
      <c r="U166" s="774"/>
      <c r="V166" s="743" t="s">
        <v>41</v>
      </c>
      <c r="W166" s="743"/>
      <c r="X166" s="766">
        <f>SUM(P27,P85,P120,P136,P147,P161)</f>
        <v>0</v>
      </c>
      <c r="Y166" s="766"/>
      <c r="Z166" s="774" t="str">
        <f t="array" ref="Z166">IF(ISERROR(X166/X173),"",X166/X173)</f>
        <v/>
      </c>
      <c r="AA166" s="774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822"/>
      <c r="B167" s="211" t="s">
        <v>121</v>
      </c>
      <c r="C167" s="778">
        <f>SUM('28:10'!C167)</f>
        <v>11</v>
      </c>
      <c r="D167" s="779"/>
      <c r="E167" s="777">
        <f>D167*11</f>
        <v>0</v>
      </c>
      <c r="F167" s="777"/>
      <c r="G167" s="778">
        <f>SUM('28:10'!G167)</f>
        <v>11</v>
      </c>
      <c r="H167" s="779"/>
      <c r="I167" s="773">
        <f>G167*11</f>
        <v>121</v>
      </c>
      <c r="J167" s="773"/>
      <c r="K167" s="773">
        <f>E167-I167</f>
        <v>-121</v>
      </c>
      <c r="L167" s="773"/>
      <c r="M167" s="775" t="str">
        <f>IF(ISERROR(K167/E167),"",K167/E167)</f>
        <v/>
      </c>
      <c r="N167" s="775"/>
      <c r="O167" s="773"/>
      <c r="P167" s="743" t="s">
        <v>86</v>
      </c>
      <c r="Q167" s="743"/>
      <c r="R167" s="766">
        <f>SUM(O86:U86)</f>
        <v>0</v>
      </c>
      <c r="S167" s="766"/>
      <c r="T167" s="774" t="str">
        <f>IF(ISERROR(R167/R173),"",R167/R173)</f>
        <v/>
      </c>
      <c r="U167" s="774"/>
      <c r="V167" s="743" t="s">
        <v>42</v>
      </c>
      <c r="W167" s="743"/>
      <c r="X167" s="766">
        <f>SUM(P28,P86,P121,P137,P148,P163)</f>
        <v>0</v>
      </c>
      <c r="Y167" s="766"/>
      <c r="Z167" s="774" t="str">
        <f>IF(ISERROR(X167/X173),"",X167/X173)</f>
        <v/>
      </c>
      <c r="AA167" s="774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822"/>
      <c r="B168" s="211" t="s">
        <v>122</v>
      </c>
      <c r="C168" s="778">
        <f>SUM('28:10'!C168)</f>
        <v>11</v>
      </c>
      <c r="D168" s="779"/>
      <c r="E168" s="777">
        <f>D168*11</f>
        <v>0</v>
      </c>
      <c r="F168" s="777"/>
      <c r="G168" s="778">
        <f>SUM('28:10'!G168)</f>
        <v>11</v>
      </c>
      <c r="H168" s="779"/>
      <c r="I168" s="773">
        <f>G168*8</f>
        <v>88</v>
      </c>
      <c r="J168" s="773"/>
      <c r="K168" s="773">
        <f>E168-I168</f>
        <v>-88</v>
      </c>
      <c r="L168" s="773"/>
      <c r="M168" s="775" t="str">
        <f>IF(ISERROR(K168/E168),"",K168/E168)</f>
        <v/>
      </c>
      <c r="N168" s="775"/>
      <c r="O168" s="773"/>
      <c r="P168" s="743" t="s">
        <v>92</v>
      </c>
      <c r="Q168" s="743"/>
      <c r="R168" s="766">
        <f>SUM(O121:U121)</f>
        <v>0</v>
      </c>
      <c r="S168" s="766"/>
      <c r="T168" s="774" t="str">
        <f>IF(ISERROR(R168/R173),"",R168/R173)</f>
        <v/>
      </c>
      <c r="U168" s="774"/>
      <c r="V168" s="743" t="s">
        <v>43</v>
      </c>
      <c r="W168" s="743"/>
      <c r="X168" s="766">
        <f>SUM(P29,P87,P122,P138,P149,P164)</f>
        <v>0</v>
      </c>
      <c r="Y168" s="766"/>
      <c r="Z168" s="774" t="str">
        <f>IF(ISERROR(X168/X173),"",X168/X173)</f>
        <v/>
      </c>
      <c r="AA168" s="774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822"/>
      <c r="B169" s="211" t="s">
        <v>47</v>
      </c>
      <c r="C169" s="778">
        <f>SUM('28:10'!C169)</f>
        <v>11</v>
      </c>
      <c r="D169" s="779"/>
      <c r="E169" s="777">
        <f>D169*11</f>
        <v>0</v>
      </c>
      <c r="F169" s="777"/>
      <c r="G169" s="778">
        <f>SUM('28:10'!G169)</f>
        <v>11</v>
      </c>
      <c r="H169" s="779"/>
      <c r="I169" s="773">
        <f>G169*11</f>
        <v>121</v>
      </c>
      <c r="J169" s="773"/>
      <c r="K169" s="773">
        <f>E169-I169</f>
        <v>-121</v>
      </c>
      <c r="L169" s="773"/>
      <c r="M169" s="775" t="str">
        <f>IF(ISERROR(K169/E169),"",K169/E169)</f>
        <v/>
      </c>
      <c r="N169" s="775"/>
      <c r="O169" s="773"/>
      <c r="P169" s="743" t="s">
        <v>99</v>
      </c>
      <c r="Q169" s="743"/>
      <c r="R169" s="766">
        <f>SUM(O137:U137)</f>
        <v>0</v>
      </c>
      <c r="S169" s="766"/>
      <c r="T169" s="774" t="str">
        <f>IF(ISERROR(R169/R173),"",R169/R173)</f>
        <v/>
      </c>
      <c r="U169" s="774"/>
      <c r="V169" s="743" t="s">
        <v>44</v>
      </c>
      <c r="W169" s="743"/>
      <c r="X169" s="766">
        <f>SUM(P31,P88,P123,P139,P150,P165)</f>
        <v>0</v>
      </c>
      <c r="Y169" s="766"/>
      <c r="Z169" s="774" t="str">
        <f>IF(ISERROR(X169/X173),"",X169/X173)</f>
        <v/>
      </c>
      <c r="AA169" s="774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823"/>
      <c r="B170" s="211" t="s">
        <v>123</v>
      </c>
      <c r="C170" s="776">
        <f>SUM(C166:D169)</f>
        <v>44</v>
      </c>
      <c r="D170" s="773"/>
      <c r="E170" s="773">
        <f>SUM(F166:F169)</f>
        <v>0</v>
      </c>
      <c r="F170" s="773"/>
      <c r="G170" s="776">
        <f>SUM(G166:H169)</f>
        <v>44</v>
      </c>
      <c r="H170" s="773"/>
      <c r="I170" s="773">
        <f>SUM(I166:J169)</f>
        <v>451</v>
      </c>
      <c r="J170" s="773"/>
      <c r="K170" s="773">
        <f>SUM(K166:L169)</f>
        <v>-451</v>
      </c>
      <c r="L170" s="773"/>
      <c r="M170" s="775" t="str">
        <f>IF(ISERROR(K170/E170),"",K170/E170)</f>
        <v/>
      </c>
      <c r="N170" s="775"/>
      <c r="O170" s="773"/>
      <c r="P170" s="743" t="s">
        <v>102</v>
      </c>
      <c r="Q170" s="743"/>
      <c r="R170" s="766">
        <f>SUM(O148:U148)</f>
        <v>0</v>
      </c>
      <c r="S170" s="766"/>
      <c r="T170" s="774" t="str">
        <f>IF(ISERROR(R170/R173),"",R170/R173)</f>
        <v/>
      </c>
      <c r="U170" s="774"/>
      <c r="V170" s="743" t="s">
        <v>45</v>
      </c>
      <c r="W170" s="743"/>
      <c r="X170" s="766">
        <f>SUM(P32,P89,P124,P140,P151,P166)</f>
        <v>0</v>
      </c>
      <c r="Y170" s="766"/>
      <c r="Z170" s="774" t="str">
        <f>IF(ISERROR(X170/X173),"",X170/X173)</f>
        <v/>
      </c>
      <c r="AA170" s="774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25264</v>
      </c>
      <c r="C171" s="766" t="s">
        <v>155</v>
      </c>
      <c r="D171" s="766"/>
      <c r="E171" s="743">
        <f>H164</f>
        <v>122737.39000000001</v>
      </c>
      <c r="F171" s="743"/>
      <c r="G171" s="743" t="s">
        <v>34</v>
      </c>
      <c r="H171" s="743"/>
      <c r="I171" s="772">
        <f>L164</f>
        <v>22.914221388051178</v>
      </c>
      <c r="J171" s="772"/>
      <c r="K171" s="773" t="s">
        <v>32</v>
      </c>
      <c r="L171" s="773"/>
      <c r="M171" s="772">
        <f>J164</f>
        <v>33.059408531797956</v>
      </c>
      <c r="N171" s="772"/>
      <c r="O171" s="773"/>
      <c r="P171" s="743" t="s">
        <v>106</v>
      </c>
      <c r="Q171" s="743"/>
      <c r="R171" s="766">
        <f>SUM(O163:U163)</f>
        <v>0</v>
      </c>
      <c r="S171" s="766"/>
      <c r="T171" s="774" t="str">
        <f>IF(ISERROR(R171/R173),"",R171/R173)</f>
        <v/>
      </c>
      <c r="U171" s="774"/>
      <c r="V171" s="743" t="s">
        <v>46</v>
      </c>
      <c r="W171" s="743"/>
      <c r="X171" s="766">
        <f>SUM(P33,P90,P125,P141,P152,P167)</f>
        <v>0</v>
      </c>
      <c r="Y171" s="766"/>
      <c r="Z171" s="774" t="str">
        <f>IF(ISERROR(X171/X173),"",X171/X173)</f>
        <v/>
      </c>
      <c r="AA171" s="774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808.2</v>
      </c>
      <c r="C172" s="743" t="s">
        <v>114</v>
      </c>
      <c r="D172" s="743"/>
      <c r="E172" s="763">
        <f>K164+I170</f>
        <v>1553.5467360271789</v>
      </c>
      <c r="F172" s="763"/>
      <c r="G172" s="743" t="s">
        <v>150</v>
      </c>
      <c r="H172" s="743"/>
      <c r="I172" s="772">
        <f>B172-E172</f>
        <v>-745.34673602717885</v>
      </c>
      <c r="J172" s="772"/>
      <c r="K172" s="773" t="s">
        <v>151</v>
      </c>
      <c r="L172" s="773"/>
      <c r="M172" s="775">
        <f>IF(ISERROR(I172/B172),"",I172/B172)</f>
        <v>-0.9222305568265019</v>
      </c>
      <c r="N172" s="775"/>
      <c r="O172" s="773"/>
      <c r="P172" s="743" t="s">
        <v>107</v>
      </c>
      <c r="Q172" s="743"/>
      <c r="R172" s="766"/>
      <c r="S172" s="766"/>
      <c r="T172" s="774" t="str">
        <f>IF(ISERROR(R172/R173),"",R172/R173)</f>
        <v/>
      </c>
      <c r="U172" s="774"/>
      <c r="V172" s="743" t="s">
        <v>47</v>
      </c>
      <c r="W172" s="743"/>
      <c r="X172" s="766"/>
      <c r="Y172" s="766"/>
      <c r="Z172" s="774" t="str">
        <f>IF(ISERROR(X172/X173),"",X172/X173)</f>
        <v/>
      </c>
      <c r="AA172" s="774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743" t="s">
        <v>149</v>
      </c>
      <c r="D173" s="743"/>
      <c r="E173" s="774">
        <f>IF(ISERROR(B173/B172),"",B173/B172)</f>
        <v>0</v>
      </c>
      <c r="F173" s="774"/>
      <c r="G173" s="743" t="s">
        <v>158</v>
      </c>
      <c r="H173" s="743"/>
      <c r="I173" s="773">
        <f>V164</f>
        <v>0</v>
      </c>
      <c r="J173" s="773"/>
      <c r="K173" s="773" t="s">
        <v>156</v>
      </c>
      <c r="L173" s="773"/>
      <c r="M173" s="775">
        <f t="array" ref="M173">IF(ISERROR(I173/B171),"",I173/B171)</f>
        <v>0</v>
      </c>
      <c r="N173" s="775"/>
      <c r="O173" s="773"/>
      <c r="P173" s="743" t="s">
        <v>123</v>
      </c>
      <c r="Q173" s="743"/>
      <c r="R173" s="766">
        <f>SUM(R166:S172)</f>
        <v>0</v>
      </c>
      <c r="S173" s="766"/>
      <c r="T173" s="774">
        <f>SUM(T166:U172)</f>
        <v>0</v>
      </c>
      <c r="U173" s="774"/>
      <c r="V173" s="743" t="s">
        <v>123</v>
      </c>
      <c r="W173" s="743"/>
      <c r="X173" s="766">
        <f>SUM(X166:Y172)</f>
        <v>0</v>
      </c>
      <c r="Y173" s="766"/>
      <c r="Z173" s="774">
        <f>SUM(Z166:AA172)</f>
        <v>0</v>
      </c>
      <c r="AA173" s="774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805" t="s">
        <v>128</v>
      </c>
      <c r="B174" s="805"/>
      <c r="C174" s="805"/>
      <c r="D174" s="805"/>
      <c r="E174" s="805"/>
      <c r="F174" s="805"/>
      <c r="G174" s="805"/>
      <c r="H174" s="805"/>
      <c r="I174" s="805"/>
      <c r="J174" s="813"/>
      <c r="K174" s="805"/>
      <c r="L174" s="805"/>
      <c r="M174" s="805"/>
      <c r="N174" s="805"/>
      <c r="O174" s="805"/>
      <c r="P174" s="805"/>
      <c r="Q174" s="805"/>
      <c r="R174" s="805"/>
      <c r="S174" s="805"/>
      <c r="T174" s="805"/>
      <c r="U174" s="805"/>
      <c r="V174" s="805"/>
      <c r="W174" s="805"/>
      <c r="X174" s="805"/>
      <c r="Y174" s="805"/>
      <c r="Z174" s="805"/>
      <c r="AA174" s="805"/>
      <c r="AB174" s="805"/>
      <c r="AC174" s="805"/>
      <c r="AD174" s="805"/>
      <c r="AE174" s="805"/>
      <c r="AF174" s="805"/>
      <c r="AG174" s="805"/>
      <c r="AH174" s="805"/>
      <c r="AI174" s="805"/>
      <c r="AJ174" s="805"/>
      <c r="AK174" s="805"/>
      <c r="AL174" s="805"/>
      <c r="AM174" s="805"/>
      <c r="AN174" s="805"/>
      <c r="AO174" s="805"/>
      <c r="AP174" s="805"/>
      <c r="AQ174" s="805"/>
      <c r="AR174" s="805"/>
      <c r="AS174" s="805"/>
      <c r="AT174" s="805"/>
      <c r="AU174" s="805"/>
      <c r="AV174" s="805"/>
      <c r="AW174" s="805"/>
      <c r="AX174" s="805"/>
      <c r="AY174" s="805"/>
      <c r="AZ174" s="805"/>
      <c r="BA174" s="805"/>
    </row>
    <row r="175" spans="1:106" ht="15.75">
      <c r="A175" s="815" t="s">
        <v>12</v>
      </c>
      <c r="B175" s="794" t="s">
        <v>25</v>
      </c>
      <c r="C175" s="794" t="s">
        <v>26</v>
      </c>
      <c r="D175" s="794" t="s">
        <v>27</v>
      </c>
      <c r="E175" s="806" t="s">
        <v>28</v>
      </c>
      <c r="F175" s="809" t="s">
        <v>29</v>
      </c>
      <c r="G175" s="773" t="s">
        <v>30</v>
      </c>
      <c r="H175" s="773"/>
      <c r="I175" s="794" t="s">
        <v>31</v>
      </c>
      <c r="J175" s="797" t="s">
        <v>32</v>
      </c>
      <c r="K175" s="800" t="s">
        <v>33</v>
      </c>
      <c r="L175" s="794" t="s">
        <v>34</v>
      </c>
      <c r="M175" s="803" t="s">
        <v>35</v>
      </c>
      <c r="N175" s="791" t="s">
        <v>36</v>
      </c>
      <c r="O175" s="773" t="s">
        <v>37</v>
      </c>
      <c r="P175" s="773"/>
      <c r="Q175" s="773"/>
      <c r="R175" s="773"/>
      <c r="S175" s="773"/>
      <c r="T175" s="773"/>
      <c r="U175" s="773"/>
      <c r="V175" s="792" t="s">
        <v>38</v>
      </c>
      <c r="W175" s="791" t="s">
        <v>39</v>
      </c>
      <c r="X175" s="773" t="s">
        <v>40</v>
      </c>
      <c r="Y175" s="773"/>
      <c r="Z175" s="773"/>
      <c r="AA175" s="773"/>
      <c r="AB175" s="818" t="s">
        <v>431</v>
      </c>
      <c r="AC175" s="820" t="s">
        <v>432</v>
      </c>
      <c r="AD175" s="21"/>
      <c r="AE175" s="21"/>
      <c r="AF175" s="21"/>
      <c r="AG175" s="21"/>
      <c r="AH175" s="21"/>
      <c r="AI175" s="793"/>
      <c r="AJ175" s="789"/>
      <c r="AK175" s="789"/>
      <c r="AL175" s="789"/>
      <c r="AM175" s="789"/>
      <c r="AN175" s="789"/>
      <c r="AO175" s="789"/>
      <c r="AP175" s="789"/>
      <c r="AQ175" s="789"/>
      <c r="AR175" s="789"/>
      <c r="AS175" s="789"/>
      <c r="AT175" s="789"/>
      <c r="AU175" s="789"/>
      <c r="AV175" s="789"/>
      <c r="AW175" s="789"/>
      <c r="AX175" s="789"/>
      <c r="AY175" s="789"/>
      <c r="AZ175" s="789"/>
      <c r="BA175" s="789"/>
    </row>
    <row r="176" spans="1:106" ht="15.75" customHeight="1">
      <c r="A176" s="816"/>
      <c r="B176" s="795"/>
      <c r="C176" s="795"/>
      <c r="D176" s="795"/>
      <c r="E176" s="807"/>
      <c r="F176" s="810"/>
      <c r="G176" s="773"/>
      <c r="H176" s="773"/>
      <c r="I176" s="795"/>
      <c r="J176" s="798"/>
      <c r="K176" s="801"/>
      <c r="L176" s="795"/>
      <c r="M176" s="804"/>
      <c r="N176" s="791"/>
      <c r="O176" s="773" t="s">
        <v>41</v>
      </c>
      <c r="P176" s="773" t="s">
        <v>42</v>
      </c>
      <c r="Q176" s="773" t="s">
        <v>43</v>
      </c>
      <c r="R176" s="790" t="s">
        <v>44</v>
      </c>
      <c r="S176" s="743" t="s">
        <v>45</v>
      </c>
      <c r="T176" s="773" t="s">
        <v>46</v>
      </c>
      <c r="U176" s="773" t="s">
        <v>47</v>
      </c>
      <c r="V176" s="792"/>
      <c r="W176" s="791"/>
      <c r="X176" s="773" t="s">
        <v>13</v>
      </c>
      <c r="Y176" s="773" t="s">
        <v>48</v>
      </c>
      <c r="Z176" s="773" t="s">
        <v>49</v>
      </c>
      <c r="AA176" s="773" t="s">
        <v>47</v>
      </c>
      <c r="AB176" s="819"/>
      <c r="AC176" s="820"/>
      <c r="AD176" s="21"/>
      <c r="AE176" s="21"/>
      <c r="AF176" s="21"/>
      <c r="AG176" s="21"/>
      <c r="AH176" s="21"/>
      <c r="AI176" s="793"/>
      <c r="AJ176" s="789"/>
      <c r="AK176" s="789"/>
      <c r="AL176" s="789"/>
      <c r="AM176" s="789"/>
      <c r="AN176" s="789"/>
      <c r="AO176" s="789"/>
      <c r="AP176" s="789"/>
      <c r="AQ176" s="789"/>
      <c r="AR176" s="789"/>
      <c r="AS176" s="812"/>
      <c r="AT176" s="812"/>
      <c r="AU176" s="812"/>
      <c r="AV176" s="812"/>
      <c r="AW176" s="812"/>
      <c r="AX176" s="812"/>
      <c r="AY176" s="812"/>
      <c r="AZ176" s="812"/>
      <c r="BA176" s="812"/>
    </row>
    <row r="177" spans="1:53" ht="15.75" customHeight="1">
      <c r="A177" s="817"/>
      <c r="B177" s="796"/>
      <c r="C177" s="796"/>
      <c r="D177" s="796"/>
      <c r="E177" s="808"/>
      <c r="F177" s="811"/>
      <c r="G177" s="208" t="s">
        <v>509</v>
      </c>
      <c r="H177" s="208" t="s">
        <v>51</v>
      </c>
      <c r="I177" s="796"/>
      <c r="J177" s="799"/>
      <c r="K177" s="802"/>
      <c r="L177" s="796"/>
      <c r="M177" s="804"/>
      <c r="N177" s="791"/>
      <c r="O177" s="773"/>
      <c r="P177" s="773"/>
      <c r="Q177" s="773"/>
      <c r="R177" s="790"/>
      <c r="S177" s="743"/>
      <c r="T177" s="773"/>
      <c r="U177" s="773"/>
      <c r="V177" s="792"/>
      <c r="W177" s="791"/>
      <c r="X177" s="773"/>
      <c r="Y177" s="773"/>
      <c r="Z177" s="773"/>
      <c r="AA177" s="773"/>
      <c r="AB177" s="819"/>
      <c r="AC177" s="820"/>
      <c r="AD177" s="21"/>
      <c r="AE177" s="21"/>
      <c r="AF177" s="21"/>
      <c r="AG177" s="21"/>
      <c r="AH177" s="21"/>
      <c r="AI177" s="793"/>
      <c r="AJ177" s="789"/>
      <c r="AK177" s="789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SUM('28:10'!G178)</f>
        <v>562</v>
      </c>
      <c r="H178" s="95">
        <f t="shared" ref="H178:H183" si="31">D178*G178</f>
        <v>2826.86</v>
      </c>
      <c r="I178" s="93">
        <f>SUM('28:10'!I178)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32">IF(ISERROR(I178-K178),"",I178-K178)</f>
        <v>-22.125</v>
      </c>
      <c r="N178" s="93">
        <f>SUM('28:10'!N178)</f>
        <v>0</v>
      </c>
      <c r="O178" s="93">
        <f>SUM('28:10'!O178)</f>
        <v>0</v>
      </c>
      <c r="P178" s="93">
        <f>SUM('28:10'!P178)</f>
        <v>0</v>
      </c>
      <c r="Q178" s="93">
        <f>SUM('28:10'!Q178)</f>
        <v>0</v>
      </c>
      <c r="R178" s="93">
        <f>SUM('28:10'!R178)</f>
        <v>0</v>
      </c>
      <c r="S178" s="93">
        <f>SUM('28:10'!S178)</f>
        <v>0</v>
      </c>
      <c r="T178" s="93">
        <f>SUM('28:10'!T178)</f>
        <v>0</v>
      </c>
      <c r="U178" s="93">
        <f>SUM('28:10'!U178)</f>
        <v>0</v>
      </c>
      <c r="V178" s="196">
        <f t="shared" ref="V178:V189" si="33">SUM(X178:AA178)</f>
        <v>0</v>
      </c>
      <c r="W178" s="33">
        <f t="shared" ref="W178:W189" si="34">IF(ISERROR(V178/G178),"",V178/G178)</f>
        <v>0</v>
      </c>
      <c r="X178" s="93">
        <f>SUM('28:10'!X178)</f>
        <v>0</v>
      </c>
      <c r="Y178" s="93">
        <f>SUM('28:10'!Y178)</f>
        <v>0</v>
      </c>
      <c r="Z178" s="93">
        <f>SUM('28:10'!Z178)</f>
        <v>0</v>
      </c>
      <c r="AA178" s="93">
        <f>SUM('28:10'!AA178)</f>
        <v>0</v>
      </c>
      <c r="AB178" s="322">
        <v>0.65</v>
      </c>
      <c r="AC178" s="232">
        <f>AB178*G178</f>
        <v>365.3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SUM('28:10'!G179)</f>
        <v>0</v>
      </c>
      <c r="H179" s="95">
        <f t="shared" si="31"/>
        <v>0</v>
      </c>
      <c r="I179" s="93">
        <f>SUM('28:10'!I179)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SUM('28:10'!N179)</f>
        <v>0</v>
      </c>
      <c r="O179" s="93">
        <f>SUM('28:10'!O179)</f>
        <v>0</v>
      </c>
      <c r="P179" s="93">
        <f>SUM('28:10'!P179)</f>
        <v>0</v>
      </c>
      <c r="Q179" s="93">
        <f>SUM('28:10'!Q179)</f>
        <v>0</v>
      </c>
      <c r="R179" s="93">
        <f>SUM('28:10'!R179)</f>
        <v>0</v>
      </c>
      <c r="S179" s="93">
        <f>SUM('28:10'!S179)</f>
        <v>0</v>
      </c>
      <c r="T179" s="93">
        <f>SUM('28:10'!T179)</f>
        <v>0</v>
      </c>
      <c r="U179" s="93">
        <f>SUM('28:10'!U179)</f>
        <v>0</v>
      </c>
      <c r="V179" s="196">
        <f t="shared" si="33"/>
        <v>0</v>
      </c>
      <c r="W179" s="33" t="str">
        <f t="shared" si="34"/>
        <v/>
      </c>
      <c r="X179" s="93">
        <f>SUM('28:10'!X179)</f>
        <v>0</v>
      </c>
      <c r="Y179" s="93">
        <f>SUM('28:10'!Y179)</f>
        <v>0</v>
      </c>
      <c r="Z179" s="93">
        <f>SUM('28:10'!Z179)</f>
        <v>0</v>
      </c>
      <c r="AA179" s="93">
        <f>SUM('28:10'!AA179)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SUM('28:10'!G180)</f>
        <v>0</v>
      </c>
      <c r="H180" s="95">
        <f t="shared" si="31"/>
        <v>0</v>
      </c>
      <c r="I180" s="93">
        <f>SUM('28:10'!I180)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SUM('28:10'!N180)</f>
        <v>0</v>
      </c>
      <c r="O180" s="93">
        <f>SUM('28:10'!O180)</f>
        <v>0</v>
      </c>
      <c r="P180" s="93">
        <f>SUM('28:10'!P180)</f>
        <v>0</v>
      </c>
      <c r="Q180" s="93">
        <f>SUM('28:10'!Q180)</f>
        <v>0</v>
      </c>
      <c r="R180" s="93">
        <f>SUM('28:10'!R180)</f>
        <v>0</v>
      </c>
      <c r="S180" s="93">
        <f>SUM('28:10'!S180)</f>
        <v>0</v>
      </c>
      <c r="T180" s="93">
        <f>SUM('28:10'!T180)</f>
        <v>0</v>
      </c>
      <c r="U180" s="93">
        <f>SUM('28:10'!U180)</f>
        <v>0</v>
      </c>
      <c r="V180" s="196">
        <f t="shared" si="33"/>
        <v>0</v>
      </c>
      <c r="W180" s="33" t="str">
        <f t="shared" si="34"/>
        <v/>
      </c>
      <c r="X180" s="93">
        <f>SUM('28:10'!X180)</f>
        <v>0</v>
      </c>
      <c r="Y180" s="93">
        <f>SUM('28:10'!Y180)</f>
        <v>0</v>
      </c>
      <c r="Z180" s="93">
        <f>SUM('28:10'!Z180)</f>
        <v>0</v>
      </c>
      <c r="AA180" s="93">
        <f>SUM('28:10'!AA180)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SUM('28:10'!G181)</f>
        <v>1149</v>
      </c>
      <c r="H181" s="95">
        <f t="shared" si="31"/>
        <v>5779.47</v>
      </c>
      <c r="I181" s="93">
        <f>SUM('28:10'!I181)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32"/>
        <v>3.526315789473685</v>
      </c>
      <c r="N181" s="93">
        <f>SUM('28:10'!N181)</f>
        <v>0</v>
      </c>
      <c r="O181" s="93">
        <f>SUM('28:10'!O181)</f>
        <v>0</v>
      </c>
      <c r="P181" s="93">
        <f>SUM('28:10'!P181)</f>
        <v>0</v>
      </c>
      <c r="Q181" s="93">
        <f>SUM('28:10'!Q181)</f>
        <v>0</v>
      </c>
      <c r="R181" s="93">
        <f>SUM('28:10'!R181)</f>
        <v>0</v>
      </c>
      <c r="S181" s="93">
        <f>SUM('28:10'!S181)</f>
        <v>0</v>
      </c>
      <c r="T181" s="93">
        <f>SUM('28:10'!T181)</f>
        <v>0</v>
      </c>
      <c r="U181" s="93">
        <f>SUM('28:10'!U181)</f>
        <v>0</v>
      </c>
      <c r="V181" s="196">
        <f t="shared" si="33"/>
        <v>0</v>
      </c>
      <c r="W181" s="33">
        <f t="shared" si="34"/>
        <v>0</v>
      </c>
      <c r="X181" s="93">
        <f>SUM('28:10'!X181)</f>
        <v>0</v>
      </c>
      <c r="Y181" s="93">
        <f>SUM('28:10'!Y181)</f>
        <v>0</v>
      </c>
      <c r="Z181" s="93">
        <f>SUM('28:10'!Z181)</f>
        <v>0</v>
      </c>
      <c r="AA181" s="93">
        <f>SUM('28:10'!AA181)</f>
        <v>0</v>
      </c>
      <c r="AB181" s="309">
        <v>0.55000000000000004</v>
      </c>
      <c r="AC181" s="232">
        <f t="shared" si="35"/>
        <v>631.95000000000005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SUM('28:10'!G182)</f>
        <v>0</v>
      </c>
      <c r="H182" s="95">
        <f t="shared" si="31"/>
        <v>0</v>
      </c>
      <c r="I182" s="93">
        <f>SUM('28:10'!I182)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SUM('28:10'!N182)</f>
        <v>0</v>
      </c>
      <c r="O182" s="93">
        <f>SUM('28:10'!O182)</f>
        <v>0</v>
      </c>
      <c r="P182" s="93">
        <f>SUM('28:10'!P182)</f>
        <v>0</v>
      </c>
      <c r="Q182" s="93">
        <f>SUM('28:10'!Q182)</f>
        <v>0</v>
      </c>
      <c r="R182" s="93">
        <f>SUM('28:10'!R182)</f>
        <v>0</v>
      </c>
      <c r="S182" s="93">
        <f>SUM('28:10'!S182)</f>
        <v>0</v>
      </c>
      <c r="T182" s="93">
        <f>SUM('28:10'!T182)</f>
        <v>0</v>
      </c>
      <c r="U182" s="93">
        <f>SUM('28:10'!U182)</f>
        <v>0</v>
      </c>
      <c r="V182" s="196">
        <f t="shared" si="33"/>
        <v>0</v>
      </c>
      <c r="W182" s="33" t="str">
        <f t="shared" si="34"/>
        <v/>
      </c>
      <c r="X182" s="93">
        <f>SUM('28:10'!X182)</f>
        <v>0</v>
      </c>
      <c r="Y182" s="93">
        <f>SUM('28:10'!Y182)</f>
        <v>0</v>
      </c>
      <c r="Z182" s="93">
        <f>SUM('28:10'!Z182)</f>
        <v>0</v>
      </c>
      <c r="AA182" s="93">
        <f>SUM('28:10'!AA182)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SUM('28:10'!G183)</f>
        <v>1223</v>
      </c>
      <c r="H183" s="95">
        <f t="shared" si="31"/>
        <v>6163.92</v>
      </c>
      <c r="I183" s="93">
        <f>SUM('28:10'!I183)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32"/>
        <v>-12.868421052631575</v>
      </c>
      <c r="N183" s="93">
        <f>SUM('28:10'!N183)</f>
        <v>0</v>
      </c>
      <c r="O183" s="93">
        <f>SUM('28:10'!O183)</f>
        <v>0</v>
      </c>
      <c r="P183" s="93">
        <f>SUM('28:10'!P183)</f>
        <v>0</v>
      </c>
      <c r="Q183" s="93">
        <f>SUM('28:10'!Q183)</f>
        <v>0</v>
      </c>
      <c r="R183" s="93">
        <f>SUM('28:10'!R183)</f>
        <v>0</v>
      </c>
      <c r="S183" s="93">
        <f>SUM('28:10'!S183)</f>
        <v>0</v>
      </c>
      <c r="T183" s="93">
        <f>SUM('28:10'!T183)</f>
        <v>0</v>
      </c>
      <c r="U183" s="93">
        <f>SUM('28:10'!U183)</f>
        <v>0</v>
      </c>
      <c r="V183" s="196">
        <f t="shared" si="33"/>
        <v>0</v>
      </c>
      <c r="W183" s="33">
        <f t="shared" si="34"/>
        <v>0</v>
      </c>
      <c r="X183" s="93">
        <f>SUM('28:10'!X183)</f>
        <v>0</v>
      </c>
      <c r="Y183" s="93">
        <f>SUM('28:10'!Y183)</f>
        <v>0</v>
      </c>
      <c r="Z183" s="93">
        <f>SUM('28:10'!Z183)</f>
        <v>0</v>
      </c>
      <c r="AA183" s="93">
        <f>SUM('28:10'!AA183)</f>
        <v>0</v>
      </c>
      <c r="AB183" s="309">
        <v>0.55000000000000004</v>
      </c>
      <c r="AC183" s="232">
        <f t="shared" si="35"/>
        <v>672.65000000000009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SUM('28:10'!G184)</f>
        <v>0</v>
      </c>
      <c r="H184" s="95">
        <f>D184*G184</f>
        <v>0</v>
      </c>
      <c r="I184" s="93">
        <f>SUM('28:10'!I184)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SUM('28:10'!N184)</f>
        <v>0</v>
      </c>
      <c r="O184" s="93">
        <f>SUM('28:10'!O184)</f>
        <v>0</v>
      </c>
      <c r="P184" s="93">
        <f>SUM('28:10'!P184)</f>
        <v>0</v>
      </c>
      <c r="Q184" s="93">
        <f>SUM('28:10'!Q184)</f>
        <v>0</v>
      </c>
      <c r="R184" s="93">
        <f>SUM('28:10'!R184)</f>
        <v>0</v>
      </c>
      <c r="S184" s="93">
        <f>SUM('28:10'!S184)</f>
        <v>0</v>
      </c>
      <c r="T184" s="93">
        <f>SUM('28:10'!T184)</f>
        <v>0</v>
      </c>
      <c r="U184" s="93">
        <f>SUM('28:10'!U184)</f>
        <v>0</v>
      </c>
      <c r="V184" s="196">
        <f t="shared" si="33"/>
        <v>0</v>
      </c>
      <c r="W184" s="33" t="str">
        <f t="shared" si="34"/>
        <v/>
      </c>
      <c r="X184" s="93">
        <f>SUM('28:10'!X184)</f>
        <v>0</v>
      </c>
      <c r="Y184" s="93">
        <f>SUM('28:10'!Y184)</f>
        <v>0</v>
      </c>
      <c r="Z184" s="93">
        <f>SUM('28:10'!Z184)</f>
        <v>0</v>
      </c>
      <c r="AA184" s="93">
        <f>SUM('28:10'!AA184)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SUM('28:10'!G185)</f>
        <v>0</v>
      </c>
      <c r="H185" s="95">
        <f t="shared" ref="H185:H198" si="36">D185*G185</f>
        <v>0</v>
      </c>
      <c r="I185" s="93">
        <f>SUM('28:10'!I185)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SUM('28:10'!N185)</f>
        <v>0</v>
      </c>
      <c r="O185" s="93">
        <f>SUM('28:10'!O185)</f>
        <v>0</v>
      </c>
      <c r="P185" s="93">
        <f>SUM('28:10'!P185)</f>
        <v>0</v>
      </c>
      <c r="Q185" s="93">
        <f>SUM('28:10'!Q185)</f>
        <v>0</v>
      </c>
      <c r="R185" s="93">
        <f>SUM('28:10'!R185)</f>
        <v>0</v>
      </c>
      <c r="S185" s="93">
        <f>SUM('28:10'!S185)</f>
        <v>0</v>
      </c>
      <c r="T185" s="93">
        <f>SUM('28:10'!T185)</f>
        <v>0</v>
      </c>
      <c r="U185" s="93">
        <f>SUM('28:10'!U185)</f>
        <v>0</v>
      </c>
      <c r="V185" s="196">
        <f t="shared" si="33"/>
        <v>0</v>
      </c>
      <c r="W185" s="33" t="str">
        <f t="shared" si="34"/>
        <v/>
      </c>
      <c r="X185" s="93">
        <f>SUM('28:10'!X185)</f>
        <v>0</v>
      </c>
      <c r="Y185" s="93">
        <f>SUM('28:10'!Y185)</f>
        <v>0</v>
      </c>
      <c r="Z185" s="93">
        <f>SUM('28:10'!Z185)</f>
        <v>0</v>
      </c>
      <c r="AA185" s="93">
        <f>SUM('28:10'!AA185)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SUM('28:10'!G186)</f>
        <v>0</v>
      </c>
      <c r="H186" s="95">
        <f t="shared" si="36"/>
        <v>0</v>
      </c>
      <c r="I186" s="93">
        <f>SUM('28:10'!I186)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SUM('28:10'!N186)</f>
        <v>0</v>
      </c>
      <c r="O186" s="93">
        <f>SUM('28:10'!O186)</f>
        <v>0</v>
      </c>
      <c r="P186" s="93">
        <f>SUM('28:10'!P186)</f>
        <v>0</v>
      </c>
      <c r="Q186" s="93">
        <f>SUM('28:10'!Q186)</f>
        <v>0</v>
      </c>
      <c r="R186" s="93">
        <f>SUM('28:10'!R186)</f>
        <v>0</v>
      </c>
      <c r="S186" s="93">
        <f>SUM('28:10'!S186)</f>
        <v>0</v>
      </c>
      <c r="T186" s="93">
        <f>SUM('28:10'!T186)</f>
        <v>0</v>
      </c>
      <c r="U186" s="93">
        <f>SUM('28:10'!U186)</f>
        <v>0</v>
      </c>
      <c r="V186" s="196">
        <f t="shared" si="33"/>
        <v>0</v>
      </c>
      <c r="W186" s="33" t="str">
        <f t="shared" si="34"/>
        <v/>
      </c>
      <c r="X186" s="93">
        <f>SUM('28:10'!X186)</f>
        <v>0</v>
      </c>
      <c r="Y186" s="93">
        <f>SUM('28:10'!Y186)</f>
        <v>0</v>
      </c>
      <c r="Z186" s="93">
        <f>SUM('28:10'!Z186)</f>
        <v>0</v>
      </c>
      <c r="AA186" s="93">
        <f>SUM('28:10'!AA186)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SUM('28:10'!G187)</f>
        <v>691</v>
      </c>
      <c r="H187" s="95">
        <f t="shared" si="36"/>
        <v>3482.64</v>
      </c>
      <c r="I187" s="93">
        <f>SUM('28:10'!I187)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32"/>
        <v>4.352941176470587</v>
      </c>
      <c r="N187" s="93">
        <f>SUM('28:10'!N187)</f>
        <v>0</v>
      </c>
      <c r="O187" s="93">
        <f>SUM('28:10'!O187)</f>
        <v>0</v>
      </c>
      <c r="P187" s="93">
        <f>SUM('28:10'!P187)</f>
        <v>0</v>
      </c>
      <c r="Q187" s="93">
        <f>SUM('28:10'!Q187)</f>
        <v>0</v>
      </c>
      <c r="R187" s="93">
        <f>SUM('28:10'!R187)</f>
        <v>0</v>
      </c>
      <c r="S187" s="93">
        <f>SUM('28:10'!S187)</f>
        <v>0</v>
      </c>
      <c r="T187" s="93">
        <f>SUM('28:10'!T187)</f>
        <v>0</v>
      </c>
      <c r="U187" s="93">
        <f>SUM('28:10'!U187)</f>
        <v>0</v>
      </c>
      <c r="V187" s="196">
        <f t="shared" si="33"/>
        <v>0</v>
      </c>
      <c r="W187" s="33">
        <f t="shared" si="34"/>
        <v>0</v>
      </c>
      <c r="X187" s="93">
        <f>SUM('28:10'!X187)</f>
        <v>0</v>
      </c>
      <c r="Y187" s="93">
        <f>SUM('28:10'!Y187)</f>
        <v>0</v>
      </c>
      <c r="Z187" s="93">
        <f>SUM('28:10'!Z187)</f>
        <v>0</v>
      </c>
      <c r="AA187" s="93">
        <f>SUM('28:10'!AA187)</f>
        <v>0</v>
      </c>
      <c r="AB187" s="309">
        <v>0.61</v>
      </c>
      <c r="AC187" s="232">
        <f t="shared" si="35"/>
        <v>421.51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SUM('28:10'!G188)</f>
        <v>0</v>
      </c>
      <c r="H188" s="95">
        <f t="shared" si="36"/>
        <v>0</v>
      </c>
      <c r="I188" s="93">
        <f>SUM('28:10'!I188)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SUM('28:10'!N188)</f>
        <v>0</v>
      </c>
      <c r="O188" s="93">
        <f>SUM('28:10'!O188)</f>
        <v>0</v>
      </c>
      <c r="P188" s="93">
        <f>SUM('28:10'!P188)</f>
        <v>0</v>
      </c>
      <c r="Q188" s="93">
        <f>SUM('28:10'!Q188)</f>
        <v>0</v>
      </c>
      <c r="R188" s="93">
        <f>SUM('28:10'!R188)</f>
        <v>0</v>
      </c>
      <c r="S188" s="93">
        <f>SUM('28:10'!S188)</f>
        <v>0</v>
      </c>
      <c r="T188" s="93">
        <f>SUM('28:10'!T188)</f>
        <v>0</v>
      </c>
      <c r="U188" s="93">
        <f>SUM('28:10'!U188)</f>
        <v>0</v>
      </c>
      <c r="V188" s="196">
        <f t="shared" si="33"/>
        <v>0</v>
      </c>
      <c r="W188" s="33" t="str">
        <f t="shared" si="34"/>
        <v/>
      </c>
      <c r="X188" s="93">
        <f>SUM('28:10'!X188)</f>
        <v>0</v>
      </c>
      <c r="Y188" s="93">
        <f>SUM('28:10'!Y188)</f>
        <v>0</v>
      </c>
      <c r="Z188" s="93">
        <f>SUM('28:10'!Z188)</f>
        <v>0</v>
      </c>
      <c r="AA188" s="93">
        <f>SUM('28:10'!AA188)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SUM('28:10'!G189)</f>
        <v>0</v>
      </c>
      <c r="H189" s="95">
        <f t="shared" si="36"/>
        <v>0</v>
      </c>
      <c r="I189" s="93">
        <f>SUM('28:10'!I189)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SUM('28:10'!N189)</f>
        <v>0</v>
      </c>
      <c r="O189" s="93">
        <f>SUM('28:10'!O189)</f>
        <v>0</v>
      </c>
      <c r="P189" s="93">
        <f>SUM('28:10'!P189)</f>
        <v>0</v>
      </c>
      <c r="Q189" s="93">
        <f>SUM('28:10'!Q189)</f>
        <v>0</v>
      </c>
      <c r="R189" s="93">
        <f>SUM('28:10'!R189)</f>
        <v>0</v>
      </c>
      <c r="S189" s="93">
        <f>SUM('28:10'!S189)</f>
        <v>0</v>
      </c>
      <c r="T189" s="93">
        <f>SUM('28:10'!T189)</f>
        <v>0</v>
      </c>
      <c r="U189" s="93">
        <f>SUM('28:10'!U189)</f>
        <v>0</v>
      </c>
      <c r="V189" s="196">
        <f t="shared" si="33"/>
        <v>0</v>
      </c>
      <c r="W189" s="33" t="str">
        <f t="shared" si="34"/>
        <v/>
      </c>
      <c r="X189" s="93">
        <f>SUM('28:10'!X189)</f>
        <v>0</v>
      </c>
      <c r="Y189" s="93">
        <f>SUM('28:10'!Y189)</f>
        <v>0</v>
      </c>
      <c r="Z189" s="93">
        <f>SUM('28:10'!Z189)</f>
        <v>0</v>
      </c>
      <c r="AA189" s="93">
        <f>SUM('28:10'!AA189)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SUM('28:10'!G190)</f>
        <v>414</v>
      </c>
      <c r="H190" s="95">
        <f t="shared" si="36"/>
        <v>2094.8399999999997</v>
      </c>
      <c r="I190" s="93">
        <f>SUM('28:10'!I190)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7">IF(ISERROR(I190-K190),"",I190-K190)</f>
        <v>2.2105263157894726</v>
      </c>
      <c r="N190" s="93">
        <f>SUM('28:10'!N190)</f>
        <v>0</v>
      </c>
      <c r="O190" s="93">
        <f>SUM('28:10'!O190)</f>
        <v>0</v>
      </c>
      <c r="P190" s="93">
        <f>SUM('28:10'!P190)</f>
        <v>0</v>
      </c>
      <c r="Q190" s="93">
        <f>SUM('28:10'!Q190)</f>
        <v>0</v>
      </c>
      <c r="R190" s="93">
        <f>SUM('28:10'!R190)</f>
        <v>0</v>
      </c>
      <c r="S190" s="93">
        <f>SUM('28:10'!S190)</f>
        <v>0</v>
      </c>
      <c r="T190" s="93">
        <f>SUM('28:10'!T190)</f>
        <v>0</v>
      </c>
      <c r="U190" s="93">
        <f>SUM('28:10'!U190)</f>
        <v>0</v>
      </c>
      <c r="V190" s="196">
        <f>SUM(X190:AA190)</f>
        <v>0</v>
      </c>
      <c r="W190" s="33">
        <f>IF(ISERROR(V190/G190),"",V190/G190)</f>
        <v>0</v>
      </c>
      <c r="X190" s="93">
        <f>SUM('28:10'!X190)</f>
        <v>0</v>
      </c>
      <c r="Y190" s="93">
        <f>SUM('28:10'!Y190)</f>
        <v>0</v>
      </c>
      <c r="Z190" s="93">
        <f>SUM('28:10'!Z190)</f>
        <v>0</v>
      </c>
      <c r="AA190" s="93">
        <f>SUM('28:10'!AA190)</f>
        <v>0</v>
      </c>
      <c r="AB190" s="309">
        <v>0.55000000000000004</v>
      </c>
      <c r="AC190" s="232">
        <f t="shared" si="35"/>
        <v>227.70000000000002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SUM('28:10'!G191)</f>
        <v>0</v>
      </c>
      <c r="H191" s="95">
        <f t="shared" si="36"/>
        <v>0</v>
      </c>
      <c r="I191" s="93">
        <f>SUM('28:10'!I191)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SUM('28:10'!N191)</f>
        <v>0</v>
      </c>
      <c r="O191" s="93">
        <f>SUM('28:10'!O191)</f>
        <v>0</v>
      </c>
      <c r="P191" s="93">
        <f>SUM('28:10'!P191)</f>
        <v>0</v>
      </c>
      <c r="Q191" s="93">
        <f>SUM('28:10'!Q191)</f>
        <v>0</v>
      </c>
      <c r="R191" s="93">
        <f>SUM('28:10'!R191)</f>
        <v>0</v>
      </c>
      <c r="S191" s="93">
        <f>SUM('28:10'!S191)</f>
        <v>0</v>
      </c>
      <c r="T191" s="93">
        <f>SUM('28:10'!T191)</f>
        <v>0</v>
      </c>
      <c r="U191" s="93">
        <f>SUM('28:10'!U191)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SUM('28:10'!X191)</f>
        <v>0</v>
      </c>
      <c r="Y191" s="93">
        <f>SUM('28:10'!Y191)</f>
        <v>0</v>
      </c>
      <c r="Z191" s="93">
        <f>SUM('28:10'!Z191)</f>
        <v>0</v>
      </c>
      <c r="AA191" s="93">
        <f>SUM('28:10'!AA191)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SUM('28:10'!G192)</f>
        <v>661</v>
      </c>
      <c r="H192" s="95">
        <f t="shared" si="36"/>
        <v>3364.49</v>
      </c>
      <c r="I192" s="93">
        <f>SUM('28:10'!I192)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7"/>
        <v>3.7608695652173907</v>
      </c>
      <c r="N192" s="93">
        <f>SUM('28:10'!N192)</f>
        <v>0</v>
      </c>
      <c r="O192" s="93">
        <f>SUM('28:10'!O192)</f>
        <v>0</v>
      </c>
      <c r="P192" s="93">
        <f>SUM('28:10'!P192)</f>
        <v>0</v>
      </c>
      <c r="Q192" s="93">
        <f>SUM('28:10'!Q192)</f>
        <v>0</v>
      </c>
      <c r="R192" s="93">
        <f>SUM('28:10'!R192)</f>
        <v>0</v>
      </c>
      <c r="S192" s="93">
        <f>SUM('28:10'!S192)</f>
        <v>0</v>
      </c>
      <c r="T192" s="93">
        <f>SUM('28:10'!T192)</f>
        <v>0</v>
      </c>
      <c r="U192" s="93">
        <f>SUM('28:10'!U192)</f>
        <v>0</v>
      </c>
      <c r="V192" s="196">
        <f>SUM(X192:AA192)</f>
        <v>0</v>
      </c>
      <c r="W192" s="33">
        <f>IF(ISERROR(V192/G192),"",V192/G192)</f>
        <v>0</v>
      </c>
      <c r="X192" s="93">
        <f>SUM('28:10'!X192)</f>
        <v>0</v>
      </c>
      <c r="Y192" s="93">
        <f>SUM('28:10'!Y192)</f>
        <v>0</v>
      </c>
      <c r="Z192" s="93">
        <f>SUM('28:10'!Z192)</f>
        <v>0</v>
      </c>
      <c r="AA192" s="93">
        <f>SUM('28:10'!AA192)</f>
        <v>0</v>
      </c>
      <c r="AB192" s="309">
        <v>0.45</v>
      </c>
      <c r="AC192" s="232">
        <f t="shared" si="35"/>
        <v>297.45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SUM('28:10'!G193)</f>
        <v>0</v>
      </c>
      <c r="H193" s="95">
        <f t="shared" si="36"/>
        <v>0</v>
      </c>
      <c r="I193" s="93">
        <f>SUM('28:10'!I193)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SUM('28:10'!N193)</f>
        <v>0</v>
      </c>
      <c r="O193" s="93">
        <f>SUM('28:10'!O193)</f>
        <v>0</v>
      </c>
      <c r="P193" s="93">
        <f>SUM('28:10'!P193)</f>
        <v>0</v>
      </c>
      <c r="Q193" s="93">
        <f>SUM('28:10'!Q193)</f>
        <v>0</v>
      </c>
      <c r="R193" s="93">
        <f>SUM('28:10'!R193)</f>
        <v>0</v>
      </c>
      <c r="S193" s="93">
        <f>SUM('28:10'!S193)</f>
        <v>0</v>
      </c>
      <c r="T193" s="93">
        <f>SUM('28:10'!T193)</f>
        <v>0</v>
      </c>
      <c r="U193" s="93">
        <f>SUM('28:10'!U193)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SUM('28:10'!X193)</f>
        <v>0</v>
      </c>
      <c r="Y193" s="93">
        <f>SUM('28:10'!Y193)</f>
        <v>0</v>
      </c>
      <c r="Z193" s="93">
        <f>SUM('28:10'!Z193)</f>
        <v>0</v>
      </c>
      <c r="AA193" s="93">
        <f>SUM('28:10'!AA193)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SUM('28:10'!G194)</f>
        <v>0</v>
      </c>
      <c r="H194" s="95">
        <f t="shared" si="36"/>
        <v>0</v>
      </c>
      <c r="I194" s="93">
        <f>SUM('28:10'!I194)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SUM('28:10'!N194)</f>
        <v>0</v>
      </c>
      <c r="O194" s="93">
        <f>SUM('28:10'!O194)</f>
        <v>0</v>
      </c>
      <c r="P194" s="93">
        <f>SUM('28:10'!P194)</f>
        <v>0</v>
      </c>
      <c r="Q194" s="93">
        <f>SUM('28:10'!Q194)</f>
        <v>0</v>
      </c>
      <c r="R194" s="93">
        <f>SUM('28:10'!R194)</f>
        <v>0</v>
      </c>
      <c r="S194" s="93">
        <f>SUM('28:10'!S194)</f>
        <v>0</v>
      </c>
      <c r="T194" s="93">
        <f>SUM('28:10'!T194)</f>
        <v>0</v>
      </c>
      <c r="U194" s="93">
        <f>SUM('28:10'!U194)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SUM('28:10'!X194)</f>
        <v>0</v>
      </c>
      <c r="Y194" s="93">
        <f>SUM('28:10'!Y194)</f>
        <v>0</v>
      </c>
      <c r="Z194" s="93">
        <f>SUM('28:10'!Z194)</f>
        <v>0</v>
      </c>
      <c r="AA194" s="93">
        <f>SUM('28:10'!AA194)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SUM('28:10'!G195)</f>
        <v>0</v>
      </c>
      <c r="H195" s="95">
        <f t="shared" si="36"/>
        <v>0</v>
      </c>
      <c r="I195" s="93">
        <f>SUM('28:10'!I195)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SUM('28:10'!N195)</f>
        <v>0</v>
      </c>
      <c r="O195" s="93">
        <f>SUM('28:10'!O195)</f>
        <v>0</v>
      </c>
      <c r="P195" s="93">
        <f>SUM('28:10'!P195)</f>
        <v>0</v>
      </c>
      <c r="Q195" s="93">
        <f>SUM('28:10'!Q195)</f>
        <v>0</v>
      </c>
      <c r="R195" s="93">
        <f>SUM('28:10'!R195)</f>
        <v>0</v>
      </c>
      <c r="S195" s="93">
        <f>SUM('28:10'!S195)</f>
        <v>0</v>
      </c>
      <c r="T195" s="93">
        <f>SUM('28:10'!T195)</f>
        <v>0</v>
      </c>
      <c r="U195" s="93">
        <f>SUM('28:10'!U195)</f>
        <v>0</v>
      </c>
      <c r="V195" s="196"/>
      <c r="W195" s="33"/>
      <c r="X195" s="93">
        <f>SUM('28:10'!X195)</f>
        <v>0</v>
      </c>
      <c r="Y195" s="93">
        <f>SUM('28:10'!Y195)</f>
        <v>0</v>
      </c>
      <c r="Z195" s="93">
        <f>SUM('28:10'!Z195)</f>
        <v>0</v>
      </c>
      <c r="AA195" s="93">
        <f>SUM('28:10'!AA195)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SUM('28:10'!G196)</f>
        <v>0</v>
      </c>
      <c r="H196" s="95">
        <f t="shared" si="36"/>
        <v>0</v>
      </c>
      <c r="I196" s="93">
        <f>SUM('28:10'!I196)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SUM('28:10'!N196)</f>
        <v>0</v>
      </c>
      <c r="O196" s="93">
        <f>SUM('28:10'!O196)</f>
        <v>0</v>
      </c>
      <c r="P196" s="93">
        <f>SUM('28:10'!P196)</f>
        <v>0</v>
      </c>
      <c r="Q196" s="93">
        <f>SUM('28:10'!Q196)</f>
        <v>0</v>
      </c>
      <c r="R196" s="93">
        <f>SUM('28:10'!R196)</f>
        <v>0</v>
      </c>
      <c r="S196" s="93">
        <f>SUM('28:10'!S196)</f>
        <v>0</v>
      </c>
      <c r="T196" s="93">
        <f>SUM('28:10'!T196)</f>
        <v>0</v>
      </c>
      <c r="U196" s="93">
        <f>SUM('28:10'!U196)</f>
        <v>0</v>
      </c>
      <c r="V196" s="196"/>
      <c r="W196" s="33"/>
      <c r="X196" s="93">
        <f>SUM('28:10'!X196)</f>
        <v>0</v>
      </c>
      <c r="Y196" s="93">
        <f>SUM('28:10'!Y196)</f>
        <v>0</v>
      </c>
      <c r="Z196" s="93">
        <f>SUM('28:10'!Z196)</f>
        <v>0</v>
      </c>
      <c r="AA196" s="93">
        <f>SUM('28:10'!AA196)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SUM('28:10'!G197)</f>
        <v>0</v>
      </c>
      <c r="H197" s="95">
        <f t="shared" si="36"/>
        <v>0</v>
      </c>
      <c r="I197" s="93">
        <f>SUM('28:10'!I197)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SUM('28:10'!N197)</f>
        <v>0</v>
      </c>
      <c r="O197" s="93">
        <f>SUM('28:10'!O197)</f>
        <v>0</v>
      </c>
      <c r="P197" s="93">
        <f>SUM('28:10'!P197)</f>
        <v>0</v>
      </c>
      <c r="Q197" s="93">
        <f>SUM('28:10'!Q197)</f>
        <v>0</v>
      </c>
      <c r="R197" s="93">
        <f>SUM('28:10'!R197)</f>
        <v>0</v>
      </c>
      <c r="S197" s="93">
        <f>SUM('28:10'!S197)</f>
        <v>0</v>
      </c>
      <c r="T197" s="93">
        <f>SUM('28:10'!T197)</f>
        <v>0</v>
      </c>
      <c r="U197" s="93">
        <f>SUM('28:10'!U197)</f>
        <v>0</v>
      </c>
      <c r="V197" s="196"/>
      <c r="W197" s="33"/>
      <c r="X197" s="93">
        <f>SUM('28:10'!X197)</f>
        <v>0</v>
      </c>
      <c r="Y197" s="93">
        <f>SUM('28:10'!Y197)</f>
        <v>0</v>
      </c>
      <c r="Z197" s="93">
        <f>SUM('28:10'!Z197)</f>
        <v>0</v>
      </c>
      <c r="AA197" s="93">
        <f>SUM('28:10'!AA197)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SUM('28:10'!G198)</f>
        <v>0</v>
      </c>
      <c r="H198" s="95">
        <f t="shared" si="36"/>
        <v>0</v>
      </c>
      <c r="I198" s="93">
        <f>SUM('28:10'!I198)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SUM('28:10'!N198)</f>
        <v>0</v>
      </c>
      <c r="O198" s="93">
        <f>SUM('28:10'!O198)</f>
        <v>0</v>
      </c>
      <c r="P198" s="93">
        <f>SUM('28:10'!P198)</f>
        <v>0</v>
      </c>
      <c r="Q198" s="93">
        <f>SUM('28:10'!Q198)</f>
        <v>0</v>
      </c>
      <c r="R198" s="93">
        <f>SUM('28:10'!R198)</f>
        <v>0</v>
      </c>
      <c r="S198" s="93">
        <f>SUM('28:10'!S198)</f>
        <v>0</v>
      </c>
      <c r="T198" s="93">
        <f>SUM('28:10'!T198)</f>
        <v>0</v>
      </c>
      <c r="U198" s="93">
        <f>SUM('28:10'!U198)</f>
        <v>0</v>
      </c>
      <c r="V198" s="196"/>
      <c r="W198" s="33"/>
      <c r="X198" s="93">
        <f>SUM('28:10'!X198)</f>
        <v>0</v>
      </c>
      <c r="Y198" s="93">
        <f>SUM('28:10'!Y198)</f>
        <v>0</v>
      </c>
      <c r="Z198" s="93">
        <f>SUM('28:10'!Z198)</f>
        <v>0</v>
      </c>
      <c r="AA198" s="93">
        <f>SUM('28:10'!AA198)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786" t="s">
        <v>70</v>
      </c>
      <c r="B199" s="787"/>
      <c r="C199" s="31" t="s">
        <v>71</v>
      </c>
      <c r="D199" s="30"/>
      <c r="E199" s="30"/>
      <c r="F199" s="30"/>
      <c r="G199" s="94">
        <f>SUM(G178:G198)</f>
        <v>4700</v>
      </c>
      <c r="H199" s="30">
        <f>SUM(H178:H198)</f>
        <v>23712.22</v>
      </c>
      <c r="I199" s="30">
        <f>SUM(I178:I198)</f>
        <v>230</v>
      </c>
      <c r="J199" s="31">
        <f t="array" ref="J199">IF(ISERROR(G199/I199),"",G199/I199)</f>
        <v>20.434782608695652</v>
      </c>
      <c r="K199" s="30">
        <f>SUM(K178:K198)</f>
        <v>251.14276820568045</v>
      </c>
      <c r="L199" s="98"/>
      <c r="M199" s="89">
        <f t="shared" ref="M199:AA199" si="38">SUM(M178:M198)</f>
        <v>-21.14276820568044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2616.5599999999995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SUM('28:10'!G200)</f>
        <v>1040</v>
      </c>
      <c r="H200" s="212">
        <f t="shared" ref="H200:H256" si="39">D200*G200</f>
        <v>5231.2</v>
      </c>
      <c r="I200" s="93">
        <f>SUM('28:10'!I200)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SUM('28:10'!N200)</f>
        <v>0</v>
      </c>
      <c r="O200" s="93">
        <f>SUM('28:10'!O200)</f>
        <v>0</v>
      </c>
      <c r="P200" s="93">
        <f>SUM('28:10'!P200)</f>
        <v>0</v>
      </c>
      <c r="Q200" s="93">
        <f>SUM('28:10'!Q200)</f>
        <v>0</v>
      </c>
      <c r="R200" s="93">
        <f>SUM('28:10'!R200)</f>
        <v>0</v>
      </c>
      <c r="S200" s="93">
        <f>SUM('28:10'!S200)</f>
        <v>0</v>
      </c>
      <c r="T200" s="93">
        <f>SUM('28:10'!T200)</f>
        <v>0</v>
      </c>
      <c r="U200" s="93">
        <f>SUM('28:10'!U200)</f>
        <v>0</v>
      </c>
      <c r="V200" s="196">
        <f>SUM(X200:AA200)</f>
        <v>0</v>
      </c>
      <c r="W200" s="33">
        <f>IF(ISERROR(V200/G200),"",V200/G200)</f>
        <v>0</v>
      </c>
      <c r="X200" s="93">
        <f>SUM('28:10'!X200)</f>
        <v>0</v>
      </c>
      <c r="Y200" s="93">
        <f>SUM('28:10'!Y200)</f>
        <v>0</v>
      </c>
      <c r="Z200" s="93">
        <f>SUM('28:10'!Z200)</f>
        <v>0</v>
      </c>
      <c r="AA200" s="93">
        <f>SUM('28:10'!AA200)</f>
        <v>0</v>
      </c>
      <c r="AB200" s="309">
        <v>0.19</v>
      </c>
      <c r="AC200" s="232">
        <f t="shared" ref="AC200:AC256" si="40">AB200*G200</f>
        <v>197.6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SUM('28:10'!G201)</f>
        <v>854</v>
      </c>
      <c r="H201" s="212">
        <f t="shared" si="39"/>
        <v>4295.62</v>
      </c>
      <c r="I201" s="93">
        <f>SUM('28:10'!I201)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162.26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SUM('28:10'!G202)</f>
        <v>0</v>
      </c>
      <c r="H202" s="212">
        <f t="shared" si="39"/>
        <v>0</v>
      </c>
      <c r="I202" s="93">
        <f>SUM('28:10'!I202)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SUM('28:10'!N202)</f>
        <v>0</v>
      </c>
      <c r="O202" s="93">
        <f>SUM('28:10'!O202)</f>
        <v>0</v>
      </c>
      <c r="P202" s="93">
        <f>SUM('28:10'!P202)</f>
        <v>0</v>
      </c>
      <c r="Q202" s="93">
        <f>SUM('28:10'!Q202)</f>
        <v>0</v>
      </c>
      <c r="R202" s="93">
        <f>SUM('28:10'!R202)</f>
        <v>0</v>
      </c>
      <c r="S202" s="93">
        <f>SUM('28:10'!S202)</f>
        <v>0</v>
      </c>
      <c r="T202" s="93">
        <f>SUM('28:10'!T202)</f>
        <v>0</v>
      </c>
      <c r="U202" s="93">
        <f>SUM('28:10'!U202)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SUM('28:10'!X202)</f>
        <v>0</v>
      </c>
      <c r="Y202" s="93">
        <f>SUM('28:10'!Y202)</f>
        <v>0</v>
      </c>
      <c r="Z202" s="93">
        <f>SUM('28:10'!Z202)</f>
        <v>0</v>
      </c>
      <c r="AA202" s="93">
        <f>SUM('28:10'!AA202)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SUM('28:10'!G203)</f>
        <v>1967</v>
      </c>
      <c r="H203" s="212">
        <f t="shared" si="39"/>
        <v>9894.01</v>
      </c>
      <c r="I203" s="93">
        <f>SUM('28:10'!I203)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SUM('28:10'!N203)</f>
        <v>0</v>
      </c>
      <c r="O203" s="93">
        <f>SUM('28:10'!O203)</f>
        <v>0</v>
      </c>
      <c r="P203" s="93">
        <f>SUM('28:10'!P203)</f>
        <v>0</v>
      </c>
      <c r="Q203" s="93">
        <f>SUM('28:10'!Q203)</f>
        <v>0</v>
      </c>
      <c r="R203" s="93">
        <f>SUM('28:10'!R203)</f>
        <v>0</v>
      </c>
      <c r="S203" s="93">
        <f>SUM('28:10'!S203)</f>
        <v>0</v>
      </c>
      <c r="T203" s="93">
        <f>SUM('28:10'!T203)</f>
        <v>0</v>
      </c>
      <c r="U203" s="93">
        <f>SUM('28:10'!U203)</f>
        <v>0</v>
      </c>
      <c r="V203" s="196">
        <f>SUM(X203:AA203)</f>
        <v>0</v>
      </c>
      <c r="W203" s="33">
        <f>IF(ISERROR(V203/G203),"",V203/G203)</f>
        <v>0</v>
      </c>
      <c r="X203" s="93">
        <f>SUM('28:10'!X203)</f>
        <v>0</v>
      </c>
      <c r="Y203" s="93">
        <f>SUM('28:10'!Y203)</f>
        <v>0</v>
      </c>
      <c r="Z203" s="93">
        <f>SUM('28:10'!Z203)</f>
        <v>0</v>
      </c>
      <c r="AA203" s="93">
        <f>SUM('28:10'!AA203)</f>
        <v>0</v>
      </c>
      <c r="AB203" s="309">
        <v>0.19</v>
      </c>
      <c r="AC203" s="232">
        <f t="shared" si="40"/>
        <v>373.73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SUM('28:10'!G204)</f>
        <v>0</v>
      </c>
      <c r="H204" s="250">
        <f t="shared" si="39"/>
        <v>0</v>
      </c>
      <c r="I204" s="93">
        <f>SUM('28:10'!I204)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SUM('28:10'!N204)</f>
        <v>0</v>
      </c>
      <c r="O204" s="93">
        <f>SUM('28:10'!O204)</f>
        <v>0</v>
      </c>
      <c r="P204" s="93">
        <f>SUM('28:10'!P204)</f>
        <v>0</v>
      </c>
      <c r="Q204" s="93">
        <f>SUM('28:10'!Q204)</f>
        <v>0</v>
      </c>
      <c r="R204" s="93">
        <f>SUM('28:10'!R204)</f>
        <v>0</v>
      </c>
      <c r="S204" s="93">
        <f>SUM('28:10'!S204)</f>
        <v>0</v>
      </c>
      <c r="T204" s="93">
        <f>SUM('28:10'!T204)</f>
        <v>0</v>
      </c>
      <c r="U204" s="93">
        <f>SUM('28:10'!U204)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SUM('28:10'!X204)</f>
        <v>0</v>
      </c>
      <c r="Y204" s="93">
        <f>SUM('28:10'!Y204)</f>
        <v>0</v>
      </c>
      <c r="Z204" s="93">
        <f>SUM('28:10'!Z204)</f>
        <v>0</v>
      </c>
      <c r="AA204" s="93">
        <f>SUM('28:10'!AA204)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SUM('28:10'!G205)</f>
        <v>0</v>
      </c>
      <c r="H205" s="250">
        <f t="shared" si="39"/>
        <v>0</v>
      </c>
      <c r="I205" s="93">
        <f>SUM('28:10'!I205)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SUM('28:10'!G206)</f>
        <v>0</v>
      </c>
      <c r="H206" s="250">
        <f t="shared" si="39"/>
        <v>0</v>
      </c>
      <c r="I206" s="93">
        <f>SUM('28:10'!I206)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SUM('28:10'!G207)</f>
        <v>0</v>
      </c>
      <c r="H207" s="250">
        <f t="shared" si="39"/>
        <v>0</v>
      </c>
      <c r="I207" s="93">
        <f>SUM('28:10'!I207)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SUM('28:10'!G208)</f>
        <v>0</v>
      </c>
      <c r="H208" s="250">
        <f t="shared" si="39"/>
        <v>0</v>
      </c>
      <c r="I208" s="93">
        <f>SUM('28:10'!I208)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SUM('28:10'!N208)</f>
        <v>0</v>
      </c>
      <c r="O208" s="93">
        <f>SUM('28:10'!O208)</f>
        <v>0</v>
      </c>
      <c r="P208" s="93">
        <f>SUM('28:10'!P208)</f>
        <v>0</v>
      </c>
      <c r="Q208" s="93">
        <f>SUM('28:10'!Q208)</f>
        <v>0</v>
      </c>
      <c r="R208" s="93">
        <f>SUM('28:10'!R208)</f>
        <v>0</v>
      </c>
      <c r="S208" s="93">
        <f>SUM('28:10'!S208)</f>
        <v>0</v>
      </c>
      <c r="T208" s="93">
        <f>SUM('28:10'!T208)</f>
        <v>0</v>
      </c>
      <c r="U208" s="93">
        <f>SUM('28:10'!U208)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SUM('28:10'!X208)</f>
        <v>0</v>
      </c>
      <c r="Y208" s="93">
        <f>SUM('28:10'!Y208)</f>
        <v>0</v>
      </c>
      <c r="Z208" s="93">
        <f>SUM('28:10'!Z208)</f>
        <v>0</v>
      </c>
      <c r="AA208" s="93">
        <f>SUM('28:10'!AA208)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SUM('28:10'!G209)</f>
        <v>0</v>
      </c>
      <c r="H209" s="250">
        <f t="shared" si="39"/>
        <v>0</v>
      </c>
      <c r="I209" s="93">
        <f>SUM('28:10'!I209)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SUM('28:10'!N209)</f>
        <v>0</v>
      </c>
      <c r="O209" s="93">
        <f>SUM('28:10'!O209)</f>
        <v>0</v>
      </c>
      <c r="P209" s="93">
        <f>SUM('28:10'!P209)</f>
        <v>0</v>
      </c>
      <c r="Q209" s="93">
        <f>SUM('28:10'!Q209)</f>
        <v>0</v>
      </c>
      <c r="R209" s="93">
        <f>SUM('28:10'!R209)</f>
        <v>0</v>
      </c>
      <c r="S209" s="93">
        <f>SUM('28:10'!S209)</f>
        <v>0</v>
      </c>
      <c r="T209" s="93">
        <f>SUM('28:10'!T209)</f>
        <v>0</v>
      </c>
      <c r="U209" s="93">
        <f>SUM('28:10'!U209)</f>
        <v>0</v>
      </c>
      <c r="V209" s="196">
        <f t="shared" si="42"/>
        <v>0</v>
      </c>
      <c r="W209" s="33" t="str">
        <f t="shared" si="43"/>
        <v/>
      </c>
      <c r="X209" s="93">
        <f>SUM('28:10'!X209)</f>
        <v>0</v>
      </c>
      <c r="Y209" s="93">
        <f>SUM('28:10'!Y209)</f>
        <v>0</v>
      </c>
      <c r="Z209" s="93">
        <f>SUM('28:10'!Z209)</f>
        <v>0</v>
      </c>
      <c r="AA209" s="93">
        <f>SUM('28:10'!AA209)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SUM('28:10'!G210)</f>
        <v>0</v>
      </c>
      <c r="H210" s="250">
        <f t="shared" si="39"/>
        <v>0</v>
      </c>
      <c r="I210" s="93">
        <f>SUM('28:10'!I210)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SUM('28:10'!N210)</f>
        <v>0</v>
      </c>
      <c r="O210" s="93">
        <f>SUM('28:10'!O210)</f>
        <v>0</v>
      </c>
      <c r="P210" s="93">
        <f>SUM('28:10'!P210)</f>
        <v>0</v>
      </c>
      <c r="Q210" s="93">
        <f>SUM('28:10'!Q210)</f>
        <v>0</v>
      </c>
      <c r="R210" s="93">
        <f>SUM('28:10'!R210)</f>
        <v>0</v>
      </c>
      <c r="S210" s="93">
        <f>SUM('28:10'!S210)</f>
        <v>0</v>
      </c>
      <c r="T210" s="93">
        <f>SUM('28:10'!T210)</f>
        <v>0</v>
      </c>
      <c r="U210" s="93">
        <f>SUM('28:10'!U210)</f>
        <v>0</v>
      </c>
      <c r="V210" s="196">
        <f t="shared" si="42"/>
        <v>0</v>
      </c>
      <c r="W210" s="33" t="str">
        <f t="shared" si="43"/>
        <v/>
      </c>
      <c r="X210" s="93">
        <f>SUM('28:10'!X210)</f>
        <v>0</v>
      </c>
      <c r="Y210" s="93">
        <f>SUM('28:10'!Y210)</f>
        <v>0</v>
      </c>
      <c r="Z210" s="93">
        <f>SUM('28:10'!Z210)</f>
        <v>0</v>
      </c>
      <c r="AA210" s="93">
        <f>SUM('28:10'!AA210)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SUM('28:10'!G211)</f>
        <v>686</v>
      </c>
      <c r="H211" s="212">
        <f t="shared" si="39"/>
        <v>3484.88</v>
      </c>
      <c r="I211" s="93">
        <f>SUM('28:10'!I211)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41"/>
        <v>-2.6666666666666643</v>
      </c>
      <c r="N211" s="93">
        <f>SUM('28:10'!N211)</f>
        <v>0</v>
      </c>
      <c r="O211" s="93">
        <f>SUM('28:10'!O211)</f>
        <v>0</v>
      </c>
      <c r="P211" s="93">
        <f>SUM('28:10'!P211)</f>
        <v>0</v>
      </c>
      <c r="Q211" s="93">
        <f>SUM('28:10'!Q211)</f>
        <v>0</v>
      </c>
      <c r="R211" s="93">
        <f>SUM('28:10'!R211)</f>
        <v>0</v>
      </c>
      <c r="S211" s="93">
        <f>SUM('28:10'!S211)</f>
        <v>0</v>
      </c>
      <c r="T211" s="93">
        <f>SUM('28:10'!T211)</f>
        <v>0</v>
      </c>
      <c r="U211" s="93">
        <f>SUM('28:10'!U211)</f>
        <v>0</v>
      </c>
      <c r="V211" s="196">
        <f t="shared" si="42"/>
        <v>0</v>
      </c>
      <c r="W211" s="33">
        <f t="shared" si="43"/>
        <v>0</v>
      </c>
      <c r="X211" s="93">
        <f>SUM('28:10'!X211)</f>
        <v>0</v>
      </c>
      <c r="Y211" s="93">
        <f>SUM('28:10'!Y211)</f>
        <v>0</v>
      </c>
      <c r="Z211" s="93">
        <f>SUM('28:10'!Z211)</f>
        <v>0</v>
      </c>
      <c r="AA211" s="93">
        <f>SUM('28:10'!AA211)</f>
        <v>0</v>
      </c>
      <c r="AB211" s="309">
        <v>0.49</v>
      </c>
      <c r="AC211" s="232">
        <f t="shared" si="40"/>
        <v>336.14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SUM('28:10'!G212)</f>
        <v>0</v>
      </c>
      <c r="H212" s="212">
        <f t="shared" si="39"/>
        <v>0</v>
      </c>
      <c r="I212" s="93">
        <f>SUM('28:10'!I212)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SUM('28:10'!N212)</f>
        <v>0</v>
      </c>
      <c r="O212" s="93">
        <f>SUM('28:10'!O212)</f>
        <v>0</v>
      </c>
      <c r="P212" s="93">
        <f>SUM('28:10'!P212)</f>
        <v>0</v>
      </c>
      <c r="Q212" s="93">
        <f>SUM('28:10'!Q212)</f>
        <v>0</v>
      </c>
      <c r="R212" s="93">
        <f>SUM('28:10'!R212)</f>
        <v>0</v>
      </c>
      <c r="S212" s="93">
        <f>SUM('28:10'!S212)</f>
        <v>0</v>
      </c>
      <c r="T212" s="93">
        <f>SUM('28:10'!T212)</f>
        <v>0</v>
      </c>
      <c r="U212" s="93">
        <f>SUM('28:10'!U212)</f>
        <v>0</v>
      </c>
      <c r="V212" s="196">
        <f t="shared" si="42"/>
        <v>0</v>
      </c>
      <c r="W212" s="33" t="str">
        <f t="shared" si="43"/>
        <v/>
      </c>
      <c r="X212" s="93">
        <f>SUM('28:10'!X212)</f>
        <v>0</v>
      </c>
      <c r="Y212" s="93">
        <f>SUM('28:10'!Y212)</f>
        <v>0</v>
      </c>
      <c r="Z212" s="93">
        <f>SUM('28:10'!Z212)</f>
        <v>0</v>
      </c>
      <c r="AA212" s="93">
        <f>SUM('28:10'!AA212)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SUM('28:10'!G213)</f>
        <v>0</v>
      </c>
      <c r="H213" s="212">
        <f t="shared" si="39"/>
        <v>0</v>
      </c>
      <c r="I213" s="93">
        <f>SUM('28:10'!I213)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SUM('28:10'!N213)</f>
        <v>0</v>
      </c>
      <c r="O213" s="93">
        <f>SUM('28:10'!O213)</f>
        <v>0</v>
      </c>
      <c r="P213" s="93">
        <f>SUM('28:10'!P213)</f>
        <v>0</v>
      </c>
      <c r="Q213" s="93">
        <f>SUM('28:10'!Q213)</f>
        <v>0</v>
      </c>
      <c r="R213" s="93">
        <f>SUM('28:10'!R213)</f>
        <v>0</v>
      </c>
      <c r="S213" s="93">
        <f>SUM('28:10'!S213)</f>
        <v>0</v>
      </c>
      <c r="T213" s="93">
        <f>SUM('28:10'!T213)</f>
        <v>0</v>
      </c>
      <c r="U213" s="93">
        <f>SUM('28:10'!U213)</f>
        <v>0</v>
      </c>
      <c r="V213" s="196">
        <f t="shared" si="42"/>
        <v>0</v>
      </c>
      <c r="W213" s="33" t="str">
        <f t="shared" si="43"/>
        <v/>
      </c>
      <c r="X213" s="93">
        <f>SUM('28:10'!X213)</f>
        <v>0</v>
      </c>
      <c r="Y213" s="93">
        <f>SUM('28:10'!Y213)</f>
        <v>0</v>
      </c>
      <c r="Z213" s="93">
        <f>SUM('28:10'!Z213)</f>
        <v>0</v>
      </c>
      <c r="AA213" s="93">
        <f>SUM('28:10'!AA213)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SUM('28:10'!G214)</f>
        <v>0</v>
      </c>
      <c r="H214" s="212">
        <f t="shared" si="39"/>
        <v>0</v>
      </c>
      <c r="I214" s="93">
        <f>SUM('28:10'!I214)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SUM('28:10'!N214)</f>
        <v>0</v>
      </c>
      <c r="O214" s="93">
        <f>SUM('28:10'!O214)</f>
        <v>0</v>
      </c>
      <c r="P214" s="93">
        <f>SUM('28:10'!P214)</f>
        <v>0</v>
      </c>
      <c r="Q214" s="93">
        <f>SUM('28:10'!Q214)</f>
        <v>0</v>
      </c>
      <c r="R214" s="93">
        <f>SUM('28:10'!R214)</f>
        <v>0</v>
      </c>
      <c r="S214" s="93">
        <f>SUM('28:10'!S214)</f>
        <v>0</v>
      </c>
      <c r="T214" s="93">
        <f>SUM('28:10'!T214)</f>
        <v>0</v>
      </c>
      <c r="U214" s="93">
        <f>SUM('28:10'!U214)</f>
        <v>0</v>
      </c>
      <c r="V214" s="196">
        <f t="shared" si="42"/>
        <v>0</v>
      </c>
      <c r="W214" s="33" t="str">
        <f t="shared" si="43"/>
        <v/>
      </c>
      <c r="X214" s="93">
        <f>SUM('28:10'!X214)</f>
        <v>0</v>
      </c>
      <c r="Y214" s="93">
        <f>SUM('28:10'!Y214)</f>
        <v>0</v>
      </c>
      <c r="Z214" s="93">
        <f>SUM('28:10'!Z214)</f>
        <v>0</v>
      </c>
      <c r="AA214" s="93">
        <f>SUM('28:10'!AA214)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SUM('28:10'!G215)</f>
        <v>1312</v>
      </c>
      <c r="H215" s="212">
        <f t="shared" si="39"/>
        <v>6664.96</v>
      </c>
      <c r="I215" s="93">
        <f>SUM('28:10'!I215)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41"/>
        <v>-7.4761904761904745</v>
      </c>
      <c r="N215" s="93">
        <f>SUM('28:10'!N215)</f>
        <v>0</v>
      </c>
      <c r="O215" s="93">
        <f>SUM('28:10'!O215)</f>
        <v>0</v>
      </c>
      <c r="P215" s="93">
        <f>SUM('28:10'!P215)</f>
        <v>0</v>
      </c>
      <c r="Q215" s="93">
        <f>SUM('28:10'!Q215)</f>
        <v>0</v>
      </c>
      <c r="R215" s="93">
        <f>SUM('28:10'!R215)</f>
        <v>0</v>
      </c>
      <c r="S215" s="93">
        <f>SUM('28:10'!S215)</f>
        <v>0</v>
      </c>
      <c r="T215" s="93">
        <f>SUM('28:10'!T215)</f>
        <v>0</v>
      </c>
      <c r="U215" s="93">
        <f>SUM('28:10'!U215)</f>
        <v>0</v>
      </c>
      <c r="V215" s="196">
        <f t="shared" si="42"/>
        <v>0</v>
      </c>
      <c r="W215" s="33">
        <f t="shared" si="43"/>
        <v>0</v>
      </c>
      <c r="X215" s="93">
        <f>SUM('28:10'!X215)</f>
        <v>0</v>
      </c>
      <c r="Y215" s="93">
        <f>SUM('28:10'!Y215)</f>
        <v>0</v>
      </c>
      <c r="Z215" s="93">
        <f>SUM('28:10'!Z215)</f>
        <v>0</v>
      </c>
      <c r="AA215" s="93">
        <f>SUM('28:10'!AA215)</f>
        <v>0</v>
      </c>
      <c r="AB215" s="309">
        <v>0.49</v>
      </c>
      <c r="AC215" s="232">
        <f t="shared" si="40"/>
        <v>642.88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SUM('28:10'!G216)</f>
        <v>286</v>
      </c>
      <c r="H216" s="212">
        <f t="shared" si="39"/>
        <v>1438.5800000000002</v>
      </c>
      <c r="I216" s="93">
        <f>SUM('28:10'!I216)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41"/>
        <v>-2.1071428571428568</v>
      </c>
      <c r="N216" s="93">
        <f>SUM('28:10'!N216)</f>
        <v>0</v>
      </c>
      <c r="O216" s="93">
        <f>SUM('28:10'!O216)</f>
        <v>0</v>
      </c>
      <c r="P216" s="93">
        <f>SUM('28:10'!P216)</f>
        <v>0</v>
      </c>
      <c r="Q216" s="93">
        <f>SUM('28:10'!Q216)</f>
        <v>0</v>
      </c>
      <c r="R216" s="93">
        <f>SUM('28:10'!R216)</f>
        <v>0</v>
      </c>
      <c r="S216" s="93">
        <f>SUM('28:10'!S216)</f>
        <v>0</v>
      </c>
      <c r="T216" s="93">
        <f>SUM('28:10'!T216)</f>
        <v>0</v>
      </c>
      <c r="U216" s="93">
        <f>SUM('28:10'!U216)</f>
        <v>0</v>
      </c>
      <c r="V216" s="196">
        <f t="shared" si="42"/>
        <v>0</v>
      </c>
      <c r="W216" s="33">
        <f t="shared" si="43"/>
        <v>0</v>
      </c>
      <c r="X216" s="93">
        <f>SUM('28:10'!X216)</f>
        <v>0</v>
      </c>
      <c r="Y216" s="93">
        <f>SUM('28:10'!Y216)</f>
        <v>0</v>
      </c>
      <c r="Z216" s="93">
        <f>SUM('28:10'!Z216)</f>
        <v>0</v>
      </c>
      <c r="AA216" s="93">
        <f>SUM('28:10'!AA216)</f>
        <v>0</v>
      </c>
      <c r="AB216" s="309">
        <v>0.18</v>
      </c>
      <c r="AC216" s="232">
        <f t="shared" si="40"/>
        <v>51.48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SUM('28:10'!G217)</f>
        <v>356</v>
      </c>
      <c r="H217" s="212">
        <f t="shared" si="39"/>
        <v>1790.68</v>
      </c>
      <c r="I217" s="93">
        <f>SUM('28:10'!I217)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41"/>
        <v>-0.35714285714285676</v>
      </c>
      <c r="N217" s="93">
        <f>SUM('28:10'!N217)</f>
        <v>0</v>
      </c>
      <c r="O217" s="93">
        <f>SUM('28:10'!O217)</f>
        <v>0</v>
      </c>
      <c r="P217" s="93">
        <f>SUM('28:10'!P217)</f>
        <v>0</v>
      </c>
      <c r="Q217" s="93">
        <f>SUM('28:10'!Q217)</f>
        <v>0</v>
      </c>
      <c r="R217" s="93">
        <f>SUM('28:10'!R217)</f>
        <v>0</v>
      </c>
      <c r="S217" s="93">
        <f>SUM('28:10'!S217)</f>
        <v>0</v>
      </c>
      <c r="T217" s="93">
        <f>SUM('28:10'!T217)</f>
        <v>0</v>
      </c>
      <c r="U217" s="93">
        <f>SUM('28:10'!U217)</f>
        <v>0</v>
      </c>
      <c r="V217" s="196">
        <f t="shared" si="42"/>
        <v>0</v>
      </c>
      <c r="W217" s="33">
        <f t="shared" si="43"/>
        <v>0</v>
      </c>
      <c r="X217" s="93">
        <f>SUM('28:10'!X217)</f>
        <v>0</v>
      </c>
      <c r="Y217" s="93">
        <f>SUM('28:10'!Y217)</f>
        <v>0</v>
      </c>
      <c r="Z217" s="93">
        <f>SUM('28:10'!Z217)</f>
        <v>0</v>
      </c>
      <c r="AA217" s="93">
        <f>SUM('28:10'!AA217)</f>
        <v>0</v>
      </c>
      <c r="AB217" s="309">
        <v>0.18</v>
      </c>
      <c r="AC217" s="232">
        <f t="shared" si="40"/>
        <v>64.08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SUM('28:10'!G218)</f>
        <v>705</v>
      </c>
      <c r="H218" s="212">
        <f t="shared" si="39"/>
        <v>3546.15</v>
      </c>
      <c r="I218" s="93">
        <f>SUM('28:10'!I218)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41"/>
        <v>-2.5892857142857135</v>
      </c>
      <c r="N218" s="93">
        <f>SUM('28:10'!N218)</f>
        <v>0</v>
      </c>
      <c r="O218" s="93">
        <f>SUM('28:10'!O218)</f>
        <v>0</v>
      </c>
      <c r="P218" s="93">
        <f>SUM('28:10'!P218)</f>
        <v>0</v>
      </c>
      <c r="Q218" s="93">
        <f>SUM('28:10'!Q218)</f>
        <v>0</v>
      </c>
      <c r="R218" s="93">
        <f>SUM('28:10'!R218)</f>
        <v>0</v>
      </c>
      <c r="S218" s="93">
        <f>SUM('28:10'!S218)</f>
        <v>0</v>
      </c>
      <c r="T218" s="93">
        <f>SUM('28:10'!T218)</f>
        <v>0</v>
      </c>
      <c r="U218" s="93">
        <f>SUM('28:10'!U218)</f>
        <v>0</v>
      </c>
      <c r="V218" s="196">
        <f t="shared" si="42"/>
        <v>0</v>
      </c>
      <c r="W218" s="33">
        <f t="shared" si="43"/>
        <v>0</v>
      </c>
      <c r="X218" s="93">
        <f>SUM('28:10'!X218)</f>
        <v>0</v>
      </c>
      <c r="Y218" s="93">
        <f>SUM('28:10'!Y218)</f>
        <v>0</v>
      </c>
      <c r="Z218" s="93">
        <f>SUM('28:10'!Z218)</f>
        <v>0</v>
      </c>
      <c r="AA218" s="93">
        <f>SUM('28:10'!AA218)</f>
        <v>0</v>
      </c>
      <c r="AB218" s="309">
        <v>0.18</v>
      </c>
      <c r="AC218" s="232">
        <f t="shared" si="40"/>
        <v>126.89999999999999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SUM('28:10'!G219)</f>
        <v>298</v>
      </c>
      <c r="H219" s="212">
        <f t="shared" si="39"/>
        <v>1498.94</v>
      </c>
      <c r="I219" s="93">
        <f>SUM('28:10'!I219)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41"/>
        <v>-0.32142857142857117</v>
      </c>
      <c r="N219" s="93">
        <f>SUM('28:10'!N219)</f>
        <v>0</v>
      </c>
      <c r="O219" s="93">
        <f>SUM('28:10'!O219)</f>
        <v>0</v>
      </c>
      <c r="P219" s="93">
        <f>SUM('28:10'!P219)</f>
        <v>0</v>
      </c>
      <c r="Q219" s="93">
        <f>SUM('28:10'!Q219)</f>
        <v>0</v>
      </c>
      <c r="R219" s="93">
        <f>SUM('28:10'!R219)</f>
        <v>0</v>
      </c>
      <c r="S219" s="93">
        <f>SUM('28:10'!S219)</f>
        <v>0</v>
      </c>
      <c r="T219" s="93">
        <f>SUM('28:10'!T219)</f>
        <v>0</v>
      </c>
      <c r="U219" s="93">
        <f>SUM('28:10'!U219)</f>
        <v>0</v>
      </c>
      <c r="V219" s="196">
        <f t="shared" si="42"/>
        <v>0</v>
      </c>
      <c r="W219" s="33">
        <f t="shared" si="43"/>
        <v>0</v>
      </c>
      <c r="X219" s="93">
        <f>SUM('28:10'!X219)</f>
        <v>0</v>
      </c>
      <c r="Y219" s="93">
        <f>SUM('28:10'!Y219)</f>
        <v>0</v>
      </c>
      <c r="Z219" s="93">
        <f>SUM('28:10'!Z219)</f>
        <v>0</v>
      </c>
      <c r="AA219" s="93">
        <f>SUM('28:10'!AA219)</f>
        <v>0</v>
      </c>
      <c r="AB219" s="309">
        <v>0.18</v>
      </c>
      <c r="AC219" s="232">
        <f t="shared" si="40"/>
        <v>53.64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SUM('28:10'!G220)</f>
        <v>404</v>
      </c>
      <c r="H220" s="212">
        <f t="shared" si="39"/>
        <v>2032.1200000000001</v>
      </c>
      <c r="I220" s="93">
        <f>SUM('28:10'!I220)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41"/>
        <v>4.5185185185185182</v>
      </c>
      <c r="N220" s="93">
        <f>SUM('28:10'!N220)</f>
        <v>0</v>
      </c>
      <c r="O220" s="93">
        <f>SUM('28:10'!O220)</f>
        <v>0</v>
      </c>
      <c r="P220" s="93">
        <f>SUM('28:10'!P220)</f>
        <v>0</v>
      </c>
      <c r="Q220" s="93">
        <f>SUM('28:10'!Q220)</f>
        <v>0</v>
      </c>
      <c r="R220" s="93">
        <f>SUM('28:10'!R220)</f>
        <v>0</v>
      </c>
      <c r="S220" s="93">
        <f>SUM('28:10'!S220)</f>
        <v>0</v>
      </c>
      <c r="T220" s="93">
        <f>SUM('28:10'!T220)</f>
        <v>0</v>
      </c>
      <c r="U220" s="93">
        <f>SUM('28:10'!U220)</f>
        <v>0</v>
      </c>
      <c r="V220" s="196"/>
      <c r="W220" s="33"/>
      <c r="X220" s="93">
        <f>SUM('28:10'!X220)</f>
        <v>0</v>
      </c>
      <c r="Y220" s="93">
        <f>SUM('28:10'!Y220)</f>
        <v>0</v>
      </c>
      <c r="Z220" s="93">
        <f>SUM('28:10'!Z220)</f>
        <v>0</v>
      </c>
      <c r="AA220" s="93">
        <f>SUM('28:10'!AA220)</f>
        <v>0</v>
      </c>
      <c r="AB220" s="309">
        <v>0.19</v>
      </c>
      <c r="AC220" s="232">
        <f t="shared" si="40"/>
        <v>76.760000000000005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SUM('28:10'!G221)</f>
        <v>138</v>
      </c>
      <c r="H221" s="212">
        <f t="shared" si="39"/>
        <v>694.14</v>
      </c>
      <c r="I221" s="93">
        <f>SUM('28:10'!I221)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41"/>
        <v>3.4444444444444446</v>
      </c>
      <c r="N221" s="93">
        <f>SUM('28:10'!N221)</f>
        <v>0</v>
      </c>
      <c r="O221" s="93">
        <f>SUM('28:10'!O221)</f>
        <v>0</v>
      </c>
      <c r="P221" s="93">
        <f>SUM('28:10'!P221)</f>
        <v>0</v>
      </c>
      <c r="Q221" s="93">
        <f>SUM('28:10'!Q221)</f>
        <v>0</v>
      </c>
      <c r="R221" s="93">
        <f>SUM('28:10'!R221)</f>
        <v>0</v>
      </c>
      <c r="S221" s="93">
        <f>SUM('28:10'!S221)</f>
        <v>0</v>
      </c>
      <c r="T221" s="93">
        <f>SUM('28:10'!T221)</f>
        <v>0</v>
      </c>
      <c r="U221" s="93">
        <f>SUM('28:10'!U221)</f>
        <v>0</v>
      </c>
      <c r="V221" s="196"/>
      <c r="W221" s="33"/>
      <c r="X221" s="93">
        <f>SUM('28:10'!X221)</f>
        <v>0</v>
      </c>
      <c r="Y221" s="93">
        <f>SUM('28:10'!Y221)</f>
        <v>0</v>
      </c>
      <c r="Z221" s="93">
        <f>SUM('28:10'!Z221)</f>
        <v>0</v>
      </c>
      <c r="AA221" s="93">
        <f>SUM('28:10'!AA221)</f>
        <v>0</v>
      </c>
      <c r="AB221" s="309">
        <v>0.19</v>
      </c>
      <c r="AC221" s="232">
        <f t="shared" si="40"/>
        <v>26.22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SUM('28:10'!G222)</f>
        <v>0</v>
      </c>
      <c r="H222" s="212">
        <f t="shared" si="39"/>
        <v>0</v>
      </c>
      <c r="I222" s="93">
        <f>SUM('28:10'!I222)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SUM('28:10'!N222)</f>
        <v>0</v>
      </c>
      <c r="O222" s="93">
        <f>SUM('28:10'!O222)</f>
        <v>0</v>
      </c>
      <c r="P222" s="93">
        <f>SUM('28:10'!P222)</f>
        <v>0</v>
      </c>
      <c r="Q222" s="93">
        <f>SUM('28:10'!Q222)</f>
        <v>0</v>
      </c>
      <c r="R222" s="93">
        <f>SUM('28:10'!R222)</f>
        <v>0</v>
      </c>
      <c r="S222" s="93">
        <f>SUM('28:10'!S222)</f>
        <v>0</v>
      </c>
      <c r="T222" s="93">
        <f>SUM('28:10'!T222)</f>
        <v>0</v>
      </c>
      <c r="U222" s="93">
        <f>SUM('28:10'!U222)</f>
        <v>0</v>
      </c>
      <c r="V222" s="196"/>
      <c r="W222" s="33"/>
      <c r="X222" s="93">
        <f>SUM('28:10'!X222)</f>
        <v>0</v>
      </c>
      <c r="Y222" s="93">
        <f>SUM('28:10'!Y222)</f>
        <v>0</v>
      </c>
      <c r="Z222" s="93">
        <f>SUM('28:10'!Z222)</f>
        <v>0</v>
      </c>
      <c r="AA222" s="93">
        <f>SUM('28:10'!AA222)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SUM('28:10'!G223)</f>
        <v>0</v>
      </c>
      <c r="H223" s="212">
        <f t="shared" si="39"/>
        <v>0</v>
      </c>
      <c r="I223" s="93">
        <f>SUM('28:10'!I223)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SUM('28:10'!N223)</f>
        <v>0</v>
      </c>
      <c r="O223" s="93">
        <f>SUM('28:10'!O223)</f>
        <v>0</v>
      </c>
      <c r="P223" s="93">
        <f>SUM('28:10'!P223)</f>
        <v>0</v>
      </c>
      <c r="Q223" s="93">
        <f>SUM('28:10'!Q223)</f>
        <v>0</v>
      </c>
      <c r="R223" s="93">
        <f>SUM('28:10'!R223)</f>
        <v>0</v>
      </c>
      <c r="S223" s="93">
        <f>SUM('28:10'!S223)</f>
        <v>0</v>
      </c>
      <c r="T223" s="93">
        <f>SUM('28:10'!T223)</f>
        <v>0</v>
      </c>
      <c r="U223" s="93">
        <f>SUM('28:10'!U223)</f>
        <v>0</v>
      </c>
      <c r="V223" s="196"/>
      <c r="W223" s="33"/>
      <c r="X223" s="93">
        <f>SUM('28:10'!X223)</f>
        <v>0</v>
      </c>
      <c r="Y223" s="93">
        <f>SUM('28:10'!Y223)</f>
        <v>0</v>
      </c>
      <c r="Z223" s="93">
        <f>SUM('28:10'!Z223)</f>
        <v>0</v>
      </c>
      <c r="AA223" s="93">
        <f>SUM('28:10'!AA223)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SUM('28:10'!G224)</f>
        <v>0</v>
      </c>
      <c r="H224" s="250">
        <f t="shared" si="39"/>
        <v>0</v>
      </c>
      <c r="I224" s="93">
        <f>SUM('28:10'!I224)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SUM('28:10'!N224)</f>
        <v>0</v>
      </c>
      <c r="O224" s="93">
        <f>SUM('28:10'!O224)</f>
        <v>0</v>
      </c>
      <c r="P224" s="93">
        <f>SUM('28:10'!P224)</f>
        <v>0</v>
      </c>
      <c r="Q224" s="93">
        <f>SUM('28:10'!Q224)</f>
        <v>0</v>
      </c>
      <c r="R224" s="93">
        <f>SUM('28:10'!R224)</f>
        <v>0</v>
      </c>
      <c r="S224" s="93">
        <f>SUM('28:10'!S224)</f>
        <v>0</v>
      </c>
      <c r="T224" s="93">
        <f>SUM('28:10'!T224)</f>
        <v>0</v>
      </c>
      <c r="U224" s="93">
        <f>SUM('28:10'!U224)</f>
        <v>0</v>
      </c>
      <c r="V224" s="196"/>
      <c r="W224" s="33"/>
      <c r="X224" s="93">
        <f>SUM('28:10'!X224)</f>
        <v>0</v>
      </c>
      <c r="Y224" s="93">
        <f>SUM('28:10'!Y224)</f>
        <v>0</v>
      </c>
      <c r="Z224" s="93">
        <f>SUM('28:10'!Z224)</f>
        <v>0</v>
      </c>
      <c r="AA224" s="93">
        <f>SUM('28:10'!AA224)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SUM('28:10'!G225)</f>
        <v>0</v>
      </c>
      <c r="H225" s="250">
        <f t="shared" si="39"/>
        <v>0</v>
      </c>
      <c r="I225" s="93">
        <f>SUM('28:10'!I225)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SUM('28:10'!N225)</f>
        <v>0</v>
      </c>
      <c r="O225" s="93">
        <f>SUM('28:10'!O225)</f>
        <v>0</v>
      </c>
      <c r="P225" s="93">
        <f>SUM('28:10'!P225)</f>
        <v>0</v>
      </c>
      <c r="Q225" s="93">
        <f>SUM('28:10'!Q225)</f>
        <v>0</v>
      </c>
      <c r="R225" s="93">
        <f>SUM('28:10'!R225)</f>
        <v>0</v>
      </c>
      <c r="S225" s="93">
        <f>SUM('28:10'!S225)</f>
        <v>0</v>
      </c>
      <c r="T225" s="93">
        <f>SUM('28:10'!T225)</f>
        <v>0</v>
      </c>
      <c r="U225" s="93">
        <f>SUM('28:10'!U225)</f>
        <v>0</v>
      </c>
      <c r="V225" s="196"/>
      <c r="W225" s="33"/>
      <c r="X225" s="93">
        <f>SUM('28:10'!X225)</f>
        <v>0</v>
      </c>
      <c r="Y225" s="93">
        <f>SUM('28:10'!Y225)</f>
        <v>0</v>
      </c>
      <c r="Z225" s="93">
        <f>SUM('28:10'!Z225)</f>
        <v>0</v>
      </c>
      <c r="AA225" s="93">
        <f>SUM('28:10'!AA225)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SUM('28:10'!G226)</f>
        <v>0</v>
      </c>
      <c r="H226" s="250">
        <f t="shared" si="39"/>
        <v>0</v>
      </c>
      <c r="I226" s="93">
        <f>SUM('28:10'!I226)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SUM('28:10'!N226)</f>
        <v>0</v>
      </c>
      <c r="O226" s="93">
        <f>SUM('28:10'!O226)</f>
        <v>0</v>
      </c>
      <c r="P226" s="93">
        <f>SUM('28:10'!P226)</f>
        <v>0</v>
      </c>
      <c r="Q226" s="93">
        <f>SUM('28:10'!Q226)</f>
        <v>0</v>
      </c>
      <c r="R226" s="93">
        <f>SUM('28:10'!R226)</f>
        <v>0</v>
      </c>
      <c r="S226" s="93">
        <f>SUM('28:10'!S226)</f>
        <v>0</v>
      </c>
      <c r="T226" s="93">
        <f>SUM('28:10'!T226)</f>
        <v>0</v>
      </c>
      <c r="U226" s="93">
        <f>SUM('28:10'!U226)</f>
        <v>0</v>
      </c>
      <c r="V226" s="196"/>
      <c r="W226" s="33"/>
      <c r="X226" s="93">
        <f>SUM('28:10'!X226)</f>
        <v>0</v>
      </c>
      <c r="Y226" s="93">
        <f>SUM('28:10'!Y226)</f>
        <v>0</v>
      </c>
      <c r="Z226" s="93">
        <f>SUM('28:10'!Z226)</f>
        <v>0</v>
      </c>
      <c r="AA226" s="93">
        <f>SUM('28:10'!AA226)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SUM('28:10'!G227)</f>
        <v>0</v>
      </c>
      <c r="H227" s="250">
        <f t="shared" si="39"/>
        <v>0</v>
      </c>
      <c r="I227" s="93">
        <f>SUM('28:10'!I227)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SUM('28:10'!N227)</f>
        <v>0</v>
      </c>
      <c r="O227" s="93">
        <f>SUM('28:10'!O227)</f>
        <v>0</v>
      </c>
      <c r="P227" s="93">
        <f>SUM('28:10'!P227)</f>
        <v>0</v>
      </c>
      <c r="Q227" s="93">
        <f>SUM('28:10'!Q227)</f>
        <v>0</v>
      </c>
      <c r="R227" s="93">
        <f>SUM('28:10'!R227)</f>
        <v>0</v>
      </c>
      <c r="S227" s="93">
        <f>SUM('28:10'!S227)</f>
        <v>0</v>
      </c>
      <c r="T227" s="93">
        <f>SUM('28:10'!T227)</f>
        <v>0</v>
      </c>
      <c r="U227" s="93">
        <f>SUM('28:10'!U227)</f>
        <v>0</v>
      </c>
      <c r="V227" s="196"/>
      <c r="W227" s="33"/>
      <c r="X227" s="93">
        <f>SUM('28:10'!X227)</f>
        <v>0</v>
      </c>
      <c r="Y227" s="93">
        <f>SUM('28:10'!Y227)</f>
        <v>0</v>
      </c>
      <c r="Z227" s="93">
        <f>SUM('28:10'!Z227)</f>
        <v>0</v>
      </c>
      <c r="AA227" s="93">
        <f>SUM('28:10'!AA227)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SUM('28:10'!G228)</f>
        <v>161</v>
      </c>
      <c r="H228" s="250">
        <f t="shared" si="39"/>
        <v>809.83</v>
      </c>
      <c r="I228" s="93">
        <f>SUM('28:10'!I228)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41"/>
        <v>-1.0250000000000004</v>
      </c>
      <c r="N228" s="93">
        <f>SUM('28:10'!N228)</f>
        <v>0</v>
      </c>
      <c r="O228" s="93">
        <f>SUM('28:10'!O228)</f>
        <v>0</v>
      </c>
      <c r="P228" s="93">
        <f>SUM('28:10'!P228)</f>
        <v>0</v>
      </c>
      <c r="Q228" s="93">
        <f>SUM('28:10'!Q228)</f>
        <v>0</v>
      </c>
      <c r="R228" s="93">
        <f>SUM('28:10'!R228)</f>
        <v>0</v>
      </c>
      <c r="S228" s="93">
        <f>SUM('28:10'!S228)</f>
        <v>0</v>
      </c>
      <c r="T228" s="93">
        <f>SUM('28:10'!T228)</f>
        <v>0</v>
      </c>
      <c r="U228" s="93">
        <f>SUM('28:10'!U228)</f>
        <v>0</v>
      </c>
      <c r="V228" s="196">
        <f t="shared" ref="V228:V237" si="44">SUM(X228:AA228)</f>
        <v>0</v>
      </c>
      <c r="W228" s="33">
        <f t="shared" ref="W228:W237" si="45">IF(ISERROR(V228/G228),"",V228/G228)</f>
        <v>0</v>
      </c>
      <c r="X228" s="93">
        <f>SUM('28:10'!X228)</f>
        <v>0</v>
      </c>
      <c r="Y228" s="93">
        <f>SUM('28:10'!Y228)</f>
        <v>0</v>
      </c>
      <c r="Z228" s="93">
        <f>SUM('28:10'!Z228)</f>
        <v>0</v>
      </c>
      <c r="AA228" s="93">
        <f>SUM('28:10'!AA228)</f>
        <v>0</v>
      </c>
      <c r="AB228" s="309">
        <v>0.19</v>
      </c>
      <c r="AC228" s="232">
        <f t="shared" si="40"/>
        <v>30.59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SUM('28:10'!G229)</f>
        <v>0</v>
      </c>
      <c r="H229" s="250">
        <f t="shared" si="39"/>
        <v>0</v>
      </c>
      <c r="I229" s="93">
        <f>SUM('28:10'!I229)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SUM('28:10'!N229)</f>
        <v>0</v>
      </c>
      <c r="O229" s="93">
        <f>SUM('28:10'!O229)</f>
        <v>0</v>
      </c>
      <c r="P229" s="93">
        <f>SUM('28:10'!P229)</f>
        <v>0</v>
      </c>
      <c r="Q229" s="93">
        <f>SUM('28:10'!Q229)</f>
        <v>0</v>
      </c>
      <c r="R229" s="93">
        <f>SUM('28:10'!R229)</f>
        <v>0</v>
      </c>
      <c r="S229" s="93">
        <f>SUM('28:10'!S229)</f>
        <v>0</v>
      </c>
      <c r="T229" s="93">
        <f>SUM('28:10'!T229)</f>
        <v>0</v>
      </c>
      <c r="U229" s="93">
        <f>SUM('28:10'!U229)</f>
        <v>0</v>
      </c>
      <c r="V229" s="196">
        <f t="shared" si="44"/>
        <v>0</v>
      </c>
      <c r="W229" s="33" t="str">
        <f t="shared" si="45"/>
        <v/>
      </c>
      <c r="X229" s="93">
        <f>SUM('28:10'!X229)</f>
        <v>0</v>
      </c>
      <c r="Y229" s="93">
        <f>SUM('28:10'!Y229)</f>
        <v>0</v>
      </c>
      <c r="Z229" s="93">
        <f>SUM('28:10'!Z229)</f>
        <v>0</v>
      </c>
      <c r="AA229" s="93">
        <f>SUM('28:10'!AA229)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SUM('28:10'!G230)</f>
        <v>300</v>
      </c>
      <c r="H230" s="212">
        <f t="shared" si="39"/>
        <v>1509</v>
      </c>
      <c r="I230" s="93">
        <f>SUM('28:10'!I230)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41"/>
        <v>-2.5</v>
      </c>
      <c r="N230" s="93">
        <f>SUM('28:10'!N230)</f>
        <v>0</v>
      </c>
      <c r="O230" s="93">
        <f>SUM('28:10'!O230)</f>
        <v>0</v>
      </c>
      <c r="P230" s="93">
        <f>SUM('28:10'!P230)</f>
        <v>0</v>
      </c>
      <c r="Q230" s="93">
        <f>SUM('28:10'!Q230)</f>
        <v>0</v>
      </c>
      <c r="R230" s="93">
        <f>SUM('28:10'!R230)</f>
        <v>0</v>
      </c>
      <c r="S230" s="93">
        <f>SUM('28:10'!S230)</f>
        <v>0</v>
      </c>
      <c r="T230" s="93">
        <f>SUM('28:10'!T230)</f>
        <v>0</v>
      </c>
      <c r="U230" s="93">
        <f>SUM('28:10'!U230)</f>
        <v>0</v>
      </c>
      <c r="V230" s="196">
        <f t="shared" si="44"/>
        <v>0</v>
      </c>
      <c r="W230" s="33">
        <f t="shared" si="45"/>
        <v>0</v>
      </c>
      <c r="X230" s="93">
        <f>SUM('28:10'!X230)</f>
        <v>0</v>
      </c>
      <c r="Y230" s="93">
        <f>SUM('28:10'!Y230)</f>
        <v>0</v>
      </c>
      <c r="Z230" s="93">
        <f>SUM('28:10'!Z230)</f>
        <v>0</v>
      </c>
      <c r="AA230" s="93">
        <f>SUM('28:10'!AA230)</f>
        <v>0</v>
      </c>
      <c r="AB230" s="309">
        <v>0.19</v>
      </c>
      <c r="AC230" s="232">
        <f t="shared" si="40"/>
        <v>57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SUM('28:10'!G231)</f>
        <v>0</v>
      </c>
      <c r="H231" s="212">
        <f t="shared" si="39"/>
        <v>0</v>
      </c>
      <c r="I231" s="93">
        <f>SUM('28:10'!I231)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SUM('28:10'!N231)</f>
        <v>0</v>
      </c>
      <c r="O231" s="93">
        <f>SUM('28:10'!O231)</f>
        <v>0</v>
      </c>
      <c r="P231" s="93">
        <f>SUM('28:10'!P231)</f>
        <v>0</v>
      </c>
      <c r="Q231" s="93">
        <f>SUM('28:10'!Q231)</f>
        <v>0</v>
      </c>
      <c r="R231" s="93">
        <f>SUM('28:10'!R231)</f>
        <v>0</v>
      </c>
      <c r="S231" s="93">
        <f>SUM('28:10'!S231)</f>
        <v>0</v>
      </c>
      <c r="T231" s="93">
        <f>SUM('28:10'!T231)</f>
        <v>0</v>
      </c>
      <c r="U231" s="93">
        <f>SUM('28:10'!U231)</f>
        <v>0</v>
      </c>
      <c r="V231" s="196">
        <f t="shared" si="44"/>
        <v>0</v>
      </c>
      <c r="W231" s="33" t="str">
        <f t="shared" si="45"/>
        <v/>
      </c>
      <c r="X231" s="93">
        <f>SUM('28:10'!X231)</f>
        <v>0</v>
      </c>
      <c r="Y231" s="93">
        <f>SUM('28:10'!Y231)</f>
        <v>0</v>
      </c>
      <c r="Z231" s="93">
        <f>SUM('28:10'!Z231)</f>
        <v>0</v>
      </c>
      <c r="AA231" s="93">
        <f>SUM('28:10'!AA231)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SUM('28:10'!G232)</f>
        <v>0</v>
      </c>
      <c r="H232" s="212">
        <f t="shared" si="39"/>
        <v>0</v>
      </c>
      <c r="I232" s="93">
        <f>SUM('28:10'!I232)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SUM('28:10'!N232)</f>
        <v>0</v>
      </c>
      <c r="O232" s="93">
        <f>SUM('28:10'!O232)</f>
        <v>0</v>
      </c>
      <c r="P232" s="93">
        <f>SUM('28:10'!P232)</f>
        <v>0</v>
      </c>
      <c r="Q232" s="93">
        <f>SUM('28:10'!Q232)</f>
        <v>0</v>
      </c>
      <c r="R232" s="93">
        <f>SUM('28:10'!R232)</f>
        <v>0</v>
      </c>
      <c r="S232" s="93">
        <f>SUM('28:10'!S232)</f>
        <v>0</v>
      </c>
      <c r="T232" s="93">
        <f>SUM('28:10'!T232)</f>
        <v>0</v>
      </c>
      <c r="U232" s="93">
        <f>SUM('28:10'!U232)</f>
        <v>0</v>
      </c>
      <c r="V232" s="196">
        <f t="shared" si="44"/>
        <v>0</v>
      </c>
      <c r="W232" s="33" t="str">
        <f t="shared" si="45"/>
        <v/>
      </c>
      <c r="X232" s="93">
        <f>SUM('28:10'!X232)</f>
        <v>0</v>
      </c>
      <c r="Y232" s="93">
        <f>SUM('28:10'!Y232)</f>
        <v>0</v>
      </c>
      <c r="Z232" s="93">
        <f>SUM('28:10'!Z232)</f>
        <v>0</v>
      </c>
      <c r="AA232" s="93">
        <f>SUM('28:10'!AA232)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SUM('28:10'!G233)</f>
        <v>0</v>
      </c>
      <c r="H233" s="212">
        <f t="shared" si="39"/>
        <v>0</v>
      </c>
      <c r="I233" s="93">
        <f>SUM('28:10'!I233)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SUM('28:10'!N233)</f>
        <v>0</v>
      </c>
      <c r="O233" s="93">
        <f>SUM('28:10'!O233)</f>
        <v>0</v>
      </c>
      <c r="P233" s="93">
        <f>SUM('28:10'!P233)</f>
        <v>0</v>
      </c>
      <c r="Q233" s="93">
        <f>SUM('28:10'!Q233)</f>
        <v>0</v>
      </c>
      <c r="R233" s="93">
        <f>SUM('28:10'!R233)</f>
        <v>0</v>
      </c>
      <c r="S233" s="93">
        <f>SUM('28:10'!S233)</f>
        <v>0</v>
      </c>
      <c r="T233" s="93">
        <f>SUM('28:10'!T233)</f>
        <v>0</v>
      </c>
      <c r="U233" s="93">
        <f>SUM('28:10'!U233)</f>
        <v>0</v>
      </c>
      <c r="V233" s="196">
        <f t="shared" si="44"/>
        <v>0</v>
      </c>
      <c r="W233" s="33" t="str">
        <f t="shared" si="45"/>
        <v/>
      </c>
      <c r="X233" s="93">
        <f>SUM('28:10'!X233)</f>
        <v>0</v>
      </c>
      <c r="Y233" s="93">
        <f>SUM('28:10'!Y233)</f>
        <v>0</v>
      </c>
      <c r="Z233" s="93">
        <f>SUM('28:10'!Z233)</f>
        <v>0</v>
      </c>
      <c r="AA233" s="93">
        <f>SUM('28:10'!AA233)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SUM('28:10'!G234)</f>
        <v>0</v>
      </c>
      <c r="H234" s="212">
        <f t="shared" si="39"/>
        <v>0</v>
      </c>
      <c r="I234" s="93">
        <f>SUM('28:10'!I234)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SUM('28:10'!N234)</f>
        <v>0</v>
      </c>
      <c r="O234" s="93">
        <f>SUM('28:10'!O234)</f>
        <v>0</v>
      </c>
      <c r="P234" s="93">
        <f>SUM('28:10'!P234)</f>
        <v>0</v>
      </c>
      <c r="Q234" s="93">
        <f>SUM('28:10'!Q234)</f>
        <v>0</v>
      </c>
      <c r="R234" s="93">
        <f>SUM('28:10'!R234)</f>
        <v>0</v>
      </c>
      <c r="S234" s="93">
        <f>SUM('28:10'!S234)</f>
        <v>0</v>
      </c>
      <c r="T234" s="93">
        <f>SUM('28:10'!T234)</f>
        <v>0</v>
      </c>
      <c r="U234" s="93">
        <f>SUM('28:10'!U234)</f>
        <v>0</v>
      </c>
      <c r="V234" s="196">
        <f t="shared" si="44"/>
        <v>0</v>
      </c>
      <c r="W234" s="33" t="str">
        <f t="shared" si="45"/>
        <v/>
      </c>
      <c r="X234" s="93">
        <f>SUM('28:10'!X234)</f>
        <v>0</v>
      </c>
      <c r="Y234" s="93">
        <f>SUM('28:10'!Y234)</f>
        <v>0</v>
      </c>
      <c r="Z234" s="93">
        <f>SUM('28:10'!Z234)</f>
        <v>0</v>
      </c>
      <c r="AA234" s="93">
        <f>SUM('28:10'!AA234)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SUM('28:10'!G235)</f>
        <v>0</v>
      </c>
      <c r="H235" s="212">
        <f t="shared" si="39"/>
        <v>0</v>
      </c>
      <c r="I235" s="93">
        <f>SUM('28:10'!I235)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SUM('28:10'!N235)</f>
        <v>0</v>
      </c>
      <c r="O235" s="93">
        <f>SUM('28:10'!O235)</f>
        <v>0</v>
      </c>
      <c r="P235" s="93">
        <f>SUM('28:10'!P235)</f>
        <v>0</v>
      </c>
      <c r="Q235" s="93">
        <f>SUM('28:10'!Q235)</f>
        <v>0</v>
      </c>
      <c r="R235" s="93">
        <f>SUM('28:10'!R235)</f>
        <v>0</v>
      </c>
      <c r="S235" s="93">
        <f>SUM('28:10'!S235)</f>
        <v>0</v>
      </c>
      <c r="T235" s="93">
        <f>SUM('28:10'!T235)</f>
        <v>0</v>
      </c>
      <c r="U235" s="93">
        <f>SUM('28:10'!U235)</f>
        <v>0</v>
      </c>
      <c r="V235" s="196">
        <f t="shared" si="44"/>
        <v>0</v>
      </c>
      <c r="W235" s="33" t="str">
        <f t="shared" si="45"/>
        <v/>
      </c>
      <c r="X235" s="93">
        <f>SUM('28:10'!X235)</f>
        <v>0</v>
      </c>
      <c r="Y235" s="93">
        <f>SUM('28:10'!Y235)</f>
        <v>0</v>
      </c>
      <c r="Z235" s="93">
        <f>SUM('28:10'!Z235)</f>
        <v>0</v>
      </c>
      <c r="AA235" s="93">
        <f>SUM('28:10'!AA235)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SUM('28:10'!G236)</f>
        <v>768</v>
      </c>
      <c r="H236" s="212">
        <f t="shared" si="39"/>
        <v>3863.04</v>
      </c>
      <c r="I236" s="93">
        <f>SUM('28:10'!I236)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41"/>
        <v>-5.8599999999999994</v>
      </c>
      <c r="N236" s="93">
        <f>SUM('28:10'!N236)</f>
        <v>0</v>
      </c>
      <c r="O236" s="93">
        <f>SUM('28:10'!O236)</f>
        <v>0</v>
      </c>
      <c r="P236" s="93">
        <f>SUM('28:10'!P236)</f>
        <v>0</v>
      </c>
      <c r="Q236" s="93">
        <f>SUM('28:10'!Q236)</f>
        <v>0</v>
      </c>
      <c r="R236" s="93">
        <f>SUM('28:10'!R236)</f>
        <v>0</v>
      </c>
      <c r="S236" s="93">
        <f>SUM('28:10'!S236)</f>
        <v>0</v>
      </c>
      <c r="T236" s="93">
        <f>SUM('28:10'!T236)</f>
        <v>0</v>
      </c>
      <c r="U236" s="93">
        <f>SUM('28:10'!U236)</f>
        <v>0</v>
      </c>
      <c r="V236" s="196">
        <f t="shared" si="44"/>
        <v>0</v>
      </c>
      <c r="W236" s="33">
        <f t="shared" si="45"/>
        <v>0</v>
      </c>
      <c r="X236" s="93">
        <f>SUM('28:10'!X236)</f>
        <v>0</v>
      </c>
      <c r="Y236" s="93">
        <f>SUM('28:10'!Y236)</f>
        <v>0</v>
      </c>
      <c r="Z236" s="93">
        <f>SUM('28:10'!Z236)</f>
        <v>0</v>
      </c>
      <c r="AA236" s="93">
        <f>SUM('28:10'!AA236)</f>
        <v>0</v>
      </c>
      <c r="AB236" s="309">
        <v>0.21</v>
      </c>
      <c r="AC236" s="232">
        <f t="shared" si="40"/>
        <v>161.28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SUM('28:10'!G237)</f>
        <v>0</v>
      </c>
      <c r="H237" s="212">
        <f t="shared" si="39"/>
        <v>0</v>
      </c>
      <c r="I237" s="93">
        <f>SUM('28:10'!I237)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SUM('28:10'!N237)</f>
        <v>0</v>
      </c>
      <c r="O237" s="93">
        <f>SUM('28:10'!O237)</f>
        <v>0</v>
      </c>
      <c r="P237" s="93">
        <f>SUM('28:10'!P237)</f>
        <v>0</v>
      </c>
      <c r="Q237" s="93">
        <f>SUM('28:10'!Q237)</f>
        <v>0</v>
      </c>
      <c r="R237" s="93">
        <f>SUM('28:10'!R237)</f>
        <v>0</v>
      </c>
      <c r="S237" s="93">
        <f>SUM('28:10'!S237)</f>
        <v>0</v>
      </c>
      <c r="T237" s="93">
        <f>SUM('28:10'!T237)</f>
        <v>0</v>
      </c>
      <c r="U237" s="93">
        <f>SUM('28:10'!U237)</f>
        <v>0</v>
      </c>
      <c r="V237" s="196">
        <f t="shared" si="44"/>
        <v>0</v>
      </c>
      <c r="W237" s="33" t="str">
        <f t="shared" si="45"/>
        <v/>
      </c>
      <c r="X237" s="93">
        <f>SUM('28:10'!X237)</f>
        <v>0</v>
      </c>
      <c r="Y237" s="93">
        <f>SUM('28:10'!Y237)</f>
        <v>0</v>
      </c>
      <c r="Z237" s="93">
        <f>SUM('28:10'!Z237)</f>
        <v>0</v>
      </c>
      <c r="AA237" s="93">
        <f>SUM('28:10'!AA237)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SUM('28:10'!G238)</f>
        <v>0</v>
      </c>
      <c r="H238" s="212">
        <f t="shared" si="39"/>
        <v>0</v>
      </c>
      <c r="I238" s="93">
        <f>SUM('28:10'!I238)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SUM('28:10'!G239)</f>
        <v>0</v>
      </c>
      <c r="H239" s="212">
        <f t="shared" si="39"/>
        <v>0</v>
      </c>
      <c r="I239" s="93">
        <f>SUM('28:10'!I239)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SUM('28:10'!N239)</f>
        <v>0</v>
      </c>
      <c r="O239" s="93">
        <f>SUM('28:10'!O239)</f>
        <v>0</v>
      </c>
      <c r="P239" s="93">
        <f>SUM('28:10'!P239)</f>
        <v>0</v>
      </c>
      <c r="Q239" s="93">
        <f>SUM('28:10'!Q239)</f>
        <v>0</v>
      </c>
      <c r="R239" s="93">
        <f>SUM('28:10'!R239)</f>
        <v>0</v>
      </c>
      <c r="S239" s="93">
        <f>SUM('28:10'!S239)</f>
        <v>0</v>
      </c>
      <c r="T239" s="93">
        <f>SUM('28:10'!T239)</f>
        <v>0</v>
      </c>
      <c r="U239" s="93">
        <f>SUM('28:10'!U239)</f>
        <v>0</v>
      </c>
      <c r="V239" s="196"/>
      <c r="W239" s="33"/>
      <c r="X239" s="93">
        <f>SUM('28:10'!X239)</f>
        <v>0</v>
      </c>
      <c r="Y239" s="93">
        <f>SUM('28:10'!Y239)</f>
        <v>0</v>
      </c>
      <c r="Z239" s="93">
        <f>SUM('28:10'!Z239)</f>
        <v>0</v>
      </c>
      <c r="AA239" s="93">
        <f>SUM('28:10'!AA239)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SUM('28:10'!G240)</f>
        <v>819</v>
      </c>
      <c r="H240" s="250">
        <f t="shared" si="39"/>
        <v>4119.5700000000006</v>
      </c>
      <c r="I240" s="93">
        <f>SUM('28:10'!I240)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6"/>
        <v>-3.0930232558139537</v>
      </c>
      <c r="N240" s="93">
        <f>SUM('28:10'!N240)</f>
        <v>0</v>
      </c>
      <c r="O240" s="93">
        <f>SUM('28:10'!O240)</f>
        <v>0</v>
      </c>
      <c r="P240" s="93">
        <f>SUM('28:10'!P240)</f>
        <v>0</v>
      </c>
      <c r="Q240" s="93">
        <f>SUM('28:10'!Q240)</f>
        <v>0</v>
      </c>
      <c r="R240" s="93">
        <f>SUM('28:10'!R240)</f>
        <v>0</v>
      </c>
      <c r="S240" s="93">
        <f>SUM('28:10'!S240)</f>
        <v>0</v>
      </c>
      <c r="T240" s="93">
        <f>SUM('28:10'!T240)</f>
        <v>0</v>
      </c>
      <c r="U240" s="93">
        <f>SUM('28:10'!U240)</f>
        <v>0</v>
      </c>
      <c r="V240" s="196">
        <f>SUM(X240:AA240)</f>
        <v>0</v>
      </c>
      <c r="W240" s="33">
        <f>IF(ISERROR(V240/G240),"",V240/G240)</f>
        <v>0</v>
      </c>
      <c r="X240" s="93">
        <f>SUM('28:10'!X240)</f>
        <v>0</v>
      </c>
      <c r="Y240" s="93">
        <f>SUM('28:10'!Y240)</f>
        <v>0</v>
      </c>
      <c r="Z240" s="93">
        <f>SUM('28:10'!Z240)</f>
        <v>0</v>
      </c>
      <c r="AA240" s="93">
        <f>SUM('28:10'!AA240)</f>
        <v>0</v>
      </c>
      <c r="AB240" s="309">
        <v>0.49</v>
      </c>
      <c r="AC240" s="232">
        <f t="shared" si="40"/>
        <v>401.31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SUM('28:10'!G241)</f>
        <v>1060</v>
      </c>
      <c r="H241" s="250">
        <f t="shared" si="39"/>
        <v>5331.8</v>
      </c>
      <c r="I241" s="93">
        <f>SUM('28:10'!I241)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6"/>
        <v>2.6976744186046488</v>
      </c>
      <c r="N241" s="93">
        <f>SUM('28:10'!N241)</f>
        <v>0</v>
      </c>
      <c r="O241" s="93">
        <f>SUM('28:10'!O241)</f>
        <v>0</v>
      </c>
      <c r="P241" s="93">
        <f>SUM('28:10'!P241)</f>
        <v>0</v>
      </c>
      <c r="Q241" s="93">
        <f>SUM('28:10'!Q241)</f>
        <v>0</v>
      </c>
      <c r="R241" s="93">
        <f>SUM('28:10'!R241)</f>
        <v>0</v>
      </c>
      <c r="S241" s="93">
        <f>SUM('28:10'!S241)</f>
        <v>0</v>
      </c>
      <c r="T241" s="93">
        <f>SUM('28:10'!T241)</f>
        <v>0</v>
      </c>
      <c r="U241" s="93">
        <f>SUM('28:10'!U241)</f>
        <v>0</v>
      </c>
      <c r="V241" s="196">
        <f>SUM(X241:AA241)</f>
        <v>0</v>
      </c>
      <c r="W241" s="33">
        <f>IF(ISERROR(V241/G241),"",V241/G241)</f>
        <v>0</v>
      </c>
      <c r="X241" s="93">
        <f>SUM('28:10'!X241)</f>
        <v>0</v>
      </c>
      <c r="Y241" s="93">
        <f>SUM('28:10'!Y241)</f>
        <v>0</v>
      </c>
      <c r="Z241" s="93">
        <f>SUM('28:10'!Z241)</f>
        <v>0</v>
      </c>
      <c r="AA241" s="93">
        <f>SUM('28:10'!AA241)</f>
        <v>0</v>
      </c>
      <c r="AB241" s="309">
        <v>0.49</v>
      </c>
      <c r="AC241" s="232">
        <f t="shared" si="40"/>
        <v>519.4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SUM('28:10'!G242)</f>
        <v>0</v>
      </c>
      <c r="H242" s="250">
        <f t="shared" si="39"/>
        <v>0</v>
      </c>
      <c r="I242" s="93">
        <f>SUM('28:10'!I242)</f>
        <v>0</v>
      </c>
      <c r="J242" s="31"/>
      <c r="K242" s="35"/>
      <c r="L242" s="87"/>
      <c r="M242" s="36">
        <f t="shared" si="46"/>
        <v>0</v>
      </c>
      <c r="N242" s="93">
        <f>SUM('28:10'!N242)</f>
        <v>0</v>
      </c>
      <c r="O242" s="93">
        <f>SUM('28:10'!O242)</f>
        <v>0</v>
      </c>
      <c r="P242" s="93">
        <f>SUM('28:10'!P242)</f>
        <v>0</v>
      </c>
      <c r="Q242" s="93">
        <f>SUM('28:10'!Q242)</f>
        <v>0</v>
      </c>
      <c r="R242" s="93">
        <f>SUM('28:10'!R242)</f>
        <v>0</v>
      </c>
      <c r="S242" s="93">
        <f>SUM('28:10'!S242)</f>
        <v>0</v>
      </c>
      <c r="T242" s="93">
        <f>SUM('28:10'!T242)</f>
        <v>0</v>
      </c>
      <c r="U242" s="93">
        <f>SUM('28:10'!U242)</f>
        <v>0</v>
      </c>
      <c r="V242" s="196"/>
      <c r="W242" s="33"/>
      <c r="X242" s="93">
        <f>SUM('28:10'!X242)</f>
        <v>0</v>
      </c>
      <c r="Y242" s="93">
        <f>SUM('28:10'!Y242)</f>
        <v>0</v>
      </c>
      <c r="Z242" s="93">
        <f>SUM('28:10'!Z242)</f>
        <v>0</v>
      </c>
      <c r="AA242" s="93">
        <f>SUM('28:10'!AA242)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SUM('28:10'!G243)</f>
        <v>0</v>
      </c>
      <c r="H243" s="250">
        <f t="shared" si="39"/>
        <v>0</v>
      </c>
      <c r="I243" s="93">
        <f>SUM('28:10'!I243)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SUM('28:10'!N243)</f>
        <v>0</v>
      </c>
      <c r="O243" s="93">
        <f>SUM('28:10'!O243)</f>
        <v>0</v>
      </c>
      <c r="P243" s="93">
        <f>SUM('28:10'!P243)</f>
        <v>0</v>
      </c>
      <c r="Q243" s="93">
        <f>SUM('28:10'!Q243)</f>
        <v>0</v>
      </c>
      <c r="R243" s="93">
        <f>SUM('28:10'!R243)</f>
        <v>0</v>
      </c>
      <c r="S243" s="93">
        <f>SUM('28:10'!S243)</f>
        <v>0</v>
      </c>
      <c r="T243" s="93">
        <f>SUM('28:10'!T243)</f>
        <v>0</v>
      </c>
      <c r="U243" s="93">
        <f>SUM('28:10'!U243)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SUM('28:10'!X243)</f>
        <v>0</v>
      </c>
      <c r="Y243" s="93">
        <f>SUM('28:10'!Y243)</f>
        <v>0</v>
      </c>
      <c r="Z243" s="93">
        <f>SUM('28:10'!Z243)</f>
        <v>0</v>
      </c>
      <c r="AA243" s="93">
        <f>SUM('28:10'!AA243)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SUM('28:10'!G244)</f>
        <v>0</v>
      </c>
      <c r="H244" s="250">
        <f t="shared" si="39"/>
        <v>0</v>
      </c>
      <c r="I244" s="93">
        <f>SUM('28:10'!I244)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SUM('28:10'!N244)</f>
        <v>0</v>
      </c>
      <c r="O244" s="93">
        <f>SUM('28:10'!O244)</f>
        <v>0</v>
      </c>
      <c r="P244" s="93">
        <f>SUM('28:10'!P244)</f>
        <v>0</v>
      </c>
      <c r="Q244" s="93">
        <f>SUM('28:10'!Q244)</f>
        <v>0</v>
      </c>
      <c r="R244" s="93">
        <f>SUM('28:10'!R244)</f>
        <v>0</v>
      </c>
      <c r="S244" s="93">
        <f>SUM('28:10'!S244)</f>
        <v>0</v>
      </c>
      <c r="T244" s="93">
        <f>SUM('28:10'!T244)</f>
        <v>0</v>
      </c>
      <c r="U244" s="93">
        <f>SUM('28:10'!U244)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SUM('28:10'!X244)</f>
        <v>0</v>
      </c>
      <c r="Y244" s="93">
        <f>SUM('28:10'!Y244)</f>
        <v>0</v>
      </c>
      <c r="Z244" s="93">
        <f>SUM('28:10'!Z244)</f>
        <v>0</v>
      </c>
      <c r="AA244" s="93">
        <f>SUM('28:10'!AA244)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SUM('28:10'!G245)</f>
        <v>0</v>
      </c>
      <c r="H245" s="250">
        <f t="shared" si="39"/>
        <v>0</v>
      </c>
      <c r="I245" s="93">
        <f>SUM('28:10'!I245)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SUM('28:10'!N245)</f>
        <v>0</v>
      </c>
      <c r="O245" s="93">
        <f>SUM('28:10'!O245)</f>
        <v>0</v>
      </c>
      <c r="P245" s="93">
        <f>SUM('28:10'!P245)</f>
        <v>0</v>
      </c>
      <c r="Q245" s="93">
        <f>SUM('28:10'!Q245)</f>
        <v>0</v>
      </c>
      <c r="R245" s="93">
        <f>SUM('28:10'!R245)</f>
        <v>0</v>
      </c>
      <c r="S245" s="93">
        <f>SUM('28:10'!S245)</f>
        <v>0</v>
      </c>
      <c r="T245" s="93">
        <f>SUM('28:10'!T245)</f>
        <v>0</v>
      </c>
      <c r="U245" s="93">
        <f>SUM('28:10'!U245)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SUM('28:10'!X245)</f>
        <v>0</v>
      </c>
      <c r="Y245" s="93">
        <f>SUM('28:10'!Y245)</f>
        <v>0</v>
      </c>
      <c r="Z245" s="93">
        <f>SUM('28:10'!Z245)</f>
        <v>0</v>
      </c>
      <c r="AA245" s="93">
        <f>SUM('28:10'!AA245)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SUM('28:10'!G246)</f>
        <v>0</v>
      </c>
      <c r="H246" s="250">
        <f t="shared" si="39"/>
        <v>0</v>
      </c>
      <c r="I246" s="93">
        <f>SUM('28:10'!I246)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SUM('28:10'!N246)</f>
        <v>0</v>
      </c>
      <c r="O246" s="93">
        <f>SUM('28:10'!O246)</f>
        <v>0</v>
      </c>
      <c r="P246" s="93">
        <f>SUM('28:10'!P246)</f>
        <v>0</v>
      </c>
      <c r="Q246" s="93">
        <f>SUM('28:10'!Q246)</f>
        <v>0</v>
      </c>
      <c r="R246" s="93">
        <f>SUM('28:10'!R246)</f>
        <v>0</v>
      </c>
      <c r="S246" s="93">
        <f>SUM('28:10'!S246)</f>
        <v>0</v>
      </c>
      <c r="T246" s="93">
        <f>SUM('28:10'!T246)</f>
        <v>0</v>
      </c>
      <c r="U246" s="93">
        <f>SUM('28:10'!U246)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SUM('28:10'!X246)</f>
        <v>0</v>
      </c>
      <c r="Y246" s="93">
        <f>SUM('28:10'!Y246)</f>
        <v>0</v>
      </c>
      <c r="Z246" s="93">
        <f>SUM('28:10'!Z246)</f>
        <v>0</v>
      </c>
      <c r="AA246" s="93">
        <f>SUM('28:10'!AA246)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SUM('28:10'!G247)</f>
        <v>0</v>
      </c>
      <c r="H247" s="250">
        <f t="shared" si="39"/>
        <v>0</v>
      </c>
      <c r="I247" s="93">
        <f>SUM('28:10'!I247)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SUM('28:10'!N247)</f>
        <v>0</v>
      </c>
      <c r="O247" s="93">
        <f>SUM('28:10'!O247)</f>
        <v>0</v>
      </c>
      <c r="P247" s="93">
        <f>SUM('28:10'!P247)</f>
        <v>0</v>
      </c>
      <c r="Q247" s="93">
        <f>SUM('28:10'!Q247)</f>
        <v>0</v>
      </c>
      <c r="R247" s="93">
        <f>SUM('28:10'!R247)</f>
        <v>0</v>
      </c>
      <c r="S247" s="93">
        <f>SUM('28:10'!S247)</f>
        <v>0</v>
      </c>
      <c r="T247" s="93">
        <f>SUM('28:10'!T247)</f>
        <v>0</v>
      </c>
      <c r="U247" s="93">
        <f>SUM('28:10'!U247)</f>
        <v>0</v>
      </c>
      <c r="V247" s="196"/>
      <c r="W247" s="33"/>
      <c r="X247" s="93">
        <f>SUM('28:10'!X247)</f>
        <v>0</v>
      </c>
      <c r="Y247" s="93">
        <f>SUM('28:10'!Y247)</f>
        <v>0</v>
      </c>
      <c r="Z247" s="93">
        <f>SUM('28:10'!Z247)</f>
        <v>0</v>
      </c>
      <c r="AA247" s="93">
        <f>SUM('28:10'!AA247)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SUM('28:10'!G248)</f>
        <v>0</v>
      </c>
      <c r="H248" s="250">
        <f t="shared" si="39"/>
        <v>0</v>
      </c>
      <c r="I248" s="93">
        <f>SUM('28:10'!I248)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SUM('28:10'!N248)</f>
        <v>0</v>
      </c>
      <c r="O248" s="93">
        <f>SUM('28:10'!O248)</f>
        <v>0</v>
      </c>
      <c r="P248" s="93">
        <f>SUM('28:10'!P248)</f>
        <v>0</v>
      </c>
      <c r="Q248" s="93">
        <f>SUM('28:10'!Q248)</f>
        <v>0</v>
      </c>
      <c r="R248" s="93">
        <f>SUM('28:10'!R248)</f>
        <v>0</v>
      </c>
      <c r="S248" s="93">
        <f>SUM('28:10'!S248)</f>
        <v>0</v>
      </c>
      <c r="T248" s="93">
        <f>SUM('28:10'!T248)</f>
        <v>0</v>
      </c>
      <c r="U248" s="93">
        <f>SUM('28:10'!U248)</f>
        <v>0</v>
      </c>
      <c r="V248" s="196"/>
      <c r="W248" s="33"/>
      <c r="X248" s="93">
        <f>SUM('28:10'!X248)</f>
        <v>0</v>
      </c>
      <c r="Y248" s="93">
        <f>SUM('28:10'!Y248)</f>
        <v>0</v>
      </c>
      <c r="Z248" s="93">
        <f>SUM('28:10'!Z248)</f>
        <v>0</v>
      </c>
      <c r="AA248" s="93">
        <f>SUM('28:10'!AA248)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SUM('28:10'!G249)</f>
        <v>0</v>
      </c>
      <c r="H249" s="250">
        <f t="shared" si="39"/>
        <v>0</v>
      </c>
      <c r="I249" s="93">
        <f>SUM('28:10'!I249)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SUM('28:10'!N249)</f>
        <v>0</v>
      </c>
      <c r="O249" s="93">
        <f>SUM('28:10'!O249)</f>
        <v>0</v>
      </c>
      <c r="P249" s="93">
        <f>SUM('28:10'!P249)</f>
        <v>0</v>
      </c>
      <c r="Q249" s="93">
        <f>SUM('28:10'!Q249)</f>
        <v>0</v>
      </c>
      <c r="R249" s="93">
        <f>SUM('28:10'!R249)</f>
        <v>0</v>
      </c>
      <c r="S249" s="93">
        <f>SUM('28:10'!S249)</f>
        <v>0</v>
      </c>
      <c r="T249" s="93">
        <f>SUM('28:10'!T249)</f>
        <v>0</v>
      </c>
      <c r="U249" s="93">
        <f>SUM('28:10'!U249)</f>
        <v>0</v>
      </c>
      <c r="V249" s="196"/>
      <c r="W249" s="33"/>
      <c r="X249" s="93">
        <f>SUM('28:10'!X249)</f>
        <v>0</v>
      </c>
      <c r="Y249" s="93">
        <f>SUM('28:10'!Y249)</f>
        <v>0</v>
      </c>
      <c r="Z249" s="93">
        <f>SUM('28:10'!Z249)</f>
        <v>0</v>
      </c>
      <c r="AA249" s="93">
        <f>SUM('28:10'!AA249)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SUM('28:10'!G250)</f>
        <v>0</v>
      </c>
      <c r="H250" s="250">
        <f t="shared" si="39"/>
        <v>0</v>
      </c>
      <c r="I250" s="93">
        <f>SUM('28:10'!I250)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SUM('28:10'!N250)</f>
        <v>0</v>
      </c>
      <c r="O250" s="93">
        <f>SUM('28:10'!O250)</f>
        <v>0</v>
      </c>
      <c r="P250" s="93">
        <f>SUM('28:10'!P250)</f>
        <v>0</v>
      </c>
      <c r="Q250" s="93">
        <f>SUM('28:10'!Q250)</f>
        <v>0</v>
      </c>
      <c r="R250" s="93">
        <f>SUM('28:10'!R250)</f>
        <v>0</v>
      </c>
      <c r="S250" s="93">
        <f>SUM('28:10'!S250)</f>
        <v>0</v>
      </c>
      <c r="T250" s="93">
        <f>SUM('28:10'!T250)</f>
        <v>0</v>
      </c>
      <c r="U250" s="93">
        <f>SUM('28:10'!U250)</f>
        <v>0</v>
      </c>
      <c r="V250" s="196"/>
      <c r="W250" s="33"/>
      <c r="X250" s="93">
        <f>SUM('28:10'!X250)</f>
        <v>0</v>
      </c>
      <c r="Y250" s="93">
        <f>SUM('28:10'!Y250)</f>
        <v>0</v>
      </c>
      <c r="Z250" s="93">
        <f>SUM('28:10'!Z250)</f>
        <v>0</v>
      </c>
      <c r="AA250" s="93">
        <f>SUM('28:10'!AA250)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SUM('28:10'!G251)</f>
        <v>0</v>
      </c>
      <c r="H251" s="250">
        <f t="shared" si="39"/>
        <v>0</v>
      </c>
      <c r="I251" s="93">
        <f>SUM('28:10'!I251)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SUM('28:10'!G252)</f>
        <v>0</v>
      </c>
      <c r="H252" s="250">
        <f t="shared" si="39"/>
        <v>0</v>
      </c>
      <c r="I252" s="93">
        <f>SUM('28:10'!I252)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SUM('28:10'!G253)</f>
        <v>0</v>
      </c>
      <c r="H253" s="250">
        <f t="shared" si="39"/>
        <v>0</v>
      </c>
      <c r="I253" s="93">
        <f>SUM('28:10'!I253)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SUM('28:10'!G254)</f>
        <v>0</v>
      </c>
      <c r="H254" s="250">
        <f t="shared" si="39"/>
        <v>0</v>
      </c>
      <c r="I254" s="93">
        <f>SUM('28:10'!I254)</f>
        <v>0</v>
      </c>
      <c r="J254" s="31"/>
      <c r="K254" s="35"/>
      <c r="L254" s="87">
        <v>4</v>
      </c>
      <c r="M254" s="36"/>
      <c r="N254" s="31"/>
      <c r="O254" s="93">
        <f>SUM('28:10'!O254)</f>
        <v>0</v>
      </c>
      <c r="P254" s="93">
        <f>SUM('28:10'!P254)</f>
        <v>0</v>
      </c>
      <c r="Q254" s="93">
        <f>SUM('28:10'!Q254)</f>
        <v>0</v>
      </c>
      <c r="R254" s="93">
        <f>SUM('28:10'!R254)</f>
        <v>0</v>
      </c>
      <c r="S254" s="93">
        <f>SUM('28:10'!S254)</f>
        <v>0</v>
      </c>
      <c r="T254" s="93">
        <f>SUM('28:10'!T254)</f>
        <v>0</v>
      </c>
      <c r="U254" s="93">
        <f>SUM('28:10'!U254)</f>
        <v>0</v>
      </c>
      <c r="V254" s="196"/>
      <c r="W254" s="33"/>
      <c r="X254" s="93">
        <f>SUM('28:10'!X254)</f>
        <v>0</v>
      </c>
      <c r="Y254" s="93">
        <f>SUM('28:10'!Y254)</f>
        <v>0</v>
      </c>
      <c r="Z254" s="93">
        <f>SUM('28:10'!Z254)</f>
        <v>0</v>
      </c>
      <c r="AA254" s="93">
        <f>SUM('28:10'!AA254)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SUM('28:10'!G255)</f>
        <v>0</v>
      </c>
      <c r="H255" s="250">
        <f t="shared" si="39"/>
        <v>0</v>
      </c>
      <c r="I255" s="93">
        <f>SUM('28:10'!I255)</f>
        <v>0</v>
      </c>
      <c r="J255" s="31"/>
      <c r="K255" s="35"/>
      <c r="L255" s="87">
        <v>4</v>
      </c>
      <c r="M255" s="36"/>
      <c r="N255" s="31"/>
      <c r="O255" s="93">
        <f>SUM('28:10'!O255)</f>
        <v>0</v>
      </c>
      <c r="P255" s="93">
        <f>SUM('28:10'!P255)</f>
        <v>0</v>
      </c>
      <c r="Q255" s="93">
        <f>SUM('28:10'!Q255)</f>
        <v>0</v>
      </c>
      <c r="R255" s="93">
        <f>SUM('28:10'!R255)</f>
        <v>0</v>
      </c>
      <c r="S255" s="93">
        <f>SUM('28:10'!S255)</f>
        <v>0</v>
      </c>
      <c r="T255" s="93">
        <f>SUM('28:10'!T255)</f>
        <v>0</v>
      </c>
      <c r="U255" s="93">
        <f>SUM('28:10'!U255)</f>
        <v>0</v>
      </c>
      <c r="V255" s="196"/>
      <c r="W255" s="33"/>
      <c r="X255" s="93">
        <f>SUM('28:10'!X255)</f>
        <v>0</v>
      </c>
      <c r="Y255" s="93">
        <f>SUM('28:10'!Y255)</f>
        <v>0</v>
      </c>
      <c r="Z255" s="93">
        <f>SUM('28:10'!Z255)</f>
        <v>0</v>
      </c>
      <c r="AA255" s="93">
        <f>SUM('28:10'!AA255)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SUM('28:10'!G256)</f>
        <v>0</v>
      </c>
      <c r="H256" s="250">
        <f t="shared" si="39"/>
        <v>0</v>
      </c>
      <c r="I256" s="93">
        <f>SUM('28:10'!I256)</f>
        <v>0</v>
      </c>
      <c r="J256" s="31"/>
      <c r="K256" s="35"/>
      <c r="L256" s="87">
        <v>4</v>
      </c>
      <c r="M256" s="36"/>
      <c r="N256" s="31"/>
      <c r="O256" s="93">
        <f>SUM('28:10'!O256)</f>
        <v>0</v>
      </c>
      <c r="P256" s="93">
        <f>SUM('28:10'!P256)</f>
        <v>0</v>
      </c>
      <c r="Q256" s="93">
        <f>SUM('28:10'!Q256)</f>
        <v>0</v>
      </c>
      <c r="R256" s="93">
        <f>SUM('28:10'!R256)</f>
        <v>0</v>
      </c>
      <c r="S256" s="93">
        <f>SUM('28:10'!S256)</f>
        <v>0</v>
      </c>
      <c r="T256" s="93">
        <f>SUM('28:10'!T256)</f>
        <v>0</v>
      </c>
      <c r="U256" s="93">
        <f>SUM('28:10'!U256)</f>
        <v>0</v>
      </c>
      <c r="V256" s="196"/>
      <c r="W256" s="33"/>
      <c r="X256" s="93">
        <f>SUM('28:10'!X256)</f>
        <v>0</v>
      </c>
      <c r="Y256" s="93">
        <f>SUM('28:10'!Y256)</f>
        <v>0</v>
      </c>
      <c r="Z256" s="93">
        <f>SUM('28:10'!Z256)</f>
        <v>0</v>
      </c>
      <c r="AA256" s="93">
        <f>SUM('28:10'!AA256)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788" t="s">
        <v>86</v>
      </c>
      <c r="B257" s="788"/>
      <c r="C257" s="209" t="s">
        <v>71</v>
      </c>
      <c r="D257" s="20"/>
      <c r="E257" s="20"/>
      <c r="F257" s="32"/>
      <c r="G257" s="94">
        <f>SUM(G200:G256)</f>
        <v>11154</v>
      </c>
      <c r="H257" s="30">
        <f>SUM(H200:H256)</f>
        <v>56204.520000000011</v>
      </c>
      <c r="I257" s="30">
        <f>SUM(I200:I256)</f>
        <v>275.51</v>
      </c>
      <c r="J257" s="31">
        <f t="array" ref="J257">IF(ISERROR(G257/I257),"",G257/I257)</f>
        <v>40.484918877717689</v>
      </c>
      <c r="K257" s="30">
        <f>SUM(K200:K256)</f>
        <v>306.66216609402659</v>
      </c>
      <c r="L257" s="98"/>
      <c r="M257" s="89">
        <f t="shared" ref="M257:V257" si="47">SUM(M200:M256)</f>
        <v>-40.152166094026555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3281.2700000000004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SUM('28:10'!G258)</f>
        <v>0</v>
      </c>
      <c r="H258" s="212">
        <f>D258*G258</f>
        <v>0</v>
      </c>
      <c r="I258" s="93">
        <f>SUM('28:10'!I258)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SUM('28:10'!O258)</f>
        <v>0</v>
      </c>
      <c r="P258" s="93">
        <f>SUM('28:10'!P258)</f>
        <v>0</v>
      </c>
      <c r="Q258" s="93">
        <f>SUM('28:10'!Q258)</f>
        <v>0</v>
      </c>
      <c r="R258" s="93">
        <f>SUM('28:10'!R258)</f>
        <v>0</v>
      </c>
      <c r="S258" s="93">
        <f>SUM('28:10'!S258)</f>
        <v>0</v>
      </c>
      <c r="T258" s="93">
        <f>SUM('28:10'!T258)</f>
        <v>0</v>
      </c>
      <c r="U258" s="93">
        <f>SUM('28:10'!U258)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SUM('28:10'!X258)</f>
        <v>0</v>
      </c>
      <c r="Y258" s="93">
        <f>SUM('28:10'!Y258)</f>
        <v>0</v>
      </c>
      <c r="Z258" s="93">
        <f>SUM('28:10'!Z258)</f>
        <v>0</v>
      </c>
      <c r="AA258" s="93">
        <f>SUM('28:10'!AA258)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SUM('28:10'!G259)</f>
        <v>0</v>
      </c>
      <c r="H259" s="212">
        <f t="shared" ref="H259:H291" si="53">D259*G259</f>
        <v>0</v>
      </c>
      <c r="I259" s="93">
        <f>SUM('28:10'!I259)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SUM('28:10'!O259)</f>
        <v>0</v>
      </c>
      <c r="P259" s="93">
        <f>SUM('28:10'!P259)</f>
        <v>0</v>
      </c>
      <c r="Q259" s="93">
        <f>SUM('28:10'!Q259)</f>
        <v>0</v>
      </c>
      <c r="R259" s="93">
        <f>SUM('28:10'!R259)</f>
        <v>0</v>
      </c>
      <c r="S259" s="93">
        <f>SUM('28:10'!S259)</f>
        <v>0</v>
      </c>
      <c r="T259" s="93">
        <f>SUM('28:10'!T259)</f>
        <v>0</v>
      </c>
      <c r="U259" s="93">
        <f>SUM('28:10'!U259)</f>
        <v>0</v>
      </c>
      <c r="V259" s="196">
        <f t="shared" si="51"/>
        <v>0</v>
      </c>
      <c r="W259" s="33" t="str">
        <f t="shared" si="48"/>
        <v/>
      </c>
      <c r="X259" s="93">
        <f>SUM('28:10'!X259)</f>
        <v>0</v>
      </c>
      <c r="Y259" s="93">
        <f>SUM('28:10'!Y259)</f>
        <v>0</v>
      </c>
      <c r="Z259" s="93">
        <f>SUM('28:10'!Z259)</f>
        <v>0</v>
      </c>
      <c r="AA259" s="93">
        <f>SUM('28:10'!AA259)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SUM('28:10'!G260)</f>
        <v>0</v>
      </c>
      <c r="H260" s="212">
        <f t="shared" si="53"/>
        <v>0</v>
      </c>
      <c r="I260" s="93">
        <f>SUM('28:10'!I260)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SUM('28:10'!O260)</f>
        <v>0</v>
      </c>
      <c r="P260" s="93">
        <f>SUM('28:10'!P260)</f>
        <v>0</v>
      </c>
      <c r="Q260" s="93">
        <f>SUM('28:10'!Q260)</f>
        <v>0</v>
      </c>
      <c r="R260" s="93">
        <f>SUM('28:10'!R260)</f>
        <v>0</v>
      </c>
      <c r="S260" s="93">
        <f>SUM('28:10'!S260)</f>
        <v>0</v>
      </c>
      <c r="T260" s="93">
        <f>SUM('28:10'!T260)</f>
        <v>0</v>
      </c>
      <c r="U260" s="93">
        <f>SUM('28:10'!U260)</f>
        <v>0</v>
      </c>
      <c r="V260" s="196">
        <f t="shared" si="51"/>
        <v>0</v>
      </c>
      <c r="W260" s="33" t="str">
        <f t="shared" si="48"/>
        <v/>
      </c>
      <c r="X260" s="93">
        <f>SUM('28:10'!X260)</f>
        <v>0</v>
      </c>
      <c r="Y260" s="93">
        <f>SUM('28:10'!Y260)</f>
        <v>0</v>
      </c>
      <c r="Z260" s="93">
        <f>SUM('28:10'!Z260)</f>
        <v>0</v>
      </c>
      <c r="AA260" s="93">
        <f>SUM('28:10'!AA260)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SUM('28:10'!G261)</f>
        <v>0</v>
      </c>
      <c r="H261" s="212">
        <f t="shared" si="53"/>
        <v>0</v>
      </c>
      <c r="I261" s="93">
        <f>SUM('28:10'!I261)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SUM('28:10'!O261)</f>
        <v>0</v>
      </c>
      <c r="P261" s="93">
        <f>SUM('28:10'!P261)</f>
        <v>0</v>
      </c>
      <c r="Q261" s="93">
        <f>SUM('28:10'!Q261)</f>
        <v>0</v>
      </c>
      <c r="R261" s="93">
        <f>SUM('28:10'!R261)</f>
        <v>0</v>
      </c>
      <c r="S261" s="93">
        <f>SUM('28:10'!S261)</f>
        <v>0</v>
      </c>
      <c r="T261" s="93">
        <f>SUM('28:10'!T261)</f>
        <v>0</v>
      </c>
      <c r="U261" s="93">
        <f>SUM('28:10'!U261)</f>
        <v>0</v>
      </c>
      <c r="V261" s="196">
        <f t="shared" si="51"/>
        <v>0</v>
      </c>
      <c r="W261" s="33" t="str">
        <f t="shared" si="48"/>
        <v/>
      </c>
      <c r="X261" s="93">
        <f>SUM('28:10'!X261)</f>
        <v>0</v>
      </c>
      <c r="Y261" s="93">
        <f>SUM('28:10'!Y261)</f>
        <v>0</v>
      </c>
      <c r="Z261" s="93">
        <f>SUM('28:10'!Z261)</f>
        <v>0</v>
      </c>
      <c r="AA261" s="93">
        <f>SUM('28:10'!AA261)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SUM('28:10'!G262)</f>
        <v>0</v>
      </c>
      <c r="H262" s="212">
        <f t="shared" si="53"/>
        <v>0</v>
      </c>
      <c r="I262" s="93">
        <f>SUM('28:10'!I262)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SUM('28:10'!O262)</f>
        <v>0</v>
      </c>
      <c r="P262" s="93">
        <f>SUM('28:10'!P262)</f>
        <v>0</v>
      </c>
      <c r="Q262" s="93">
        <f>SUM('28:10'!Q262)</f>
        <v>0</v>
      </c>
      <c r="R262" s="93">
        <f>SUM('28:10'!R262)</f>
        <v>0</v>
      </c>
      <c r="S262" s="93">
        <f>SUM('28:10'!S262)</f>
        <v>0</v>
      </c>
      <c r="T262" s="93">
        <f>SUM('28:10'!T262)</f>
        <v>0</v>
      </c>
      <c r="U262" s="93">
        <f>SUM('28:10'!U262)</f>
        <v>0</v>
      </c>
      <c r="V262" s="196">
        <f t="shared" si="51"/>
        <v>0</v>
      </c>
      <c r="W262" s="33" t="str">
        <f t="shared" si="48"/>
        <v/>
      </c>
      <c r="X262" s="93">
        <f>SUM('28:10'!X262)</f>
        <v>0</v>
      </c>
      <c r="Y262" s="93">
        <f>SUM('28:10'!Y262)</f>
        <v>0</v>
      </c>
      <c r="Z262" s="93">
        <f>SUM('28:10'!Z262)</f>
        <v>0</v>
      </c>
      <c r="AA262" s="93">
        <f>SUM('28:10'!AA262)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SUM('28:10'!G263)</f>
        <v>0</v>
      </c>
      <c r="H263" s="212">
        <f t="shared" si="53"/>
        <v>0</v>
      </c>
      <c r="I263" s="93">
        <f>SUM('28:10'!I263)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SUM('28:10'!O263)</f>
        <v>0</v>
      </c>
      <c r="P263" s="93">
        <f>SUM('28:10'!P263)</f>
        <v>0</v>
      </c>
      <c r="Q263" s="93">
        <f>SUM('28:10'!Q263)</f>
        <v>0</v>
      </c>
      <c r="R263" s="93">
        <f>SUM('28:10'!R263)</f>
        <v>0</v>
      </c>
      <c r="S263" s="93">
        <f>SUM('28:10'!S263)</f>
        <v>0</v>
      </c>
      <c r="T263" s="93">
        <f>SUM('28:10'!T263)</f>
        <v>0</v>
      </c>
      <c r="U263" s="93">
        <f>SUM('28:10'!U263)</f>
        <v>0</v>
      </c>
      <c r="V263" s="196">
        <f t="shared" si="51"/>
        <v>0</v>
      </c>
      <c r="W263" s="33" t="str">
        <f t="shared" si="48"/>
        <v/>
      </c>
      <c r="X263" s="93">
        <f>SUM('28:10'!X263)</f>
        <v>0</v>
      </c>
      <c r="Y263" s="93">
        <f>SUM('28:10'!Y263)</f>
        <v>0</v>
      </c>
      <c r="Z263" s="93">
        <f>SUM('28:10'!Z263)</f>
        <v>0</v>
      </c>
      <c r="AA263" s="93">
        <f>SUM('28:10'!AA263)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SUM('28:10'!G264)</f>
        <v>0</v>
      </c>
      <c r="H264" s="212">
        <f t="shared" si="53"/>
        <v>0</v>
      </c>
      <c r="I264" s="93">
        <f>SUM('28:10'!I264)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SUM('28:10'!O264)</f>
        <v>0</v>
      </c>
      <c r="P264" s="93">
        <f>SUM('28:10'!P264)</f>
        <v>0</v>
      </c>
      <c r="Q264" s="93">
        <f>SUM('28:10'!Q264)</f>
        <v>0</v>
      </c>
      <c r="R264" s="93">
        <f>SUM('28:10'!R264)</f>
        <v>0</v>
      </c>
      <c r="S264" s="93">
        <f>SUM('28:10'!S264)</f>
        <v>0</v>
      </c>
      <c r="T264" s="93">
        <f>SUM('28:10'!T264)</f>
        <v>0</v>
      </c>
      <c r="U264" s="93">
        <f>SUM('28:10'!U264)</f>
        <v>0</v>
      </c>
      <c r="V264" s="196">
        <f t="shared" si="51"/>
        <v>0</v>
      </c>
      <c r="W264" s="33" t="str">
        <f t="shared" si="48"/>
        <v/>
      </c>
      <c r="X264" s="93">
        <f>SUM('28:10'!X264)</f>
        <v>0</v>
      </c>
      <c r="Y264" s="93">
        <f>SUM('28:10'!Y264)</f>
        <v>0</v>
      </c>
      <c r="Z264" s="93">
        <f>SUM('28:10'!Z264)</f>
        <v>0</v>
      </c>
      <c r="AA264" s="93">
        <f>SUM('28:10'!AA264)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SUM('28:10'!G265)</f>
        <v>0</v>
      </c>
      <c r="H265" s="212">
        <f t="shared" si="53"/>
        <v>0</v>
      </c>
      <c r="I265" s="93">
        <f>SUM('28:10'!I265)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SUM('28:10'!O265)</f>
        <v>0</v>
      </c>
      <c r="P265" s="93">
        <f>SUM('28:10'!P265)</f>
        <v>0</v>
      </c>
      <c r="Q265" s="93">
        <f>SUM('28:10'!Q265)</f>
        <v>0</v>
      </c>
      <c r="R265" s="93">
        <f>SUM('28:10'!R265)</f>
        <v>0</v>
      </c>
      <c r="S265" s="93">
        <f>SUM('28:10'!S265)</f>
        <v>0</v>
      </c>
      <c r="T265" s="93">
        <f>SUM('28:10'!T265)</f>
        <v>0</v>
      </c>
      <c r="U265" s="93">
        <f>SUM('28:10'!U265)</f>
        <v>0</v>
      </c>
      <c r="V265" s="197"/>
      <c r="W265" s="33"/>
      <c r="X265" s="93">
        <f>SUM('28:10'!X265)</f>
        <v>0</v>
      </c>
      <c r="Y265" s="93">
        <f>SUM('28:10'!Y265)</f>
        <v>0</v>
      </c>
      <c r="Z265" s="93">
        <f>SUM('28:10'!Z265)</f>
        <v>0</v>
      </c>
      <c r="AA265" s="93">
        <f>SUM('28:10'!AA265)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SUM('28:10'!G266)</f>
        <v>0</v>
      </c>
      <c r="H266" s="212">
        <f t="shared" si="53"/>
        <v>0</v>
      </c>
      <c r="I266" s="93">
        <f>SUM('28:10'!I266)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SUM('28:10'!O266)</f>
        <v>0</v>
      </c>
      <c r="P266" s="93">
        <f>SUM('28:10'!P266)</f>
        <v>0</v>
      </c>
      <c r="Q266" s="93">
        <f>SUM('28:10'!Q266)</f>
        <v>0</v>
      </c>
      <c r="R266" s="93">
        <f>SUM('28:10'!R266)</f>
        <v>0</v>
      </c>
      <c r="S266" s="93">
        <f>SUM('28:10'!S266)</f>
        <v>0</v>
      </c>
      <c r="T266" s="93">
        <f>SUM('28:10'!T266)</f>
        <v>0</v>
      </c>
      <c r="U266" s="93">
        <f>SUM('28:10'!U266)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SUM('28:10'!X266)</f>
        <v>0</v>
      </c>
      <c r="Y266" s="93">
        <f>SUM('28:10'!Y266)</f>
        <v>0</v>
      </c>
      <c r="Z266" s="93">
        <f>SUM('28:10'!Z266)</f>
        <v>0</v>
      </c>
      <c r="AA266" s="93">
        <f>SUM('28:10'!AA266)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SUM('28:10'!G267)</f>
        <v>0</v>
      </c>
      <c r="H267" s="212">
        <f t="shared" si="53"/>
        <v>0</v>
      </c>
      <c r="I267" s="93">
        <f>SUM('28:10'!I267)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SUM('28:10'!O267)</f>
        <v>0</v>
      </c>
      <c r="P267" s="93">
        <f>SUM('28:10'!P267)</f>
        <v>0</v>
      </c>
      <c r="Q267" s="93">
        <f>SUM('28:10'!Q267)</f>
        <v>0</v>
      </c>
      <c r="R267" s="93">
        <f>SUM('28:10'!R267)</f>
        <v>0</v>
      </c>
      <c r="S267" s="93">
        <f>SUM('28:10'!S267)</f>
        <v>0</v>
      </c>
      <c r="T267" s="93">
        <f>SUM('28:10'!T267)</f>
        <v>0</v>
      </c>
      <c r="U267" s="93">
        <f>SUM('28:10'!U267)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SUM('28:10'!X267)</f>
        <v>0</v>
      </c>
      <c r="Y267" s="93">
        <f>SUM('28:10'!Y267)</f>
        <v>0</v>
      </c>
      <c r="Z267" s="93">
        <f>SUM('28:10'!Z267)</f>
        <v>0</v>
      </c>
      <c r="AA267" s="93">
        <f>SUM('28:10'!AA267)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SUM('28:10'!G268)</f>
        <v>0</v>
      </c>
      <c r="H268" s="212">
        <f t="shared" si="53"/>
        <v>0</v>
      </c>
      <c r="I268" s="93">
        <f>SUM('28:10'!I268)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SUM('28:10'!O268)</f>
        <v>0</v>
      </c>
      <c r="P268" s="93">
        <f>SUM('28:10'!P268)</f>
        <v>0</v>
      </c>
      <c r="Q268" s="93">
        <f>SUM('28:10'!Q268)</f>
        <v>0</v>
      </c>
      <c r="R268" s="93">
        <f>SUM('28:10'!R268)</f>
        <v>0</v>
      </c>
      <c r="S268" s="93">
        <f>SUM('28:10'!S268)</f>
        <v>0</v>
      </c>
      <c r="T268" s="93">
        <f>SUM('28:10'!T268)</f>
        <v>0</v>
      </c>
      <c r="U268" s="93">
        <f>SUM('28:10'!U268)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SUM('28:10'!X268)</f>
        <v>0</v>
      </c>
      <c r="Y268" s="93">
        <f>SUM('28:10'!Y268)</f>
        <v>0</v>
      </c>
      <c r="Z268" s="93">
        <f>SUM('28:10'!Z268)</f>
        <v>0</v>
      </c>
      <c r="AA268" s="93">
        <f>SUM('28:10'!AA268)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SUM('28:10'!G269)</f>
        <v>0</v>
      </c>
      <c r="H269" s="212">
        <f t="shared" si="53"/>
        <v>0</v>
      </c>
      <c r="I269" s="93">
        <f>SUM('28:10'!I269)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SUM('28:10'!O269)</f>
        <v>0</v>
      </c>
      <c r="P269" s="93">
        <f>SUM('28:10'!P269)</f>
        <v>0</v>
      </c>
      <c r="Q269" s="93">
        <f>SUM('28:10'!Q269)</f>
        <v>0</v>
      </c>
      <c r="R269" s="93">
        <f>SUM('28:10'!R269)</f>
        <v>0</v>
      </c>
      <c r="S269" s="93">
        <f>SUM('28:10'!S269)</f>
        <v>0</v>
      </c>
      <c r="T269" s="93">
        <f>SUM('28:10'!T269)</f>
        <v>0</v>
      </c>
      <c r="U269" s="93">
        <f>SUM('28:10'!U269)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SUM('28:10'!X269)</f>
        <v>0</v>
      </c>
      <c r="Y269" s="93">
        <f>SUM('28:10'!Y269)</f>
        <v>0</v>
      </c>
      <c r="Z269" s="93">
        <f>SUM('28:10'!Z269)</f>
        <v>0</v>
      </c>
      <c r="AA269" s="93">
        <f>SUM('28:10'!AA269)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SUM('28:10'!G270)</f>
        <v>0</v>
      </c>
      <c r="H270" s="212">
        <f t="shared" si="53"/>
        <v>0</v>
      </c>
      <c r="I270" s="93">
        <f>SUM('28:10'!I270)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SUM('28:10'!O270)</f>
        <v>0</v>
      </c>
      <c r="P270" s="93">
        <f>SUM('28:10'!P270)</f>
        <v>0</v>
      </c>
      <c r="Q270" s="93">
        <f>SUM('28:10'!Q270)</f>
        <v>0</v>
      </c>
      <c r="R270" s="93">
        <f>SUM('28:10'!R270)</f>
        <v>0</v>
      </c>
      <c r="S270" s="93">
        <f>SUM('28:10'!S270)</f>
        <v>0</v>
      </c>
      <c r="T270" s="93">
        <f>SUM('28:10'!T270)</f>
        <v>0</v>
      </c>
      <c r="U270" s="93">
        <f>SUM('28:10'!U270)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SUM('28:10'!X270)</f>
        <v>0</v>
      </c>
      <c r="Y270" s="93">
        <f>SUM('28:10'!Y270)</f>
        <v>0</v>
      </c>
      <c r="Z270" s="93">
        <f>SUM('28:10'!Z270)</f>
        <v>0</v>
      </c>
      <c r="AA270" s="93">
        <f>SUM('28:10'!AA270)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SUM('28:10'!G271)</f>
        <v>0</v>
      </c>
      <c r="H271" s="212">
        <f t="shared" si="53"/>
        <v>0</v>
      </c>
      <c r="I271" s="93">
        <f>SUM('28:10'!I271)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SUM('28:10'!O271)</f>
        <v>0</v>
      </c>
      <c r="P271" s="93">
        <f>SUM('28:10'!P271)</f>
        <v>0</v>
      </c>
      <c r="Q271" s="93">
        <f>SUM('28:10'!Q271)</f>
        <v>0</v>
      </c>
      <c r="R271" s="93">
        <f>SUM('28:10'!R271)</f>
        <v>0</v>
      </c>
      <c r="S271" s="93">
        <f>SUM('28:10'!S271)</f>
        <v>0</v>
      </c>
      <c r="T271" s="93">
        <f>SUM('28:10'!T271)</f>
        <v>0</v>
      </c>
      <c r="U271" s="93">
        <f>SUM('28:10'!U271)</f>
        <v>0</v>
      </c>
      <c r="V271" s="196">
        <f t="shared" si="56"/>
        <v>0</v>
      </c>
      <c r="W271" s="33" t="str">
        <f t="shared" si="57"/>
        <v/>
      </c>
      <c r="X271" s="93">
        <f>SUM('28:10'!X271)</f>
        <v>0</v>
      </c>
      <c r="Y271" s="93">
        <f>SUM('28:10'!Y271)</f>
        <v>0</v>
      </c>
      <c r="Z271" s="93">
        <f>SUM('28:10'!Z271)</f>
        <v>0</v>
      </c>
      <c r="AA271" s="93">
        <f>SUM('28:10'!AA271)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SUM('28:10'!G272)</f>
        <v>0</v>
      </c>
      <c r="H272" s="212">
        <f t="shared" si="53"/>
        <v>0</v>
      </c>
      <c r="I272" s="93">
        <f>SUM('28:10'!I272)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SUM('28:10'!O272)</f>
        <v>0</v>
      </c>
      <c r="P272" s="93">
        <f>SUM('28:10'!P272)</f>
        <v>0</v>
      </c>
      <c r="Q272" s="93">
        <f>SUM('28:10'!Q272)</f>
        <v>0</v>
      </c>
      <c r="R272" s="93">
        <f>SUM('28:10'!R272)</f>
        <v>0</v>
      </c>
      <c r="S272" s="93">
        <f>SUM('28:10'!S272)</f>
        <v>0</v>
      </c>
      <c r="T272" s="93">
        <f>SUM('28:10'!T272)</f>
        <v>0</v>
      </c>
      <c r="U272" s="93">
        <f>SUM('28:10'!U272)</f>
        <v>0</v>
      </c>
      <c r="V272" s="196">
        <f t="shared" si="56"/>
        <v>0</v>
      </c>
      <c r="W272" s="33" t="str">
        <f t="shared" si="57"/>
        <v/>
      </c>
      <c r="X272" s="93">
        <f>SUM('28:10'!X272)</f>
        <v>0</v>
      </c>
      <c r="Y272" s="93">
        <f>SUM('28:10'!Y272)</f>
        <v>0</v>
      </c>
      <c r="Z272" s="93">
        <f>SUM('28:10'!Z272)</f>
        <v>0</v>
      </c>
      <c r="AA272" s="93">
        <f>SUM('28:10'!AA272)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SUM('28:10'!G273)</f>
        <v>0</v>
      </c>
      <c r="H273" s="212">
        <f t="shared" si="53"/>
        <v>0</v>
      </c>
      <c r="I273" s="93">
        <f>SUM('28:10'!I273)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SUM('28:10'!O273)</f>
        <v>0</v>
      </c>
      <c r="P273" s="93">
        <f>SUM('28:10'!P273)</f>
        <v>0</v>
      </c>
      <c r="Q273" s="93">
        <f>SUM('28:10'!Q273)</f>
        <v>0</v>
      </c>
      <c r="R273" s="93">
        <f>SUM('28:10'!R273)</f>
        <v>0</v>
      </c>
      <c r="S273" s="93">
        <f>SUM('28:10'!S273)</f>
        <v>0</v>
      </c>
      <c r="T273" s="93">
        <f>SUM('28:10'!T273)</f>
        <v>0</v>
      </c>
      <c r="U273" s="93">
        <f>SUM('28:10'!U273)</f>
        <v>0</v>
      </c>
      <c r="V273" s="196">
        <f t="shared" si="56"/>
        <v>0</v>
      </c>
      <c r="W273" s="33" t="str">
        <f t="shared" si="57"/>
        <v/>
      </c>
      <c r="X273" s="93">
        <f>SUM('28:10'!X273)</f>
        <v>0</v>
      </c>
      <c r="Y273" s="93">
        <f>SUM('28:10'!Y273)</f>
        <v>0</v>
      </c>
      <c r="Z273" s="93">
        <f>SUM('28:10'!Z273)</f>
        <v>0</v>
      </c>
      <c r="AA273" s="93">
        <f>SUM('28:10'!AA273)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SUM('28:10'!G274)</f>
        <v>0</v>
      </c>
      <c r="H274" s="212">
        <f t="shared" si="53"/>
        <v>0</v>
      </c>
      <c r="I274" s="93">
        <f>SUM('28:10'!I274)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SUM('28:10'!O274)</f>
        <v>0</v>
      </c>
      <c r="P274" s="93">
        <f>SUM('28:10'!P274)</f>
        <v>0</v>
      </c>
      <c r="Q274" s="93">
        <f>SUM('28:10'!Q274)</f>
        <v>0</v>
      </c>
      <c r="R274" s="93">
        <f>SUM('28:10'!R274)</f>
        <v>0</v>
      </c>
      <c r="S274" s="93">
        <f>SUM('28:10'!S274)</f>
        <v>0</v>
      </c>
      <c r="T274" s="93">
        <f>SUM('28:10'!T274)</f>
        <v>0</v>
      </c>
      <c r="U274" s="93">
        <f>SUM('28:10'!U274)</f>
        <v>0</v>
      </c>
      <c r="V274" s="196">
        <f t="shared" si="56"/>
        <v>0</v>
      </c>
      <c r="W274" s="33" t="str">
        <f t="shared" si="57"/>
        <v/>
      </c>
      <c r="X274" s="93">
        <f>SUM('28:10'!X274)</f>
        <v>0</v>
      </c>
      <c r="Y274" s="93">
        <f>SUM('28:10'!Y274)</f>
        <v>0</v>
      </c>
      <c r="Z274" s="93">
        <f>SUM('28:10'!Z274)</f>
        <v>0</v>
      </c>
      <c r="AA274" s="93">
        <f>SUM('28:10'!AA274)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SUM('28:10'!G275)</f>
        <v>0</v>
      </c>
      <c r="H275" s="212">
        <f t="shared" si="53"/>
        <v>0</v>
      </c>
      <c r="I275" s="93">
        <f>SUM('28:10'!I275)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SUM('28:10'!O275)</f>
        <v>0</v>
      </c>
      <c r="P275" s="93">
        <f>SUM('28:10'!P275)</f>
        <v>0</v>
      </c>
      <c r="Q275" s="93">
        <f>SUM('28:10'!Q275)</f>
        <v>0</v>
      </c>
      <c r="R275" s="93">
        <f>SUM('28:10'!R275)</f>
        <v>0</v>
      </c>
      <c r="S275" s="93">
        <f>SUM('28:10'!S275)</f>
        <v>0</v>
      </c>
      <c r="T275" s="93">
        <f>SUM('28:10'!T275)</f>
        <v>0</v>
      </c>
      <c r="U275" s="93">
        <f>SUM('28:10'!U275)</f>
        <v>0</v>
      </c>
      <c r="V275" s="196">
        <f t="shared" si="56"/>
        <v>0</v>
      </c>
      <c r="W275" s="33" t="str">
        <f t="shared" si="57"/>
        <v/>
      </c>
      <c r="X275" s="93">
        <f>SUM('28:10'!X275)</f>
        <v>0</v>
      </c>
      <c r="Y275" s="93">
        <f>SUM('28:10'!Y275)</f>
        <v>0</v>
      </c>
      <c r="Z275" s="93">
        <f>SUM('28:10'!Z275)</f>
        <v>0</v>
      </c>
      <c r="AA275" s="93">
        <f>SUM('28:10'!AA275)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SUM('28:10'!G276)</f>
        <v>0</v>
      </c>
      <c r="H276" s="212">
        <f t="shared" si="53"/>
        <v>0</v>
      </c>
      <c r="I276" s="93">
        <f>SUM('28:10'!I276)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SUM('28:10'!O276)</f>
        <v>0</v>
      </c>
      <c r="P276" s="93">
        <f>SUM('28:10'!P276)</f>
        <v>0</v>
      </c>
      <c r="Q276" s="93">
        <f>SUM('28:10'!Q276)</f>
        <v>0</v>
      </c>
      <c r="R276" s="93">
        <f>SUM('28:10'!R276)</f>
        <v>0</v>
      </c>
      <c r="S276" s="93">
        <f>SUM('28:10'!S276)</f>
        <v>0</v>
      </c>
      <c r="T276" s="93">
        <f>SUM('28:10'!T276)</f>
        <v>0</v>
      </c>
      <c r="U276" s="93">
        <f>SUM('28:10'!U276)</f>
        <v>0</v>
      </c>
      <c r="V276" s="196">
        <f t="shared" si="56"/>
        <v>0</v>
      </c>
      <c r="W276" s="33" t="str">
        <f t="shared" si="57"/>
        <v/>
      </c>
      <c r="X276" s="93">
        <f>SUM('28:10'!X276)</f>
        <v>0</v>
      </c>
      <c r="Y276" s="93">
        <f>SUM('28:10'!Y276)</f>
        <v>0</v>
      </c>
      <c r="Z276" s="93">
        <f>SUM('28:10'!Z276)</f>
        <v>0</v>
      </c>
      <c r="AA276" s="93">
        <f>SUM('28:10'!AA276)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SUM('28:10'!G277)</f>
        <v>0</v>
      </c>
      <c r="H277" s="212">
        <f t="shared" si="53"/>
        <v>0</v>
      </c>
      <c r="I277" s="93">
        <f>SUM('28:10'!I277)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SUM('28:10'!O277)</f>
        <v>0</v>
      </c>
      <c r="P277" s="93">
        <f>SUM('28:10'!P277)</f>
        <v>0</v>
      </c>
      <c r="Q277" s="93">
        <f>SUM('28:10'!Q277)</f>
        <v>0</v>
      </c>
      <c r="R277" s="93">
        <f>SUM('28:10'!R277)</f>
        <v>0</v>
      </c>
      <c r="S277" s="93">
        <f>SUM('28:10'!S277)</f>
        <v>0</v>
      </c>
      <c r="T277" s="93">
        <f>SUM('28:10'!T277)</f>
        <v>0</v>
      </c>
      <c r="U277" s="93">
        <f>SUM('28:10'!U277)</f>
        <v>0</v>
      </c>
      <c r="V277" s="196">
        <f t="shared" si="56"/>
        <v>0</v>
      </c>
      <c r="W277" s="33" t="str">
        <f t="shared" si="57"/>
        <v/>
      </c>
      <c r="X277" s="93">
        <f>SUM('28:10'!X277)</f>
        <v>0</v>
      </c>
      <c r="Y277" s="93">
        <f>SUM('28:10'!Y277)</f>
        <v>0</v>
      </c>
      <c r="Z277" s="93">
        <f>SUM('28:10'!Z277)</f>
        <v>0</v>
      </c>
      <c r="AA277" s="93">
        <f>SUM('28:10'!AA277)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SUM('28:10'!G278)</f>
        <v>0</v>
      </c>
      <c r="H278" s="212">
        <f t="shared" si="53"/>
        <v>0</v>
      </c>
      <c r="I278" s="93">
        <f>SUM('28:10'!I278)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SUM('28:10'!O278)</f>
        <v>0</v>
      </c>
      <c r="P278" s="93">
        <f>SUM('28:10'!P278)</f>
        <v>0</v>
      </c>
      <c r="Q278" s="93">
        <f>SUM('28:10'!Q278)</f>
        <v>0</v>
      </c>
      <c r="R278" s="93">
        <f>SUM('28:10'!R278)</f>
        <v>0</v>
      </c>
      <c r="S278" s="93">
        <f>SUM('28:10'!S278)</f>
        <v>0</v>
      </c>
      <c r="T278" s="93">
        <f>SUM('28:10'!T278)</f>
        <v>0</v>
      </c>
      <c r="U278" s="93">
        <f>SUM('28:10'!U278)</f>
        <v>0</v>
      </c>
      <c r="V278" s="196"/>
      <c r="W278" s="33"/>
      <c r="X278" s="93">
        <f>SUM('28:10'!X278)</f>
        <v>0</v>
      </c>
      <c r="Y278" s="93">
        <f>SUM('28:10'!Y278)</f>
        <v>0</v>
      </c>
      <c r="Z278" s="93">
        <f>SUM('28:10'!Z278)</f>
        <v>0</v>
      </c>
      <c r="AA278" s="93">
        <f>SUM('28:10'!AA278)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SUM('28:10'!G279)</f>
        <v>681</v>
      </c>
      <c r="H279" s="212">
        <f t="shared" si="53"/>
        <v>3405</v>
      </c>
      <c r="I279" s="93">
        <f>SUM('28:10'!I279)</f>
        <v>94</v>
      </c>
      <c r="J279" s="31"/>
      <c r="K279" s="35">
        <f t="array" ref="K279">IF(ISERROR(G279/L279),"",G279/L279)</f>
        <v>136.19999999999999</v>
      </c>
      <c r="L279" s="87">
        <v>5</v>
      </c>
      <c r="M279" s="36">
        <f t="shared" si="54"/>
        <v>-42.199999999999989</v>
      </c>
      <c r="N279" s="31">
        <f t="shared" si="55"/>
        <v>0</v>
      </c>
      <c r="O279" s="93">
        <f>SUM('28:10'!O279)</f>
        <v>0</v>
      </c>
      <c r="P279" s="93">
        <f>SUM('28:10'!P279)</f>
        <v>0</v>
      </c>
      <c r="Q279" s="93">
        <f>SUM('28:10'!Q279)</f>
        <v>0</v>
      </c>
      <c r="R279" s="93">
        <f>SUM('28:10'!R279)</f>
        <v>0</v>
      </c>
      <c r="S279" s="93">
        <f>SUM('28:10'!S279)</f>
        <v>0</v>
      </c>
      <c r="T279" s="93">
        <f>SUM('28:10'!T279)</f>
        <v>0</v>
      </c>
      <c r="U279" s="93">
        <f>SUM('28:10'!U279)</f>
        <v>0</v>
      </c>
      <c r="V279" s="196"/>
      <c r="W279" s="33"/>
      <c r="X279" s="93">
        <f>SUM('28:10'!X279)</f>
        <v>0</v>
      </c>
      <c r="Y279" s="93">
        <f>SUM('28:10'!Y279)</f>
        <v>0</v>
      </c>
      <c r="Z279" s="93">
        <f>SUM('28:10'!Z279)</f>
        <v>0</v>
      </c>
      <c r="AA279" s="93">
        <f>SUM('28:10'!AA279)</f>
        <v>0</v>
      </c>
      <c r="AB279" s="309">
        <v>2.0699999999999998</v>
      </c>
      <c r="AC279" s="232">
        <f t="shared" si="52"/>
        <v>1409.6699999999998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SUM('28:10'!G280)</f>
        <v>0</v>
      </c>
      <c r="H280" s="212">
        <f t="shared" si="53"/>
        <v>0</v>
      </c>
      <c r="I280" s="93">
        <f>SUM('28:10'!I280)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SUM('28:10'!O280)</f>
        <v>0</v>
      </c>
      <c r="P280" s="93">
        <f>SUM('28:10'!P280)</f>
        <v>0</v>
      </c>
      <c r="Q280" s="93">
        <f>SUM('28:10'!Q280)</f>
        <v>0</v>
      </c>
      <c r="R280" s="93">
        <f>SUM('28:10'!R280)</f>
        <v>0</v>
      </c>
      <c r="S280" s="93">
        <f>SUM('28:10'!S280)</f>
        <v>0</v>
      </c>
      <c r="T280" s="93">
        <f>SUM('28:10'!T280)</f>
        <v>0</v>
      </c>
      <c r="U280" s="93">
        <f>SUM('28:10'!U280)</f>
        <v>0</v>
      </c>
      <c r="V280" s="196"/>
      <c r="W280" s="33"/>
      <c r="X280" s="93">
        <f>SUM('28:10'!X280)</f>
        <v>0</v>
      </c>
      <c r="Y280" s="93">
        <f>SUM('28:10'!Y280)</f>
        <v>0</v>
      </c>
      <c r="Z280" s="93">
        <f>SUM('28:10'!Z280)</f>
        <v>0</v>
      </c>
      <c r="AA280" s="93">
        <f>SUM('28:10'!AA280)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SUM('28:10'!G281)</f>
        <v>0</v>
      </c>
      <c r="H281" s="212">
        <f t="shared" si="53"/>
        <v>0</v>
      </c>
      <c r="I281" s="93">
        <f>SUM('28:10'!I281)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SUM('28:10'!O281)</f>
        <v>0</v>
      </c>
      <c r="P281" s="93">
        <f>SUM('28:10'!P281)</f>
        <v>0</v>
      </c>
      <c r="Q281" s="93">
        <f>SUM('28:10'!Q281)</f>
        <v>0</v>
      </c>
      <c r="R281" s="93">
        <f>SUM('28:10'!R281)</f>
        <v>0</v>
      </c>
      <c r="S281" s="93">
        <f>SUM('28:10'!S281)</f>
        <v>0</v>
      </c>
      <c r="T281" s="93">
        <f>SUM('28:10'!T281)</f>
        <v>0</v>
      </c>
      <c r="U281" s="93">
        <f>SUM('28:10'!U281)</f>
        <v>0</v>
      </c>
      <c r="V281" s="196"/>
      <c r="W281" s="33"/>
      <c r="X281" s="93">
        <f>SUM('28:10'!X281)</f>
        <v>0</v>
      </c>
      <c r="Y281" s="93">
        <f>SUM('28:10'!Y281)</f>
        <v>0</v>
      </c>
      <c r="Z281" s="93">
        <f>SUM('28:10'!Z281)</f>
        <v>0</v>
      </c>
      <c r="AA281" s="93">
        <f>SUM('28:10'!AA281)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SUM('28:10'!G282)</f>
        <v>0</v>
      </c>
      <c r="H282" s="212">
        <f t="shared" si="53"/>
        <v>0</v>
      </c>
      <c r="I282" s="93">
        <f>SUM('28:10'!I282)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SUM('28:10'!O282)</f>
        <v>0</v>
      </c>
      <c r="P282" s="93">
        <f>SUM('28:10'!P282)</f>
        <v>0</v>
      </c>
      <c r="Q282" s="93">
        <f>SUM('28:10'!Q282)</f>
        <v>0</v>
      </c>
      <c r="R282" s="93">
        <f>SUM('28:10'!R282)</f>
        <v>0</v>
      </c>
      <c r="S282" s="93">
        <f>SUM('28:10'!S282)</f>
        <v>0</v>
      </c>
      <c r="T282" s="93">
        <f>SUM('28:10'!T282)</f>
        <v>0</v>
      </c>
      <c r="U282" s="93">
        <f>SUM('28:10'!U282)</f>
        <v>0</v>
      </c>
      <c r="V282" s="196"/>
      <c r="W282" s="33"/>
      <c r="X282" s="93">
        <f>SUM('28:10'!X282)</f>
        <v>0</v>
      </c>
      <c r="Y282" s="93">
        <f>SUM('28:10'!Y282)</f>
        <v>0</v>
      </c>
      <c r="Z282" s="93">
        <f>SUM('28:10'!Z282)</f>
        <v>0</v>
      </c>
      <c r="AA282" s="93">
        <f>SUM('28:10'!AA282)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SUM('28:10'!G283)</f>
        <v>0</v>
      </c>
      <c r="H283" s="212">
        <f t="shared" si="53"/>
        <v>0</v>
      </c>
      <c r="I283" s="93">
        <f>SUM('28:10'!I283)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SUM('28:10'!O283)</f>
        <v>0</v>
      </c>
      <c r="P283" s="93">
        <f>SUM('28:10'!P283)</f>
        <v>0</v>
      </c>
      <c r="Q283" s="93">
        <f>SUM('28:10'!Q283)</f>
        <v>0</v>
      </c>
      <c r="R283" s="93">
        <f>SUM('28:10'!R283)</f>
        <v>0</v>
      </c>
      <c r="S283" s="93">
        <f>SUM('28:10'!S283)</f>
        <v>0</v>
      </c>
      <c r="T283" s="93">
        <f>SUM('28:10'!T283)</f>
        <v>0</v>
      </c>
      <c r="U283" s="93">
        <f>SUM('28:10'!U283)</f>
        <v>0</v>
      </c>
      <c r="V283" s="196"/>
      <c r="W283" s="33"/>
      <c r="X283" s="93">
        <f>SUM('28:10'!X283)</f>
        <v>0</v>
      </c>
      <c r="Y283" s="93">
        <f>SUM('28:10'!Y283)</f>
        <v>0</v>
      </c>
      <c r="Z283" s="93">
        <f>SUM('28:10'!Z283)</f>
        <v>0</v>
      </c>
      <c r="AA283" s="93">
        <f>SUM('28:10'!AA283)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SUM('28:10'!G284)</f>
        <v>0</v>
      </c>
      <c r="H284" s="212">
        <f t="shared" si="53"/>
        <v>0</v>
      </c>
      <c r="I284" s="93">
        <f>SUM('28:10'!I284)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SUM('28:10'!O284)</f>
        <v>0</v>
      </c>
      <c r="P284" s="93">
        <f>SUM('28:10'!P284)</f>
        <v>0</v>
      </c>
      <c r="Q284" s="93">
        <f>SUM('28:10'!Q284)</f>
        <v>0</v>
      </c>
      <c r="R284" s="93">
        <f>SUM('28:10'!R284)</f>
        <v>0</v>
      </c>
      <c r="S284" s="93">
        <f>SUM('28:10'!S284)</f>
        <v>0</v>
      </c>
      <c r="T284" s="93">
        <f>SUM('28:10'!T284)</f>
        <v>0</v>
      </c>
      <c r="U284" s="93">
        <f>SUM('28:10'!U284)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SUM('28:10'!X284)</f>
        <v>0</v>
      </c>
      <c r="Y284" s="93">
        <f>SUM('28:10'!Y284)</f>
        <v>0</v>
      </c>
      <c r="Z284" s="93">
        <f>SUM('28:10'!Z284)</f>
        <v>0</v>
      </c>
      <c r="AA284" s="93">
        <f>SUM('28:10'!AA284)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SUM('28:10'!G285)</f>
        <v>0</v>
      </c>
      <c r="H285" s="212">
        <f t="shared" si="53"/>
        <v>0</v>
      </c>
      <c r="I285" s="93">
        <f>SUM('28:10'!I285)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SUM('28:10'!O285)</f>
        <v>0</v>
      </c>
      <c r="P285" s="93">
        <f>SUM('28:10'!P285)</f>
        <v>0</v>
      </c>
      <c r="Q285" s="93">
        <f>SUM('28:10'!Q285)</f>
        <v>0</v>
      </c>
      <c r="R285" s="93">
        <f>SUM('28:10'!R285)</f>
        <v>0</v>
      </c>
      <c r="S285" s="93">
        <f>SUM('28:10'!S285)</f>
        <v>0</v>
      </c>
      <c r="T285" s="93">
        <f>SUM('28:10'!T285)</f>
        <v>0</v>
      </c>
      <c r="U285" s="93">
        <f>SUM('28:10'!U285)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SUM('28:10'!X285)</f>
        <v>0</v>
      </c>
      <c r="Y285" s="93">
        <f>SUM('28:10'!Y285)</f>
        <v>0</v>
      </c>
      <c r="Z285" s="93">
        <f>SUM('28:10'!Z285)</f>
        <v>0</v>
      </c>
      <c r="AA285" s="93">
        <f>SUM('28:10'!AA285)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SUM('28:10'!G286)</f>
        <v>614</v>
      </c>
      <c r="H286" s="212">
        <f t="shared" si="53"/>
        <v>0</v>
      </c>
      <c r="I286" s="93">
        <f>SUM('28:10'!I286)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1062.22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SUM('28:10'!G287)</f>
        <v>322</v>
      </c>
      <c r="H287" s="212">
        <f t="shared" si="53"/>
        <v>0</v>
      </c>
      <c r="I287" s="93">
        <f>SUM('28:10'!I287)</f>
        <v>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557.05999999999995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SUM('28:10'!G288)</f>
        <v>0</v>
      </c>
      <c r="H288" s="212">
        <f t="shared" si="53"/>
        <v>0</v>
      </c>
      <c r="I288" s="93">
        <f>SUM('28:10'!I288)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SUM('28:10'!G289)</f>
        <v>0</v>
      </c>
      <c r="H289" s="212">
        <f t="shared" si="53"/>
        <v>0</v>
      </c>
      <c r="I289" s="93">
        <f>SUM('28:10'!I289)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SUM('28:10'!O289)</f>
        <v>0</v>
      </c>
      <c r="P289" s="93">
        <f>SUM('28:10'!P289)</f>
        <v>0</v>
      </c>
      <c r="Q289" s="93">
        <f>SUM('28:10'!Q289)</f>
        <v>0</v>
      </c>
      <c r="R289" s="93">
        <f>SUM('28:10'!R289)</f>
        <v>0</v>
      </c>
      <c r="S289" s="93">
        <f>SUM('28:10'!S289)</f>
        <v>0</v>
      </c>
      <c r="T289" s="93">
        <f>SUM('28:10'!T289)</f>
        <v>0</v>
      </c>
      <c r="U289" s="93">
        <f>SUM('28:10'!U289)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SUM('28:10'!X289)</f>
        <v>0</v>
      </c>
      <c r="Y289" s="93">
        <f>SUM('28:10'!Y289)</f>
        <v>0</v>
      </c>
      <c r="Z289" s="93">
        <f>SUM('28:10'!Z289)</f>
        <v>0</v>
      </c>
      <c r="AA289" s="93">
        <f>SUM('28:10'!AA289)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SUM('28:10'!G290)</f>
        <v>0</v>
      </c>
      <c r="H290" s="212">
        <f t="shared" si="53"/>
        <v>0</v>
      </c>
      <c r="I290" s="93">
        <f>SUM('28:10'!I290)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SUM('28:10'!O290)</f>
        <v>0</v>
      </c>
      <c r="P290" s="93">
        <f>SUM('28:10'!P290)</f>
        <v>0</v>
      </c>
      <c r="Q290" s="93">
        <f>SUM('28:10'!Q290)</f>
        <v>0</v>
      </c>
      <c r="R290" s="93">
        <f>SUM('28:10'!R290)</f>
        <v>0</v>
      </c>
      <c r="S290" s="93">
        <f>SUM('28:10'!S290)</f>
        <v>0</v>
      </c>
      <c r="T290" s="93">
        <f>SUM('28:10'!T290)</f>
        <v>0</v>
      </c>
      <c r="U290" s="93">
        <f>SUM('28:10'!U290)</f>
        <v>0</v>
      </c>
      <c r="V290" s="196">
        <f>SUM(X290:AA290)</f>
        <v>0</v>
      </c>
      <c r="W290" s="33" t="str">
        <f t="shared" si="58"/>
        <v/>
      </c>
      <c r="X290" s="93">
        <f>SUM('28:10'!X290)</f>
        <v>0</v>
      </c>
      <c r="Y290" s="93">
        <f>SUM('28:10'!Y290)</f>
        <v>0</v>
      </c>
      <c r="Z290" s="93">
        <f>SUM('28:10'!Z290)</f>
        <v>0</v>
      </c>
      <c r="AA290" s="93">
        <f>SUM('28:10'!AA290)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SUM('28:10'!G291)</f>
        <v>0</v>
      </c>
      <c r="H291" s="212">
        <f t="shared" si="53"/>
        <v>0</v>
      </c>
      <c r="I291" s="93">
        <f>SUM('28:10'!I291)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SUM('28:10'!O291)</f>
        <v>0</v>
      </c>
      <c r="P291" s="93">
        <f>SUM('28:10'!P291)</f>
        <v>0</v>
      </c>
      <c r="Q291" s="93">
        <f>SUM('28:10'!Q291)</f>
        <v>0</v>
      </c>
      <c r="R291" s="93">
        <f>SUM('28:10'!R291)</f>
        <v>0</v>
      </c>
      <c r="S291" s="93">
        <f>SUM('28:10'!S291)</f>
        <v>0</v>
      </c>
      <c r="T291" s="93">
        <f>SUM('28:10'!T291)</f>
        <v>0</v>
      </c>
      <c r="U291" s="93">
        <f>SUM('28:10'!U291)</f>
        <v>0</v>
      </c>
      <c r="V291" s="196">
        <f>SUM(X291:AA291)</f>
        <v>0</v>
      </c>
      <c r="W291" s="33" t="str">
        <f t="shared" si="58"/>
        <v/>
      </c>
      <c r="X291" s="93">
        <f>SUM('28:10'!X291)</f>
        <v>0</v>
      </c>
      <c r="Y291" s="93">
        <f>SUM('28:10'!Y291)</f>
        <v>0</v>
      </c>
      <c r="Z291" s="93">
        <f>SUM('28:10'!Z291)</f>
        <v>0</v>
      </c>
      <c r="AA291" s="93">
        <f>SUM('28:10'!AA291)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780" t="s">
        <v>92</v>
      </c>
      <c r="B292" s="781"/>
      <c r="C292" s="209" t="s">
        <v>71</v>
      </c>
      <c r="D292" s="20"/>
      <c r="E292" s="20"/>
      <c r="F292" s="32"/>
      <c r="G292" s="30">
        <f>SUM(G258:G291)</f>
        <v>1617</v>
      </c>
      <c r="H292" s="30">
        <f>SUM(H258:H291)</f>
        <v>3405</v>
      </c>
      <c r="I292" s="30">
        <f>SUM(I258:I291)</f>
        <v>138.5</v>
      </c>
      <c r="J292" s="31">
        <f t="array" ref="J292">IF(ISERROR(G292/I292),"",G292/I292)</f>
        <v>11.675090252707582</v>
      </c>
      <c r="K292" s="30">
        <f>SUM(K258:K291)</f>
        <v>136.19999999999999</v>
      </c>
      <c r="L292" s="98"/>
      <c r="M292" s="89">
        <f t="shared" ref="M292:V292" si="59">SUM(M258:M291)</f>
        <v>-42.199999999999989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3028.95</v>
      </c>
      <c r="AD292" s="21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SUM('28:10'!G293)</f>
        <v>0</v>
      </c>
      <c r="H293" s="212">
        <f>D293*G293</f>
        <v>0</v>
      </c>
      <c r="I293" s="93">
        <f>SUM('28:10'!I293)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SUM('28:10'!O293)</f>
        <v>0</v>
      </c>
      <c r="P293" s="93">
        <f>SUM('28:10'!P293)</f>
        <v>0</v>
      </c>
      <c r="Q293" s="93">
        <f>SUM('28:10'!Q293)</f>
        <v>0</v>
      </c>
      <c r="R293" s="93">
        <f>SUM('28:10'!R293)</f>
        <v>0</v>
      </c>
      <c r="S293" s="93">
        <f>SUM('28:10'!S293)</f>
        <v>0</v>
      </c>
      <c r="T293" s="93">
        <f>SUM('28:10'!T293)</f>
        <v>0</v>
      </c>
      <c r="U293" s="93">
        <f>SUM('28:10'!U293)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SUM('28:10'!X293)</f>
        <v>0</v>
      </c>
      <c r="Y293" s="93">
        <f>SUM('28:10'!Y293)</f>
        <v>0</v>
      </c>
      <c r="Z293" s="93">
        <f>SUM('28:10'!Z293)</f>
        <v>0</v>
      </c>
      <c r="AA293" s="93">
        <f>SUM('28:10'!AA293)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SUM('28:10'!G294)</f>
        <v>0</v>
      </c>
      <c r="H294" s="212">
        <f t="shared" ref="H294:H307" si="64">D294*G294</f>
        <v>0</v>
      </c>
      <c r="I294" s="93">
        <f>SUM('28:10'!I294)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SUM('28:10'!O294)</f>
        <v>0</v>
      </c>
      <c r="P294" s="93">
        <f>SUM('28:10'!P294)</f>
        <v>0</v>
      </c>
      <c r="Q294" s="93">
        <f>SUM('28:10'!Q294)</f>
        <v>0</v>
      </c>
      <c r="R294" s="93">
        <f>SUM('28:10'!R294)</f>
        <v>0</v>
      </c>
      <c r="S294" s="93">
        <f>SUM('28:10'!S294)</f>
        <v>0</v>
      </c>
      <c r="T294" s="93">
        <f>SUM('28:10'!T294)</f>
        <v>0</v>
      </c>
      <c r="U294" s="93">
        <f>SUM('28:10'!U294)</f>
        <v>0</v>
      </c>
      <c r="V294" s="196">
        <f t="shared" si="62"/>
        <v>0</v>
      </c>
      <c r="W294" s="33" t="str">
        <f t="shared" si="58"/>
        <v/>
      </c>
      <c r="X294" s="93">
        <f>SUM('28:10'!X294)</f>
        <v>0</v>
      </c>
      <c r="Y294" s="93">
        <f>SUM('28:10'!Y294)</f>
        <v>0</v>
      </c>
      <c r="Z294" s="93">
        <f>SUM('28:10'!Z294)</f>
        <v>0</v>
      </c>
      <c r="AA294" s="93">
        <f>SUM('28:10'!AA294)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SUM('28:10'!G295)</f>
        <v>665</v>
      </c>
      <c r="H295" s="212">
        <f t="shared" si="64"/>
        <v>3351.6</v>
      </c>
      <c r="I295" s="93">
        <f>SUM('28:10'!I295)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60"/>
        <v>-2.75</v>
      </c>
      <c r="N295" s="31">
        <f t="shared" si="61"/>
        <v>0</v>
      </c>
      <c r="O295" s="93">
        <f>SUM('28:10'!O295)</f>
        <v>0</v>
      </c>
      <c r="P295" s="93">
        <f>SUM('28:10'!P295)</f>
        <v>0</v>
      </c>
      <c r="Q295" s="93">
        <f>SUM('28:10'!Q295)</f>
        <v>0</v>
      </c>
      <c r="R295" s="93">
        <f>SUM('28:10'!R295)</f>
        <v>0</v>
      </c>
      <c r="S295" s="93">
        <f>SUM('28:10'!S295)</f>
        <v>0</v>
      </c>
      <c r="T295" s="93">
        <f>SUM('28:10'!T295)</f>
        <v>0</v>
      </c>
      <c r="U295" s="93">
        <f>SUM('28:10'!U295)</f>
        <v>0</v>
      </c>
      <c r="V295" s="196">
        <f t="shared" si="62"/>
        <v>0</v>
      </c>
      <c r="W295" s="33">
        <f t="shared" si="58"/>
        <v>0</v>
      </c>
      <c r="X295" s="93">
        <f>SUM('28:10'!X295)</f>
        <v>0</v>
      </c>
      <c r="Y295" s="93">
        <f>SUM('28:10'!Y295)</f>
        <v>0</v>
      </c>
      <c r="Z295" s="93">
        <f>SUM('28:10'!Z295)</f>
        <v>0</v>
      </c>
      <c r="AA295" s="93">
        <f>SUM('28:10'!AA295)</f>
        <v>0</v>
      </c>
      <c r="AB295" s="309">
        <v>0.52</v>
      </c>
      <c r="AC295" s="232">
        <f t="shared" si="63"/>
        <v>345.8</v>
      </c>
      <c r="AD295" s="21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SUM('28:10'!G296)</f>
        <v>0</v>
      </c>
      <c r="H296" s="212">
        <f t="shared" si="64"/>
        <v>0</v>
      </c>
      <c r="I296" s="93">
        <f>SUM('28:10'!I296)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SUM('28:10'!O296)</f>
        <v>0</v>
      </c>
      <c r="P296" s="93">
        <f>SUM('28:10'!P296)</f>
        <v>0</v>
      </c>
      <c r="Q296" s="93">
        <f>SUM('28:10'!Q296)</f>
        <v>0</v>
      </c>
      <c r="R296" s="93">
        <f>SUM('28:10'!R296)</f>
        <v>0</v>
      </c>
      <c r="S296" s="93">
        <f>SUM('28:10'!S296)</f>
        <v>0</v>
      </c>
      <c r="T296" s="93">
        <f>SUM('28:10'!T296)</f>
        <v>0</v>
      </c>
      <c r="U296" s="93">
        <f>SUM('28:10'!U296)</f>
        <v>0</v>
      </c>
      <c r="V296" s="196">
        <f t="shared" si="62"/>
        <v>0</v>
      </c>
      <c r="W296" s="33" t="str">
        <f t="shared" si="58"/>
        <v/>
      </c>
      <c r="X296" s="93">
        <f>SUM('28:10'!X296)</f>
        <v>0</v>
      </c>
      <c r="Y296" s="93">
        <f>SUM('28:10'!Y296)</f>
        <v>0</v>
      </c>
      <c r="Z296" s="93">
        <f>SUM('28:10'!Z296)</f>
        <v>0</v>
      </c>
      <c r="AA296" s="93">
        <f>SUM('28:10'!AA296)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SUM('28:10'!G297)</f>
        <v>0</v>
      </c>
      <c r="H297" s="212">
        <f t="shared" si="64"/>
        <v>0</v>
      </c>
      <c r="I297" s="93">
        <f>SUM('28:10'!I297)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SUM('28:10'!O297)</f>
        <v>0</v>
      </c>
      <c r="P297" s="93">
        <f>SUM('28:10'!P297)</f>
        <v>0</v>
      </c>
      <c r="Q297" s="93">
        <f>SUM('28:10'!Q297)</f>
        <v>0</v>
      </c>
      <c r="R297" s="93">
        <f>SUM('28:10'!R297)</f>
        <v>0</v>
      </c>
      <c r="S297" s="93">
        <f>SUM('28:10'!S297)</f>
        <v>0</v>
      </c>
      <c r="T297" s="93">
        <f>SUM('28:10'!T297)</f>
        <v>0</v>
      </c>
      <c r="U297" s="93">
        <f>SUM('28:10'!U297)</f>
        <v>0</v>
      </c>
      <c r="V297" s="196">
        <f t="shared" si="62"/>
        <v>0</v>
      </c>
      <c r="W297" s="33" t="str">
        <f t="shared" si="58"/>
        <v/>
      </c>
      <c r="X297" s="93">
        <f>SUM('28:10'!X297)</f>
        <v>0</v>
      </c>
      <c r="Y297" s="93">
        <f>SUM('28:10'!Y297)</f>
        <v>0</v>
      </c>
      <c r="Z297" s="93">
        <f>SUM('28:10'!Z297)</f>
        <v>0</v>
      </c>
      <c r="AA297" s="93">
        <f>SUM('28:10'!AA297)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SUM('28:10'!G298)</f>
        <v>0</v>
      </c>
      <c r="H298" s="212">
        <f t="shared" si="64"/>
        <v>0</v>
      </c>
      <c r="I298" s="93">
        <f>SUM('28:10'!I298)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SUM('28:10'!O298)</f>
        <v>0</v>
      </c>
      <c r="P298" s="93">
        <f>SUM('28:10'!P298)</f>
        <v>0</v>
      </c>
      <c r="Q298" s="93">
        <f>SUM('28:10'!Q298)</f>
        <v>0</v>
      </c>
      <c r="R298" s="93">
        <f>SUM('28:10'!R298)</f>
        <v>0</v>
      </c>
      <c r="S298" s="93">
        <f>SUM('28:10'!S298)</f>
        <v>0</v>
      </c>
      <c r="T298" s="93">
        <f>SUM('28:10'!T298)</f>
        <v>0</v>
      </c>
      <c r="U298" s="93">
        <f>SUM('28:10'!U298)</f>
        <v>0</v>
      </c>
      <c r="V298" s="196">
        <f t="shared" si="62"/>
        <v>0</v>
      </c>
      <c r="W298" s="33" t="str">
        <f t="shared" si="58"/>
        <v/>
      </c>
      <c r="X298" s="93">
        <f>SUM('28:10'!X298)</f>
        <v>0</v>
      </c>
      <c r="Y298" s="93">
        <f>SUM('28:10'!Y298)</f>
        <v>0</v>
      </c>
      <c r="Z298" s="93">
        <f>SUM('28:10'!Z298)</f>
        <v>0</v>
      </c>
      <c r="AA298" s="93">
        <f>SUM('28:10'!AA298)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SUM('28:10'!G299)</f>
        <v>0</v>
      </c>
      <c r="H299" s="212">
        <f t="shared" si="64"/>
        <v>0</v>
      </c>
      <c r="I299" s="93">
        <f>SUM('28:10'!I299)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SUM('28:10'!O299)</f>
        <v>0</v>
      </c>
      <c r="P299" s="93">
        <f>SUM('28:10'!P299)</f>
        <v>0</v>
      </c>
      <c r="Q299" s="93">
        <f>SUM('28:10'!Q299)</f>
        <v>0</v>
      </c>
      <c r="R299" s="93">
        <f>SUM('28:10'!R299)</f>
        <v>0</v>
      </c>
      <c r="S299" s="93">
        <f>SUM('28:10'!S299)</f>
        <v>0</v>
      </c>
      <c r="T299" s="93">
        <f>SUM('28:10'!T299)</f>
        <v>0</v>
      </c>
      <c r="U299" s="93">
        <f>SUM('28:10'!U299)</f>
        <v>0</v>
      </c>
      <c r="V299" s="196">
        <f t="shared" si="62"/>
        <v>0</v>
      </c>
      <c r="W299" s="33" t="str">
        <f t="shared" si="58"/>
        <v/>
      </c>
      <c r="X299" s="93">
        <f>SUM('28:10'!X299)</f>
        <v>0</v>
      </c>
      <c r="Y299" s="93">
        <f>SUM('28:10'!Y299)</f>
        <v>0</v>
      </c>
      <c r="Z299" s="93">
        <f>SUM('28:10'!Z299)</f>
        <v>0</v>
      </c>
      <c r="AA299" s="93">
        <f>SUM('28:10'!AA299)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SUM('28:10'!G300)</f>
        <v>0</v>
      </c>
      <c r="H300" s="212">
        <f t="shared" si="64"/>
        <v>0</v>
      </c>
      <c r="I300" s="93">
        <f>SUM('28:10'!I300)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SUM('28:10'!O300)</f>
        <v>0</v>
      </c>
      <c r="P300" s="93">
        <f>SUM('28:10'!P300)</f>
        <v>0</v>
      </c>
      <c r="Q300" s="93">
        <f>SUM('28:10'!Q300)</f>
        <v>0</v>
      </c>
      <c r="R300" s="93">
        <f>SUM('28:10'!R300)</f>
        <v>0</v>
      </c>
      <c r="S300" s="93">
        <f>SUM('28:10'!S300)</f>
        <v>0</v>
      </c>
      <c r="T300" s="93">
        <f>SUM('28:10'!T300)</f>
        <v>0</v>
      </c>
      <c r="U300" s="93">
        <f>SUM('28:10'!U300)</f>
        <v>0</v>
      </c>
      <c r="V300" s="196">
        <f t="shared" si="62"/>
        <v>0</v>
      </c>
      <c r="W300" s="33" t="str">
        <f t="shared" si="58"/>
        <v/>
      </c>
      <c r="X300" s="93">
        <f>SUM('28:10'!X300)</f>
        <v>0</v>
      </c>
      <c r="Y300" s="93">
        <f>SUM('28:10'!Y300)</f>
        <v>0</v>
      </c>
      <c r="Z300" s="93">
        <f>SUM('28:10'!Z300)</f>
        <v>0</v>
      </c>
      <c r="AA300" s="93">
        <f>SUM('28:10'!AA300)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SUM('28:10'!G301)</f>
        <v>0</v>
      </c>
      <c r="H301" s="212">
        <f t="shared" si="64"/>
        <v>0</v>
      </c>
      <c r="I301" s="93">
        <f>SUM('28:10'!I301)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SUM('28:10'!O301)</f>
        <v>0</v>
      </c>
      <c r="P301" s="93">
        <f>SUM('28:10'!P301)</f>
        <v>0</v>
      </c>
      <c r="Q301" s="93">
        <f>SUM('28:10'!Q301)</f>
        <v>0</v>
      </c>
      <c r="R301" s="93">
        <f>SUM('28:10'!R301)</f>
        <v>0</v>
      </c>
      <c r="S301" s="93">
        <f>SUM('28:10'!S301)</f>
        <v>0</v>
      </c>
      <c r="T301" s="93">
        <f>SUM('28:10'!T301)</f>
        <v>0</v>
      </c>
      <c r="U301" s="93">
        <f>SUM('28:10'!U301)</f>
        <v>0</v>
      </c>
      <c r="V301" s="196">
        <f t="shared" si="62"/>
        <v>0</v>
      </c>
      <c r="W301" s="33" t="str">
        <f t="shared" si="58"/>
        <v/>
      </c>
      <c r="X301" s="93">
        <f>SUM('28:10'!X301)</f>
        <v>0</v>
      </c>
      <c r="Y301" s="93">
        <f>SUM('28:10'!Y301)</f>
        <v>0</v>
      </c>
      <c r="Z301" s="93">
        <f>SUM('28:10'!Z301)</f>
        <v>0</v>
      </c>
      <c r="AA301" s="93">
        <f>SUM('28:10'!AA301)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SUM('28:10'!G302)</f>
        <v>0</v>
      </c>
      <c r="H302" s="212">
        <f t="shared" si="64"/>
        <v>0</v>
      </c>
      <c r="I302" s="93">
        <f>SUM('28:10'!I302)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SUM('28:10'!O302)</f>
        <v>0</v>
      </c>
      <c r="P302" s="93">
        <f>SUM('28:10'!P302)</f>
        <v>0</v>
      </c>
      <c r="Q302" s="93">
        <f>SUM('28:10'!Q302)</f>
        <v>0</v>
      </c>
      <c r="R302" s="93">
        <f>SUM('28:10'!R302)</f>
        <v>0</v>
      </c>
      <c r="S302" s="93">
        <f>SUM('28:10'!S302)</f>
        <v>0</v>
      </c>
      <c r="T302" s="93">
        <f>SUM('28:10'!T302)</f>
        <v>0</v>
      </c>
      <c r="U302" s="93">
        <f>SUM('28:10'!U302)</f>
        <v>0</v>
      </c>
      <c r="V302" s="196">
        <f t="shared" si="62"/>
        <v>0</v>
      </c>
      <c r="W302" s="33" t="str">
        <f t="shared" si="58"/>
        <v/>
      </c>
      <c r="X302" s="93">
        <f>SUM('28:10'!X302)</f>
        <v>0</v>
      </c>
      <c r="Y302" s="93">
        <f>SUM('28:10'!Y302)</f>
        <v>0</v>
      </c>
      <c r="Z302" s="93">
        <f>SUM('28:10'!Z302)</f>
        <v>0</v>
      </c>
      <c r="AA302" s="93">
        <f>SUM('28:10'!AA302)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SUM('28:10'!G303)</f>
        <v>0</v>
      </c>
      <c r="H303" s="212">
        <f t="shared" si="64"/>
        <v>0</v>
      </c>
      <c r="I303" s="93">
        <f>SUM('28:10'!I303)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SUM('28:10'!O303)</f>
        <v>0</v>
      </c>
      <c r="P303" s="93">
        <f>SUM('28:10'!P303)</f>
        <v>0</v>
      </c>
      <c r="Q303" s="93">
        <f>SUM('28:10'!Q303)</f>
        <v>0</v>
      </c>
      <c r="R303" s="93">
        <f>SUM('28:10'!R303)</f>
        <v>0</v>
      </c>
      <c r="S303" s="93">
        <f>SUM('28:10'!S303)</f>
        <v>0</v>
      </c>
      <c r="T303" s="93">
        <f>SUM('28:10'!T303)</f>
        <v>0</v>
      </c>
      <c r="U303" s="93">
        <f>SUM('28:10'!U303)</f>
        <v>0</v>
      </c>
      <c r="V303" s="196">
        <f t="shared" si="62"/>
        <v>0</v>
      </c>
      <c r="W303" s="33" t="str">
        <f t="shared" si="58"/>
        <v/>
      </c>
      <c r="X303" s="93">
        <f>SUM('28:10'!X303)</f>
        <v>0</v>
      </c>
      <c r="Y303" s="93">
        <f>SUM('28:10'!Y303)</f>
        <v>0</v>
      </c>
      <c r="Z303" s="93">
        <f>SUM('28:10'!Z303)</f>
        <v>0</v>
      </c>
      <c r="AA303" s="93">
        <f>SUM('28:10'!AA303)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SUM('28:10'!G304)</f>
        <v>0</v>
      </c>
      <c r="H304" s="212">
        <f t="shared" si="64"/>
        <v>0</v>
      </c>
      <c r="I304" s="93">
        <f>SUM('28:10'!I304)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SUM('28:10'!O304)</f>
        <v>0</v>
      </c>
      <c r="P304" s="93">
        <f>SUM('28:10'!P304)</f>
        <v>0</v>
      </c>
      <c r="Q304" s="93">
        <f>SUM('28:10'!Q304)</f>
        <v>0</v>
      </c>
      <c r="R304" s="93">
        <f>SUM('28:10'!R304)</f>
        <v>0</v>
      </c>
      <c r="S304" s="93">
        <f>SUM('28:10'!S304)</f>
        <v>0</v>
      </c>
      <c r="T304" s="93">
        <f>SUM('28:10'!T304)</f>
        <v>0</v>
      </c>
      <c r="U304" s="93">
        <f>SUM('28:10'!U304)</f>
        <v>0</v>
      </c>
      <c r="V304" s="196">
        <f t="shared" si="62"/>
        <v>0</v>
      </c>
      <c r="W304" s="33" t="str">
        <f t="shared" si="58"/>
        <v/>
      </c>
      <c r="X304" s="93">
        <f>SUM('28:10'!X304)</f>
        <v>0</v>
      </c>
      <c r="Y304" s="93">
        <f>SUM('28:10'!Y304)</f>
        <v>0</v>
      </c>
      <c r="Z304" s="93">
        <f>SUM('28:10'!Z304)</f>
        <v>0</v>
      </c>
      <c r="AA304" s="93">
        <f>SUM('28:10'!AA304)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SUM('28:10'!G305)</f>
        <v>0</v>
      </c>
      <c r="H305" s="212">
        <f t="shared" si="64"/>
        <v>0</v>
      </c>
      <c r="I305" s="93">
        <f>SUM('28:10'!I305)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SUM('28:10'!O305)</f>
        <v>0</v>
      </c>
      <c r="P305" s="93">
        <f>SUM('28:10'!P305)</f>
        <v>0</v>
      </c>
      <c r="Q305" s="93">
        <f>SUM('28:10'!Q305)</f>
        <v>0</v>
      </c>
      <c r="R305" s="93">
        <f>SUM('28:10'!R305)</f>
        <v>0</v>
      </c>
      <c r="S305" s="93">
        <f>SUM('28:10'!S305)</f>
        <v>0</v>
      </c>
      <c r="T305" s="93">
        <f>SUM('28:10'!T305)</f>
        <v>0</v>
      </c>
      <c r="U305" s="93">
        <f>SUM('28:10'!U305)</f>
        <v>0</v>
      </c>
      <c r="V305" s="196">
        <f t="shared" si="62"/>
        <v>0</v>
      </c>
      <c r="W305" s="33" t="str">
        <f t="shared" si="58"/>
        <v/>
      </c>
      <c r="X305" s="93">
        <f>SUM('28:10'!X305)</f>
        <v>0</v>
      </c>
      <c r="Y305" s="93">
        <f>SUM('28:10'!Y305)</f>
        <v>0</v>
      </c>
      <c r="Z305" s="93">
        <f>SUM('28:10'!Z305)</f>
        <v>0</v>
      </c>
      <c r="AA305" s="93">
        <f>SUM('28:10'!AA305)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SUM('28:10'!G306)</f>
        <v>1522</v>
      </c>
      <c r="H306" s="212">
        <f t="shared" si="64"/>
        <v>7701.32</v>
      </c>
      <c r="I306" s="93">
        <f>SUM('28:10'!I306)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60"/>
        <v>15.619999999999997</v>
      </c>
      <c r="N306" s="31">
        <f t="shared" si="61"/>
        <v>0</v>
      </c>
      <c r="O306" s="93">
        <f>SUM('28:10'!O306)</f>
        <v>0</v>
      </c>
      <c r="P306" s="93">
        <f>SUM('28:10'!P306)</f>
        <v>0</v>
      </c>
      <c r="Q306" s="93">
        <f>SUM('28:10'!Q306)</f>
        <v>0</v>
      </c>
      <c r="R306" s="93">
        <f>SUM('28:10'!R306)</f>
        <v>0</v>
      </c>
      <c r="S306" s="93">
        <f>SUM('28:10'!S306)</f>
        <v>0</v>
      </c>
      <c r="T306" s="93">
        <f>SUM('28:10'!T306)</f>
        <v>0</v>
      </c>
      <c r="U306" s="93">
        <f>SUM('28:10'!U306)</f>
        <v>0</v>
      </c>
      <c r="V306" s="196">
        <f t="shared" si="62"/>
        <v>0</v>
      </c>
      <c r="W306" s="33">
        <f t="shared" si="58"/>
        <v>0</v>
      </c>
      <c r="X306" s="93">
        <f>SUM('28:10'!X306)</f>
        <v>0</v>
      </c>
      <c r="Y306" s="93">
        <f>SUM('28:10'!Y306)</f>
        <v>0</v>
      </c>
      <c r="Z306" s="93">
        <f>SUM('28:10'!Z306)</f>
        <v>0</v>
      </c>
      <c r="AA306" s="93">
        <f>SUM('28:10'!AA306)</f>
        <v>0</v>
      </c>
      <c r="AB306" s="309">
        <v>0.43</v>
      </c>
      <c r="AC306" s="232">
        <f t="shared" si="63"/>
        <v>654.46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SUM('28:10'!G307)</f>
        <v>1143</v>
      </c>
      <c r="H307" s="212">
        <f t="shared" si="64"/>
        <v>5783.58</v>
      </c>
      <c r="I307" s="93">
        <f>SUM('28:10'!I307)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60"/>
        <v>-5.2199999999999989</v>
      </c>
      <c r="N307" s="31">
        <f t="shared" si="61"/>
        <v>0</v>
      </c>
      <c r="O307" s="93">
        <f>SUM('28:10'!O307)</f>
        <v>0</v>
      </c>
      <c r="P307" s="93">
        <f>SUM('28:10'!P307)</f>
        <v>0</v>
      </c>
      <c r="Q307" s="93">
        <f>SUM('28:10'!Q307)</f>
        <v>0</v>
      </c>
      <c r="R307" s="93">
        <f>SUM('28:10'!R307)</f>
        <v>0</v>
      </c>
      <c r="S307" s="93">
        <f>SUM('28:10'!S307)</f>
        <v>0</v>
      </c>
      <c r="T307" s="93">
        <f>SUM('28:10'!T307)</f>
        <v>0</v>
      </c>
      <c r="U307" s="93">
        <f>SUM('28:10'!U307)</f>
        <v>0</v>
      </c>
      <c r="V307" s="196">
        <f t="shared" si="62"/>
        <v>0</v>
      </c>
      <c r="W307" s="33">
        <f t="shared" si="58"/>
        <v>0</v>
      </c>
      <c r="X307" s="93">
        <f>SUM('28:10'!X307)</f>
        <v>0</v>
      </c>
      <c r="Y307" s="93">
        <f>SUM('28:10'!Y307)</f>
        <v>0</v>
      </c>
      <c r="Z307" s="93">
        <f>SUM('28:10'!Z307)</f>
        <v>0</v>
      </c>
      <c r="AA307" s="93">
        <f>SUM('28:10'!AA307)</f>
        <v>0</v>
      </c>
      <c r="AB307" s="309">
        <v>0.43</v>
      </c>
      <c r="AC307" s="232">
        <f t="shared" si="63"/>
        <v>491.49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780" t="s">
        <v>99</v>
      </c>
      <c r="B308" s="781"/>
      <c r="C308" s="209" t="s">
        <v>71</v>
      </c>
      <c r="D308" s="20"/>
      <c r="E308" s="20"/>
      <c r="F308" s="32"/>
      <c r="G308" s="99">
        <f>SUM(G293:G307)</f>
        <v>3330</v>
      </c>
      <c r="H308" s="30">
        <f>SUM(H293:H307)</f>
        <v>16836.5</v>
      </c>
      <c r="I308" s="30">
        <f>SUM(I293:I307)</f>
        <v>147.5</v>
      </c>
      <c r="J308" s="31">
        <f t="array" ref="J308">IF(ISERROR(G308/I308),"",G308/I308)</f>
        <v>22.576271186440678</v>
      </c>
      <c r="K308" s="30">
        <f>SUM(K293:K307)</f>
        <v>139.85</v>
      </c>
      <c r="L308" s="30"/>
      <c r="M308" s="89">
        <f t="shared" ref="M308:V308" si="65">SUM(M293:M307)</f>
        <v>7.6499999999999986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1491.75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SUM('28:10'!G309)</f>
        <v>0</v>
      </c>
      <c r="H309" s="212">
        <f t="shared" ref="H309:H318" si="66">D309*G309</f>
        <v>0</v>
      </c>
      <c r="I309" s="93">
        <f>SUM('28:10'!I309)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SUM('28:10'!O309)</f>
        <v>0</v>
      </c>
      <c r="P309" s="93">
        <f>SUM('28:10'!P309)</f>
        <v>0</v>
      </c>
      <c r="Q309" s="93">
        <f>SUM('28:10'!Q309)</f>
        <v>0</v>
      </c>
      <c r="R309" s="93">
        <f>SUM('28:10'!R309)</f>
        <v>0</v>
      </c>
      <c r="S309" s="93">
        <f>SUM('28:10'!S309)</f>
        <v>0</v>
      </c>
      <c r="T309" s="93">
        <f>SUM('28:10'!T309)</f>
        <v>0</v>
      </c>
      <c r="U309" s="93">
        <f>SUM('28:10'!U309)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SUM('28:10'!X309)</f>
        <v>0</v>
      </c>
      <c r="Y309" s="93">
        <f>SUM('28:10'!Y309)</f>
        <v>0</v>
      </c>
      <c r="Z309" s="93">
        <f>SUM('28:10'!Z309)</f>
        <v>0</v>
      </c>
      <c r="AA309" s="93">
        <f>SUM('28:10'!AA309)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SUM('28:10'!G310)</f>
        <v>0</v>
      </c>
      <c r="H310" s="212">
        <f t="shared" si="66"/>
        <v>0</v>
      </c>
      <c r="I310" s="93">
        <f>SUM('28:10'!I310)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SUM('28:10'!O310)</f>
        <v>0</v>
      </c>
      <c r="P310" s="93">
        <f>SUM('28:10'!P310)</f>
        <v>0</v>
      </c>
      <c r="Q310" s="93">
        <f>SUM('28:10'!Q310)</f>
        <v>0</v>
      </c>
      <c r="R310" s="93">
        <f>SUM('28:10'!R310)</f>
        <v>0</v>
      </c>
      <c r="S310" s="93">
        <f>SUM('28:10'!S310)</f>
        <v>0</v>
      </c>
      <c r="T310" s="93">
        <f>SUM('28:10'!T310)</f>
        <v>0</v>
      </c>
      <c r="U310" s="93">
        <f>SUM('28:10'!U310)</f>
        <v>0</v>
      </c>
      <c r="V310" s="196">
        <f t="shared" si="69"/>
        <v>0</v>
      </c>
      <c r="W310" s="33" t="str">
        <f t="shared" si="58"/>
        <v/>
      </c>
      <c r="X310" s="93">
        <f>SUM('28:10'!X310)</f>
        <v>0</v>
      </c>
      <c r="Y310" s="93">
        <f>SUM('28:10'!Y310)</f>
        <v>0</v>
      </c>
      <c r="Z310" s="93">
        <f>SUM('28:10'!Z310)</f>
        <v>0</v>
      </c>
      <c r="AA310" s="93">
        <f>SUM('28:10'!AA310)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SUM('28:10'!G311)</f>
        <v>0</v>
      </c>
      <c r="H311" s="212">
        <f t="shared" si="66"/>
        <v>0</v>
      </c>
      <c r="I311" s="93">
        <f>SUM('28:10'!I311)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SUM('28:10'!O311)</f>
        <v>0</v>
      </c>
      <c r="P311" s="93">
        <f>SUM('28:10'!P311)</f>
        <v>0</v>
      </c>
      <c r="Q311" s="93">
        <f>SUM('28:10'!Q311)</f>
        <v>0</v>
      </c>
      <c r="R311" s="93">
        <f>SUM('28:10'!R311)</f>
        <v>0</v>
      </c>
      <c r="S311" s="93">
        <f>SUM('28:10'!S311)</f>
        <v>0</v>
      </c>
      <c r="T311" s="93">
        <f>SUM('28:10'!T311)</f>
        <v>0</v>
      </c>
      <c r="U311" s="93">
        <f>SUM('28:10'!U311)</f>
        <v>0</v>
      </c>
      <c r="V311" s="196">
        <f t="shared" si="69"/>
        <v>0</v>
      </c>
      <c r="W311" s="33" t="str">
        <f t="shared" si="58"/>
        <v/>
      </c>
      <c r="X311" s="93">
        <f>SUM('28:10'!X311)</f>
        <v>0</v>
      </c>
      <c r="Y311" s="93">
        <f>SUM('28:10'!Y311)</f>
        <v>0</v>
      </c>
      <c r="Z311" s="93">
        <f>SUM('28:10'!Z311)</f>
        <v>0</v>
      </c>
      <c r="AA311" s="93">
        <f>SUM('28:10'!AA311)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SUM('28:10'!G312)</f>
        <v>0</v>
      </c>
      <c r="H312" s="212">
        <f t="shared" si="66"/>
        <v>0</v>
      </c>
      <c r="I312" s="93">
        <f>SUM('28:10'!I312)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SUM('28:10'!O312)</f>
        <v>0</v>
      </c>
      <c r="P312" s="93">
        <f>SUM('28:10'!P312)</f>
        <v>0</v>
      </c>
      <c r="Q312" s="93">
        <f>SUM('28:10'!Q312)</f>
        <v>0</v>
      </c>
      <c r="R312" s="93">
        <f>SUM('28:10'!R312)</f>
        <v>0</v>
      </c>
      <c r="S312" s="93">
        <f>SUM('28:10'!S312)</f>
        <v>0</v>
      </c>
      <c r="T312" s="93">
        <f>SUM('28:10'!T312)</f>
        <v>0</v>
      </c>
      <c r="U312" s="93">
        <f>SUM('28:10'!U312)</f>
        <v>0</v>
      </c>
      <c r="V312" s="196">
        <f t="shared" si="69"/>
        <v>0</v>
      </c>
      <c r="W312" s="33" t="str">
        <f t="shared" si="58"/>
        <v/>
      </c>
      <c r="X312" s="93">
        <f>SUM('28:10'!X312)</f>
        <v>0</v>
      </c>
      <c r="Y312" s="93">
        <f>SUM('28:10'!Y312)</f>
        <v>0</v>
      </c>
      <c r="Z312" s="93">
        <f>SUM('28:10'!Z312)</f>
        <v>0</v>
      </c>
      <c r="AA312" s="93">
        <f>SUM('28:10'!AA312)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SUM('28:10'!G313)</f>
        <v>0</v>
      </c>
      <c r="H313" s="212">
        <f t="shared" si="66"/>
        <v>0</v>
      </c>
      <c r="I313" s="93">
        <f>SUM('28:10'!I313)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SUM('28:10'!O313)</f>
        <v>0</v>
      </c>
      <c r="P313" s="93">
        <f>SUM('28:10'!P313)</f>
        <v>0</v>
      </c>
      <c r="Q313" s="93">
        <f>SUM('28:10'!Q313)</f>
        <v>0</v>
      </c>
      <c r="R313" s="93">
        <f>SUM('28:10'!R313)</f>
        <v>0</v>
      </c>
      <c r="S313" s="93">
        <f>SUM('28:10'!S313)</f>
        <v>0</v>
      </c>
      <c r="T313" s="93">
        <f>SUM('28:10'!T313)</f>
        <v>0</v>
      </c>
      <c r="U313" s="93">
        <f>SUM('28:10'!U313)</f>
        <v>0</v>
      </c>
      <c r="V313" s="196">
        <f t="shared" si="69"/>
        <v>0</v>
      </c>
      <c r="W313" s="33" t="str">
        <f t="shared" si="58"/>
        <v/>
      </c>
      <c r="X313" s="93">
        <f>SUM('28:10'!X313)</f>
        <v>0</v>
      </c>
      <c r="Y313" s="93">
        <f>SUM('28:10'!Y313)</f>
        <v>0</v>
      </c>
      <c r="Z313" s="93">
        <f>SUM('28:10'!Z313)</f>
        <v>0</v>
      </c>
      <c r="AA313" s="93">
        <f>SUM('28:10'!AA313)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SUM('28:10'!G314)</f>
        <v>486</v>
      </c>
      <c r="H314" s="323">
        <f t="shared" si="66"/>
        <v>2444.58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272.16000000000003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SUM('28:10'!G315)</f>
        <v>117</v>
      </c>
      <c r="H315" s="323">
        <f t="shared" si="66"/>
        <v>588.51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65.52000000000001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SUM('28:10'!G316)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SUM('28:10'!G317)</f>
        <v>49</v>
      </c>
      <c r="H317" s="336">
        <f t="shared" si="66"/>
        <v>246.47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27.44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SUM('28:10'!G318)</f>
        <v>0</v>
      </c>
      <c r="H318" s="212">
        <f t="shared" si="66"/>
        <v>0</v>
      </c>
      <c r="I318" s="93">
        <f>SUM('28:10'!I318)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SUM('28:10'!O318)</f>
        <v>0</v>
      </c>
      <c r="P318" s="93">
        <f>SUM('28:10'!P318)</f>
        <v>0</v>
      </c>
      <c r="Q318" s="93">
        <f>SUM('28:10'!Q318)</f>
        <v>0</v>
      </c>
      <c r="R318" s="93">
        <f>SUM('28:10'!R318)</f>
        <v>0</v>
      </c>
      <c r="S318" s="93">
        <f>SUM('28:10'!S318)</f>
        <v>0</v>
      </c>
      <c r="T318" s="93">
        <f>SUM('28:10'!T318)</f>
        <v>0</v>
      </c>
      <c r="U318" s="93">
        <f>SUM('28:10'!U318)</f>
        <v>0</v>
      </c>
      <c r="V318" s="196">
        <f t="shared" si="69"/>
        <v>0</v>
      </c>
      <c r="W318" s="33" t="str">
        <f t="shared" si="58"/>
        <v/>
      </c>
      <c r="X318" s="93">
        <f>SUM('28:10'!X318)</f>
        <v>0</v>
      </c>
      <c r="Y318" s="93">
        <f>SUM('28:10'!Y318)</f>
        <v>0</v>
      </c>
      <c r="Z318" s="93">
        <f>SUM('28:10'!Z318)</f>
        <v>0</v>
      </c>
      <c r="AA318" s="93">
        <f>SUM('28:10'!AA318)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780" t="s">
        <v>102</v>
      </c>
      <c r="B319" s="781"/>
      <c r="C319" s="209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8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365.12000000000006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SUM('28:10'!G320)</f>
        <v>0</v>
      </c>
      <c r="H320" s="212">
        <f>D320*G320</f>
        <v>0</v>
      </c>
      <c r="I320" s="93">
        <f>SUM('28:10'!I320)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SUM('28:10'!O320)</f>
        <v>0</v>
      </c>
      <c r="P320" s="93">
        <f>SUM('28:10'!P320)</f>
        <v>0</v>
      </c>
      <c r="Q320" s="93">
        <f>SUM('28:10'!Q320)</f>
        <v>0</v>
      </c>
      <c r="R320" s="93">
        <f>SUM('28:10'!R320)</f>
        <v>0</v>
      </c>
      <c r="S320" s="93">
        <f>SUM('28:10'!S320)</f>
        <v>0</v>
      </c>
      <c r="T320" s="93">
        <f>SUM('28:10'!T320)</f>
        <v>0</v>
      </c>
      <c r="U320" s="93">
        <f>SUM('28:10'!U320)</f>
        <v>0</v>
      </c>
      <c r="V320" s="196">
        <f>SUM(X320:AA320)</f>
        <v>0</v>
      </c>
      <c r="W320" s="33" t="str">
        <f t="shared" si="58"/>
        <v/>
      </c>
      <c r="X320" s="93">
        <f>SUM('28:10'!X320)</f>
        <v>0</v>
      </c>
      <c r="Y320" s="93">
        <f>SUM('28:10'!Y320)</f>
        <v>0</v>
      </c>
      <c r="Z320" s="93">
        <f>SUM('28:10'!Z320)</f>
        <v>0</v>
      </c>
      <c r="AA320" s="93">
        <f>SUM('28:10'!AA320)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SUM('28:10'!G321)</f>
        <v>0</v>
      </c>
      <c r="H321" s="212">
        <f t="shared" ref="H321:H329" si="72">D321*G321</f>
        <v>0</v>
      </c>
      <c r="I321" s="93">
        <f>SUM('28:10'!I321)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SUM('28:10'!O321)</f>
        <v>0</v>
      </c>
      <c r="P321" s="93">
        <f>SUM('28:10'!P321)</f>
        <v>0</v>
      </c>
      <c r="Q321" s="93">
        <f>SUM('28:10'!Q321)</f>
        <v>0</v>
      </c>
      <c r="R321" s="93">
        <f>SUM('28:10'!R321)</f>
        <v>0</v>
      </c>
      <c r="S321" s="93">
        <f>SUM('28:10'!S321)</f>
        <v>0</v>
      </c>
      <c r="T321" s="93">
        <f>SUM('28:10'!T321)</f>
        <v>0</v>
      </c>
      <c r="U321" s="93">
        <f>SUM('28:10'!U321)</f>
        <v>0</v>
      </c>
      <c r="V321" s="196">
        <f>SUM(X321:AA321)</f>
        <v>0</v>
      </c>
      <c r="W321" s="33" t="str">
        <f t="shared" si="58"/>
        <v/>
      </c>
      <c r="X321" s="93">
        <f>SUM('28:10'!X321)</f>
        <v>0</v>
      </c>
      <c r="Y321" s="93">
        <f>SUM('28:10'!Y321)</f>
        <v>0</v>
      </c>
      <c r="Z321" s="93">
        <f>SUM('28:10'!Z321)</f>
        <v>0</v>
      </c>
      <c r="AA321" s="93">
        <f>SUM('28:10'!AA321)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SUM('28:10'!G322)</f>
        <v>0</v>
      </c>
      <c r="H322" s="212">
        <f t="shared" si="72"/>
        <v>0</v>
      </c>
      <c r="I322" s="93">
        <f>SUM('28:10'!I322)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SUM('28:10'!O322)</f>
        <v>0</v>
      </c>
      <c r="P322" s="93">
        <f>SUM('28:10'!P322)</f>
        <v>0</v>
      </c>
      <c r="Q322" s="93">
        <f>SUM('28:10'!Q322)</f>
        <v>0</v>
      </c>
      <c r="R322" s="93">
        <f>SUM('28:10'!R322)</f>
        <v>0</v>
      </c>
      <c r="S322" s="93">
        <f>SUM('28:10'!S322)</f>
        <v>0</v>
      </c>
      <c r="T322" s="93">
        <f>SUM('28:10'!T322)</f>
        <v>0</v>
      </c>
      <c r="U322" s="93">
        <f>SUM('28:10'!U322)</f>
        <v>0</v>
      </c>
      <c r="V322" s="196">
        <f>SUM(X322:AA322)</f>
        <v>0</v>
      </c>
      <c r="W322" s="33" t="str">
        <f t="shared" si="58"/>
        <v/>
      </c>
      <c r="X322" s="93">
        <f>SUM('28:10'!X322)</f>
        <v>0</v>
      </c>
      <c r="Y322" s="93">
        <f>SUM('28:10'!Y322)</f>
        <v>0</v>
      </c>
      <c r="Z322" s="93">
        <f>SUM('28:10'!Z322)</f>
        <v>0</v>
      </c>
      <c r="AA322" s="93">
        <f>SUM('28:10'!AA322)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SUM('28:10'!G323)</f>
        <v>0</v>
      </c>
      <c r="H323" s="212">
        <f t="shared" si="72"/>
        <v>0</v>
      </c>
      <c r="I323" s="93">
        <f>SUM('28:10'!I323)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SUM('28:10'!O323)</f>
        <v>0</v>
      </c>
      <c r="P323" s="93">
        <f>SUM('28:10'!P323)</f>
        <v>0</v>
      </c>
      <c r="Q323" s="93">
        <f>SUM('28:10'!Q323)</f>
        <v>0</v>
      </c>
      <c r="R323" s="93">
        <f>SUM('28:10'!R323)</f>
        <v>0</v>
      </c>
      <c r="S323" s="93">
        <f>SUM('28:10'!S323)</f>
        <v>0</v>
      </c>
      <c r="T323" s="93">
        <f>SUM('28:10'!T323)</f>
        <v>0</v>
      </c>
      <c r="U323" s="93">
        <f>SUM('28:10'!U323)</f>
        <v>0</v>
      </c>
      <c r="V323" s="196">
        <f>SUM(X323:AA323)</f>
        <v>0</v>
      </c>
      <c r="W323" s="33" t="str">
        <f t="shared" si="58"/>
        <v/>
      </c>
      <c r="X323" s="93">
        <f>SUM('28:10'!X323)</f>
        <v>0</v>
      </c>
      <c r="Y323" s="93">
        <f>SUM('28:10'!Y323)</f>
        <v>0</v>
      </c>
      <c r="Z323" s="93">
        <f>SUM('28:10'!Z323)</f>
        <v>0</v>
      </c>
      <c r="AA323" s="93">
        <f>SUM('28:10'!AA323)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SUM('28:10'!G324)</f>
        <v>0</v>
      </c>
      <c r="H324" s="250">
        <f t="shared" si="72"/>
        <v>0</v>
      </c>
      <c r="I324" s="93">
        <f>SUM('28:10'!I324)</f>
        <v>0</v>
      </c>
      <c r="J324" s="31"/>
      <c r="K324" s="35"/>
      <c r="L324" s="87">
        <v>6</v>
      </c>
      <c r="M324" s="36"/>
      <c r="N324" s="31"/>
      <c r="O324" s="93">
        <f>SUM('28:10'!O324)</f>
        <v>0</v>
      </c>
      <c r="P324" s="93">
        <f>SUM('28:10'!P324)</f>
        <v>0</v>
      </c>
      <c r="Q324" s="93">
        <f>SUM('28:10'!Q324)</f>
        <v>0</v>
      </c>
      <c r="R324" s="93">
        <f>SUM('28:10'!R324)</f>
        <v>0</v>
      </c>
      <c r="S324" s="93">
        <f>SUM('28:10'!S324)</f>
        <v>0</v>
      </c>
      <c r="T324" s="93">
        <f>SUM('28:10'!T324)</f>
        <v>0</v>
      </c>
      <c r="U324" s="93">
        <f>SUM('28:10'!U324)</f>
        <v>0</v>
      </c>
      <c r="V324" s="196"/>
      <c r="W324" s="33"/>
      <c r="X324" s="93">
        <f>SUM('28:10'!X324)</f>
        <v>0</v>
      </c>
      <c r="Y324" s="93">
        <f>SUM('28:10'!Y324)</f>
        <v>0</v>
      </c>
      <c r="Z324" s="93">
        <f>SUM('28:10'!Z324)</f>
        <v>0</v>
      </c>
      <c r="AA324" s="93">
        <f>SUM('28:10'!AA324)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SUM('28:10'!G325)</f>
        <v>0</v>
      </c>
      <c r="H325" s="250">
        <f t="shared" si="72"/>
        <v>0</v>
      </c>
      <c r="I325" s="93">
        <f>SUM('28:10'!I325)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SUM('28:10'!O325)</f>
        <v>0</v>
      </c>
      <c r="P325" s="93">
        <f>SUM('28:10'!P325)</f>
        <v>0</v>
      </c>
      <c r="Q325" s="93">
        <f>SUM('28:10'!Q325)</f>
        <v>0</v>
      </c>
      <c r="R325" s="93">
        <f>SUM('28:10'!R325)</f>
        <v>0</v>
      </c>
      <c r="S325" s="93">
        <f>SUM('28:10'!S325)</f>
        <v>0</v>
      </c>
      <c r="T325" s="93">
        <f>SUM('28:10'!T325)</f>
        <v>0</v>
      </c>
      <c r="U325" s="93">
        <f>SUM('28:10'!U325)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SUM('28:10'!X325)</f>
        <v>0</v>
      </c>
      <c r="Y325" s="93">
        <f>SUM('28:10'!Y325)</f>
        <v>0</v>
      </c>
      <c r="Z325" s="93">
        <f>SUM('28:10'!Z325)</f>
        <v>0</v>
      </c>
      <c r="AA325" s="93">
        <f>SUM('28:10'!AA325)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SUM('28:10'!G326)</f>
        <v>0</v>
      </c>
      <c r="H326" s="250">
        <f t="shared" si="72"/>
        <v>0</v>
      </c>
      <c r="I326" s="93">
        <f>SUM('28:10'!I326)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SUM('28:10'!O326)</f>
        <v>0</v>
      </c>
      <c r="P326" s="93">
        <f>SUM('28:10'!P326)</f>
        <v>0</v>
      </c>
      <c r="Q326" s="93">
        <f>SUM('28:10'!Q326)</f>
        <v>0</v>
      </c>
      <c r="R326" s="93">
        <f>SUM('28:10'!R326)</f>
        <v>0</v>
      </c>
      <c r="S326" s="93">
        <f>SUM('28:10'!S326)</f>
        <v>0</v>
      </c>
      <c r="T326" s="93">
        <f>SUM('28:10'!T326)</f>
        <v>0</v>
      </c>
      <c r="U326" s="93">
        <f>SUM('28:10'!U326)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SUM('28:10'!X326)</f>
        <v>0</v>
      </c>
      <c r="Y326" s="93">
        <f>SUM('28:10'!Y326)</f>
        <v>0</v>
      </c>
      <c r="Z326" s="93">
        <f>SUM('28:10'!Z326)</f>
        <v>0</v>
      </c>
      <c r="AA326" s="93">
        <f>SUM('28:10'!AA326)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SUM('28:10'!G327)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SUM('28:10'!G328)</f>
        <v>0</v>
      </c>
      <c r="H328" s="250">
        <f t="shared" si="72"/>
        <v>0</v>
      </c>
      <c r="I328" s="93">
        <f>SUM('28:10'!I328)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SUM('28:10'!O328)</f>
        <v>0</v>
      </c>
      <c r="P328" s="93">
        <f>SUM('28:10'!P328)</f>
        <v>0</v>
      </c>
      <c r="Q328" s="93">
        <f>SUM('28:10'!Q328)</f>
        <v>0</v>
      </c>
      <c r="R328" s="93">
        <f>SUM('28:10'!R328)</f>
        <v>0</v>
      </c>
      <c r="S328" s="93">
        <f>SUM('28:10'!S328)</f>
        <v>0</v>
      </c>
      <c r="T328" s="93">
        <f>SUM('28:10'!T328)</f>
        <v>0</v>
      </c>
      <c r="U328" s="93">
        <f>SUM('28:10'!U328)</f>
        <v>0</v>
      </c>
      <c r="V328" s="196"/>
      <c r="W328" s="33"/>
      <c r="X328" s="93">
        <f>SUM('28:10'!X328)</f>
        <v>0</v>
      </c>
      <c r="Y328" s="93">
        <f>SUM('28:10'!Y328)</f>
        <v>0</v>
      </c>
      <c r="Z328" s="93">
        <f>SUM('28:10'!Z328)</f>
        <v>0</v>
      </c>
      <c r="AA328" s="93">
        <f>SUM('28:10'!AA328)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SUM('28:10'!G330)</f>
        <v>3195</v>
      </c>
      <c r="H330" s="220">
        <f>D330*G330</f>
        <v>29905.199999999997</v>
      </c>
      <c r="I330" s="93">
        <f>SUM('28:10'!I330)</f>
        <v>363</v>
      </c>
      <c r="J330" s="31">
        <f t="array" ref="J330">IF(ISERROR(G330/I330),"",G330/I330)</f>
        <v>8.8016528925619841</v>
      </c>
      <c r="K330" s="35">
        <f t="array" ref="K330">IF(ISERROR(G330/L330),"",G330/L330)</f>
        <v>426</v>
      </c>
      <c r="L330" s="87">
        <v>7.5</v>
      </c>
      <c r="M330" s="36">
        <f>IF(ISERROR(I330-K330),"",I330-K330)</f>
        <v>-63</v>
      </c>
      <c r="N330" s="31">
        <f>SUM(O330:U330)</f>
        <v>0</v>
      </c>
      <c r="O330" s="93">
        <f>SUM('28:10'!O330)</f>
        <v>0</v>
      </c>
      <c r="P330" s="93">
        <f>SUM('28:10'!P330)</f>
        <v>0</v>
      </c>
      <c r="Q330" s="93">
        <f>SUM('28:10'!Q330)</f>
        <v>0</v>
      </c>
      <c r="R330" s="93">
        <f>SUM('28:10'!R330)</f>
        <v>0</v>
      </c>
      <c r="S330" s="93">
        <f>SUM('28:10'!S330)</f>
        <v>0</v>
      </c>
      <c r="T330" s="93">
        <f>SUM('28:10'!T330)</f>
        <v>0</v>
      </c>
      <c r="U330" s="93">
        <f>SUM('28:10'!U330)</f>
        <v>0</v>
      </c>
      <c r="V330" s="196">
        <f>SUM(X330:AA330)</f>
        <v>0</v>
      </c>
      <c r="W330" s="33">
        <f>IF(ISERROR(V330/G330),"",V330/G330)</f>
        <v>0</v>
      </c>
      <c r="X330" s="93">
        <f>SUM('28:10'!X330)</f>
        <v>0</v>
      </c>
      <c r="Y330" s="93">
        <f>SUM('28:10'!Y330)</f>
        <v>0</v>
      </c>
      <c r="Z330" s="93">
        <f>SUM('28:10'!Z330)</f>
        <v>0</v>
      </c>
      <c r="AA330" s="93">
        <f>SUM('28:10'!AA330)</f>
        <v>0</v>
      </c>
      <c r="AB330" s="309">
        <v>1.27</v>
      </c>
      <c r="AC330" s="232">
        <f t="shared" si="71"/>
        <v>4057.65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SUM('28:10'!G331)</f>
        <v>0</v>
      </c>
      <c r="H331" s="220">
        <f>D331*G331</f>
        <v>0</v>
      </c>
      <c r="I331" s="93">
        <f>SUM('28:10'!I331)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SUM('28:10'!O331)</f>
        <v>0</v>
      </c>
      <c r="P331" s="93">
        <f>SUM('28:10'!P331)</f>
        <v>0</v>
      </c>
      <c r="Q331" s="93">
        <f>SUM('28:10'!Q331)</f>
        <v>0</v>
      </c>
      <c r="R331" s="93">
        <f>SUM('28:10'!R331)</f>
        <v>0</v>
      </c>
      <c r="S331" s="93">
        <f>SUM('28:10'!S331)</f>
        <v>0</v>
      </c>
      <c r="T331" s="93">
        <f>SUM('28:10'!T331)</f>
        <v>0</v>
      </c>
      <c r="U331" s="93">
        <f>SUM('28:10'!U331)</f>
        <v>0</v>
      </c>
      <c r="V331" s="196"/>
      <c r="W331" s="33"/>
      <c r="X331" s="93">
        <f>SUM('28:10'!X331)</f>
        <v>0</v>
      </c>
      <c r="Y331" s="93">
        <f>SUM('28:10'!Y331)</f>
        <v>0</v>
      </c>
      <c r="Z331" s="93">
        <f>SUM('28:10'!Z331)</f>
        <v>0</v>
      </c>
      <c r="AA331" s="93">
        <f>SUM('28:10'!AA331)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SUM('28:10'!G332)</f>
        <v>0</v>
      </c>
      <c r="H332" s="220">
        <f>D332*G332</f>
        <v>0</v>
      </c>
      <c r="I332" s="93">
        <f>SUM('28:10'!I332)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SUM('28:10'!O332)</f>
        <v>0</v>
      </c>
      <c r="P332" s="93">
        <f>SUM('28:10'!P332)</f>
        <v>0</v>
      </c>
      <c r="Q332" s="93">
        <f>SUM('28:10'!Q332)</f>
        <v>0</v>
      </c>
      <c r="R332" s="93">
        <f>SUM('28:10'!R332)</f>
        <v>0</v>
      </c>
      <c r="S332" s="93">
        <f>SUM('28:10'!S332)</f>
        <v>0</v>
      </c>
      <c r="T332" s="93">
        <f>SUM('28:10'!T332)</f>
        <v>0</v>
      </c>
      <c r="U332" s="93">
        <f>SUM('28:10'!U332)</f>
        <v>0</v>
      </c>
      <c r="V332" s="196"/>
      <c r="W332" s="33"/>
      <c r="X332" s="93">
        <f>SUM('28:10'!X332)</f>
        <v>0</v>
      </c>
      <c r="Y332" s="93">
        <f>SUM('28:10'!Y332)</f>
        <v>0</v>
      </c>
      <c r="Z332" s="93">
        <f>SUM('28:10'!Z332)</f>
        <v>0</v>
      </c>
      <c r="AA332" s="93">
        <f>SUM('28:10'!AA332)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SUM('28:10'!G333)</f>
        <v>0</v>
      </c>
      <c r="H333" s="220">
        <f>D333*G333</f>
        <v>0</v>
      </c>
      <c r="I333" s="93">
        <f>SUM('28:10'!I333)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SUM('28:10'!O333)</f>
        <v>0</v>
      </c>
      <c r="P333" s="93">
        <f>SUM('28:10'!P333)</f>
        <v>0</v>
      </c>
      <c r="Q333" s="93">
        <f>SUM('28:10'!Q333)</f>
        <v>0</v>
      </c>
      <c r="R333" s="93">
        <f>SUM('28:10'!R333)</f>
        <v>0</v>
      </c>
      <c r="S333" s="93">
        <f>SUM('28:10'!S333)</f>
        <v>0</v>
      </c>
      <c r="T333" s="93">
        <f>SUM('28:10'!T333)</f>
        <v>0</v>
      </c>
      <c r="U333" s="93">
        <f>SUM('28:10'!U333)</f>
        <v>0</v>
      </c>
      <c r="V333" s="196"/>
      <c r="W333" s="33"/>
      <c r="X333" s="93">
        <f>SUM('28:10'!X333)</f>
        <v>0</v>
      </c>
      <c r="Y333" s="93">
        <f>SUM('28:10'!Y333)</f>
        <v>0</v>
      </c>
      <c r="Z333" s="93">
        <f>SUM('28:10'!Z333)</f>
        <v>0</v>
      </c>
      <c r="AA333" s="93">
        <f>SUM('28:10'!AA333)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780" t="s">
        <v>106</v>
      </c>
      <c r="B334" s="781"/>
      <c r="C334" s="209" t="s">
        <v>71</v>
      </c>
      <c r="D334" s="20"/>
      <c r="E334" s="20"/>
      <c r="F334" s="32"/>
      <c r="G334" s="94">
        <f>SUM(G320:G333)</f>
        <v>3195</v>
      </c>
      <c r="H334" s="30">
        <f>SUM(H320:H333)</f>
        <v>29905.199999999997</v>
      </c>
      <c r="I334" s="30">
        <f>SUM(I320:I333)</f>
        <v>363</v>
      </c>
      <c r="J334" s="31">
        <f t="array" ref="J334">IF(ISERROR(G334/I334),"",G334/I334)</f>
        <v>8.8016528925619841</v>
      </c>
      <c r="K334" s="30">
        <f>SUM(K320:K330)</f>
        <v>426</v>
      </c>
      <c r="L334" s="98"/>
      <c r="M334" s="89">
        <f t="shared" ref="M334:V334" si="73">SUM(M320:M330)</f>
        <v>-63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4057.65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82" t="s">
        <v>108</v>
      </c>
      <c r="B335" s="783"/>
      <c r="C335" s="783"/>
      <c r="D335" s="783"/>
      <c r="E335" s="783"/>
      <c r="F335" s="784"/>
      <c r="G335" s="183">
        <f>SUM(G199,G257,G292,G308,G319,G334)</f>
        <v>24648</v>
      </c>
      <c r="H335" s="183">
        <f>SUM(H199,H257,H292,H308,H319,H334)</f>
        <v>133343</v>
      </c>
      <c r="I335" s="183">
        <f>SUM(I199,I257,I292,I308,I319,I334)</f>
        <v>1154.51</v>
      </c>
      <c r="J335" s="52">
        <f t="array" ref="J335">IF(ISERROR(G335/I335),"",G335/I335)</f>
        <v>21.349317026270885</v>
      </c>
      <c r="K335" s="183">
        <f>SUM(K199,K257,K292,K308,K319,K334)</f>
        <v>1259.8549342997071</v>
      </c>
      <c r="L335" s="52">
        <f>IF(ISERROR(G335/K335),"",G335/K335)</f>
        <v>19.564157212830729</v>
      </c>
      <c r="M335" s="183">
        <f t="shared" ref="M335:AA335" si="74">SUM(M199,M257,M292,M308,M319,M334)</f>
        <v>-158.84493429970698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14841.3</v>
      </c>
      <c r="AD335" s="217"/>
      <c r="AE335" s="77"/>
      <c r="AF335" s="77"/>
      <c r="AG335" s="77"/>
      <c r="AH335" s="77"/>
      <c r="AI335" s="57"/>
      <c r="AJ335" s="57"/>
      <c r="AK335" s="57"/>
      <c r="AL335" s="785"/>
      <c r="AM335" s="785"/>
      <c r="AN335" s="785"/>
      <c r="AO335" s="785"/>
      <c r="AP335" s="785"/>
      <c r="AQ335" s="785"/>
      <c r="AR335" s="785"/>
      <c r="AS335" s="785"/>
      <c r="AT335" s="785"/>
      <c r="AU335" s="785"/>
      <c r="AV335" s="785"/>
      <c r="AW335" s="785"/>
      <c r="AX335" s="785"/>
      <c r="AY335" s="785"/>
      <c r="AZ335" s="785"/>
      <c r="BA335" s="785"/>
    </row>
    <row r="336" spans="1:53" ht="13.5" hidden="1" customHeight="1">
      <c r="A336" s="821" t="s">
        <v>109</v>
      </c>
      <c r="B336" s="211" t="s">
        <v>110</v>
      </c>
      <c r="C336" s="763" t="s">
        <v>111</v>
      </c>
      <c r="D336" s="763"/>
      <c r="E336" s="773" t="s">
        <v>112</v>
      </c>
      <c r="F336" s="773"/>
      <c r="G336" s="743" t="s">
        <v>113</v>
      </c>
      <c r="H336" s="743"/>
      <c r="I336" s="773" t="s">
        <v>114</v>
      </c>
      <c r="J336" s="773"/>
      <c r="K336" s="773" t="s">
        <v>36</v>
      </c>
      <c r="L336" s="773"/>
      <c r="M336" s="773" t="s">
        <v>115</v>
      </c>
      <c r="N336" s="773"/>
      <c r="O336" s="773" t="s">
        <v>116</v>
      </c>
      <c r="P336" s="743" t="s">
        <v>117</v>
      </c>
      <c r="Q336" s="743"/>
      <c r="R336" s="743" t="s">
        <v>36</v>
      </c>
      <c r="S336" s="743"/>
      <c r="T336" s="743" t="s">
        <v>118</v>
      </c>
      <c r="U336" s="743"/>
      <c r="V336" s="743" t="s">
        <v>119</v>
      </c>
      <c r="W336" s="743"/>
      <c r="X336" s="743" t="s">
        <v>36</v>
      </c>
      <c r="Y336" s="743"/>
      <c r="Z336" s="743" t="s">
        <v>118</v>
      </c>
      <c r="AA336" s="743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822"/>
      <c r="B337" s="211" t="s">
        <v>120</v>
      </c>
      <c r="C337" s="778">
        <f>SUM('28:10'!C337)</f>
        <v>11</v>
      </c>
      <c r="D337" s="779"/>
      <c r="E337" s="777">
        <f>D337*11</f>
        <v>0</v>
      </c>
      <c r="F337" s="777"/>
      <c r="G337" s="778">
        <f>SUM('28:10'!G337)</f>
        <v>11</v>
      </c>
      <c r="H337" s="779"/>
      <c r="I337" s="773">
        <f>G337*11</f>
        <v>121</v>
      </c>
      <c r="J337" s="773"/>
      <c r="K337" s="773">
        <f>E337-I337</f>
        <v>-121</v>
      </c>
      <c r="L337" s="773"/>
      <c r="M337" s="775" t="str">
        <f>IF(ISERROR(K337/E337),"",K337/E337)</f>
        <v/>
      </c>
      <c r="N337" s="775"/>
      <c r="O337" s="773"/>
      <c r="P337" s="743" t="s">
        <v>70</v>
      </c>
      <c r="Q337" s="743"/>
      <c r="R337" s="766">
        <f>SUM(O199:U199)</f>
        <v>0</v>
      </c>
      <c r="S337" s="766"/>
      <c r="T337" s="774" t="str">
        <f t="array" ref="T337">IF(ISERROR(R337/R344),"",R337/R344)</f>
        <v/>
      </c>
      <c r="U337" s="774"/>
      <c r="V337" s="743" t="s">
        <v>41</v>
      </c>
      <c r="W337" s="743"/>
      <c r="X337" s="754">
        <f>SUM(P198,P256,P291,P307,P318,P333)</f>
        <v>0</v>
      </c>
      <c r="Y337" s="753"/>
      <c r="Z337" s="774" t="str">
        <f t="array" ref="Z337">IF(ISERROR(X337/X344),"",X337/X344)</f>
        <v/>
      </c>
      <c r="AA337" s="774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822"/>
      <c r="B338" s="211" t="s">
        <v>121</v>
      </c>
      <c r="C338" s="778">
        <f>SUM('28:10'!C338)</f>
        <v>0</v>
      </c>
      <c r="D338" s="779"/>
      <c r="E338" s="777">
        <f>D338*11</f>
        <v>0</v>
      </c>
      <c r="F338" s="777"/>
      <c r="G338" s="778">
        <f>SUM('28:10'!G338)</f>
        <v>0</v>
      </c>
      <c r="H338" s="779"/>
      <c r="I338" s="773">
        <f>G338*11</f>
        <v>0</v>
      </c>
      <c r="J338" s="773"/>
      <c r="K338" s="773">
        <f>E338-I338</f>
        <v>0</v>
      </c>
      <c r="L338" s="773"/>
      <c r="M338" s="775" t="str">
        <f>IF(ISERROR(K338/E338),"",K338/E338)</f>
        <v/>
      </c>
      <c r="N338" s="775"/>
      <c r="O338" s="773"/>
      <c r="P338" s="743" t="s">
        <v>86</v>
      </c>
      <c r="Q338" s="743"/>
      <c r="R338" s="766">
        <f>SUM(O257:U257)</f>
        <v>0</v>
      </c>
      <c r="S338" s="766"/>
      <c r="T338" s="774" t="str">
        <f>IF(ISERROR(R338/R344),"",R338/R344)</f>
        <v/>
      </c>
      <c r="U338" s="774"/>
      <c r="V338" s="743" t="s">
        <v>42</v>
      </c>
      <c r="W338" s="743"/>
      <c r="X338" s="754">
        <f>SUM(P199,P257,P292,P308,P319,P334)</f>
        <v>0</v>
      </c>
      <c r="Y338" s="753"/>
      <c r="Z338" s="774" t="str">
        <f>IF(ISERROR(X338/X344),"",X338/X344)</f>
        <v/>
      </c>
      <c r="AA338" s="774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822"/>
      <c r="B339" s="211" t="s">
        <v>122</v>
      </c>
      <c r="C339" s="778">
        <f>SUM('28:10'!C339)</f>
        <v>0</v>
      </c>
      <c r="D339" s="779"/>
      <c r="E339" s="777">
        <f>D339*11</f>
        <v>0</v>
      </c>
      <c r="F339" s="777"/>
      <c r="G339" s="778">
        <f>SUM('28:10'!G339)</f>
        <v>11</v>
      </c>
      <c r="H339" s="779"/>
      <c r="I339" s="773">
        <f>G339*8</f>
        <v>88</v>
      </c>
      <c r="J339" s="773"/>
      <c r="K339" s="773">
        <f>E339-I339</f>
        <v>-88</v>
      </c>
      <c r="L339" s="773"/>
      <c r="M339" s="775" t="str">
        <f>IF(ISERROR(K339/E339),"",K339/E339)</f>
        <v/>
      </c>
      <c r="N339" s="775"/>
      <c r="O339" s="773"/>
      <c r="P339" s="743" t="s">
        <v>92</v>
      </c>
      <c r="Q339" s="743"/>
      <c r="R339" s="766">
        <f>SUM(O292:U292)</f>
        <v>0</v>
      </c>
      <c r="S339" s="766"/>
      <c r="T339" s="774" t="str">
        <f>IF(ISERROR(R339/R344),"",R339/R344)</f>
        <v/>
      </c>
      <c r="U339" s="774"/>
      <c r="V339" s="743" t="s">
        <v>43</v>
      </c>
      <c r="W339" s="743"/>
      <c r="X339" s="754">
        <f>SUM(P200,P258,P293,P309,P320,P335)</f>
        <v>0</v>
      </c>
      <c r="Y339" s="753"/>
      <c r="Z339" s="774" t="str">
        <f>IF(ISERROR(X339/X344),"",X339/X344)</f>
        <v/>
      </c>
      <c r="AA339" s="774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822"/>
      <c r="B340" s="211" t="s">
        <v>47</v>
      </c>
      <c r="C340" s="778">
        <f>SUM('28:10'!C340)</f>
        <v>11</v>
      </c>
      <c r="D340" s="779"/>
      <c r="E340" s="777">
        <f>D340*11</f>
        <v>0</v>
      </c>
      <c r="F340" s="777"/>
      <c r="G340" s="778">
        <f>SUM('28:10'!G340)</f>
        <v>11</v>
      </c>
      <c r="H340" s="779"/>
      <c r="I340" s="773">
        <f>G340*11</f>
        <v>121</v>
      </c>
      <c r="J340" s="773"/>
      <c r="K340" s="773">
        <f>E340-I340</f>
        <v>-121</v>
      </c>
      <c r="L340" s="773"/>
      <c r="M340" s="775" t="str">
        <f>IF(ISERROR(K340/E340),"",K340/E340)</f>
        <v/>
      </c>
      <c r="N340" s="775"/>
      <c r="O340" s="773"/>
      <c r="P340" s="743" t="s">
        <v>99</v>
      </c>
      <c r="Q340" s="743"/>
      <c r="R340" s="766">
        <f>SUM(O308:U308)</f>
        <v>0</v>
      </c>
      <c r="S340" s="766"/>
      <c r="T340" s="774" t="str">
        <f>IF(ISERROR(R340/R344),"",R340/R344)</f>
        <v/>
      </c>
      <c r="U340" s="774"/>
      <c r="V340" s="743" t="s">
        <v>44</v>
      </c>
      <c r="W340" s="743"/>
      <c r="X340" s="754">
        <f>SUM(P202,P259,P294,P310,P321,P336)</f>
        <v>0</v>
      </c>
      <c r="Y340" s="753"/>
      <c r="Z340" s="774" t="str">
        <f>IF(ISERROR(X340/X344),"",X340/X344)</f>
        <v/>
      </c>
      <c r="AA340" s="774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823"/>
      <c r="B341" s="211" t="s">
        <v>123</v>
      </c>
      <c r="C341" s="776">
        <f>SUM(C337:D340)</f>
        <v>22</v>
      </c>
      <c r="D341" s="773"/>
      <c r="E341" s="777">
        <f>SUM(F337:F340)</f>
        <v>0</v>
      </c>
      <c r="F341" s="773"/>
      <c r="G341" s="776">
        <f>SUM(G337:H340)</f>
        <v>33</v>
      </c>
      <c r="H341" s="773"/>
      <c r="I341" s="773">
        <f>SUM(I337:J340)</f>
        <v>330</v>
      </c>
      <c r="J341" s="773"/>
      <c r="K341" s="773">
        <f>SUM(K337:L340)</f>
        <v>-330</v>
      </c>
      <c r="L341" s="773"/>
      <c r="M341" s="775" t="str">
        <f>IF(ISERROR(K341/E341),"",K341/E341)</f>
        <v/>
      </c>
      <c r="N341" s="775"/>
      <c r="O341" s="773"/>
      <c r="P341" s="743" t="s">
        <v>102</v>
      </c>
      <c r="Q341" s="743"/>
      <c r="R341" s="766">
        <f>SUM(O319:U319)</f>
        <v>0</v>
      </c>
      <c r="S341" s="766"/>
      <c r="T341" s="774" t="str">
        <f>IF(ISERROR(R341/R344),"",R341/R344)</f>
        <v/>
      </c>
      <c r="U341" s="774"/>
      <c r="V341" s="743" t="s">
        <v>45</v>
      </c>
      <c r="W341" s="743"/>
      <c r="X341" s="754">
        <f>SUM(P203,P260,P295,P311,P322,P337)</f>
        <v>0</v>
      </c>
      <c r="Y341" s="753"/>
      <c r="Z341" s="774" t="str">
        <f>IF(ISERROR(X341/X344),"",X341/X344)</f>
        <v/>
      </c>
      <c r="AA341" s="774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24648</v>
      </c>
      <c r="C342" s="766" t="s">
        <v>155</v>
      </c>
      <c r="D342" s="766"/>
      <c r="E342" s="743">
        <f>H335</f>
        <v>133343</v>
      </c>
      <c r="F342" s="743"/>
      <c r="G342" s="743" t="s">
        <v>34</v>
      </c>
      <c r="H342" s="743"/>
      <c r="I342" s="772">
        <f>L335</f>
        <v>19.564157212830729</v>
      </c>
      <c r="J342" s="772"/>
      <c r="K342" s="773" t="s">
        <v>32</v>
      </c>
      <c r="L342" s="773"/>
      <c r="M342" s="772">
        <f>J335</f>
        <v>21.349317026270885</v>
      </c>
      <c r="N342" s="772"/>
      <c r="O342" s="773"/>
      <c r="P342" s="743" t="s">
        <v>106</v>
      </c>
      <c r="Q342" s="743"/>
      <c r="R342" s="766">
        <f>SUM(O334:U334)</f>
        <v>0</v>
      </c>
      <c r="S342" s="766"/>
      <c r="T342" s="774" t="str">
        <f>IF(ISERROR(R342/R344),"",R342/R344)</f>
        <v/>
      </c>
      <c r="U342" s="774"/>
      <c r="V342" s="743" t="s">
        <v>46</v>
      </c>
      <c r="W342" s="743"/>
      <c r="X342" s="754">
        <f>SUM(P204,P261,P296,P312,P323,P338)</f>
        <v>0</v>
      </c>
      <c r="Y342" s="753"/>
      <c r="Z342" s="774" t="str">
        <f>IF(ISERROR(X342/X344),"",X342/X344)</f>
        <v/>
      </c>
      <c r="AA342" s="774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1176.51</v>
      </c>
      <c r="C343" s="743" t="s">
        <v>114</v>
      </c>
      <c r="D343" s="743"/>
      <c r="E343" s="763">
        <f>K335+I341</f>
        <v>1589.8549342997071</v>
      </c>
      <c r="F343" s="763"/>
      <c r="G343" s="743" t="s">
        <v>150</v>
      </c>
      <c r="H343" s="743"/>
      <c r="I343" s="772">
        <f>B343-E343</f>
        <v>-413.34493429970712</v>
      </c>
      <c r="J343" s="772"/>
      <c r="K343" s="773" t="s">
        <v>151</v>
      </c>
      <c r="L343" s="773"/>
      <c r="M343" s="775">
        <f>IF(ISERROR(I343/B343),"",I343/B343)</f>
        <v>-0.35133142455202854</v>
      </c>
      <c r="N343" s="775"/>
      <c r="O343" s="773"/>
      <c r="P343" s="743" t="s">
        <v>107</v>
      </c>
      <c r="Q343" s="743"/>
      <c r="R343" s="766"/>
      <c r="S343" s="766"/>
      <c r="T343" s="774" t="str">
        <f>IF(ISERROR(R343/R344),"",R343/R344)</f>
        <v/>
      </c>
      <c r="U343" s="774"/>
      <c r="V343" s="743" t="s">
        <v>47</v>
      </c>
      <c r="W343" s="743"/>
      <c r="X343" s="754">
        <f>SUM(P205,P262,P297,P313,P324,P339)</f>
        <v>0</v>
      </c>
      <c r="Y343" s="753"/>
      <c r="Z343" s="774" t="str">
        <f>IF(ISERROR(X343/X344),"",X343/X344)</f>
        <v/>
      </c>
      <c r="AA343" s="774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743" t="s">
        <v>149</v>
      </c>
      <c r="D344" s="743"/>
      <c r="E344" s="774">
        <f>IF(ISERROR(B344/B343),"",B344/B343)</f>
        <v>0</v>
      </c>
      <c r="F344" s="774"/>
      <c r="G344" s="743" t="s">
        <v>158</v>
      </c>
      <c r="H344" s="743"/>
      <c r="I344" s="773">
        <f>V335</f>
        <v>0</v>
      </c>
      <c r="J344" s="773"/>
      <c r="K344" s="773" t="s">
        <v>156</v>
      </c>
      <c r="L344" s="773"/>
      <c r="M344" s="775">
        <f t="array" ref="M344">IF(ISERROR(I344/B342),"",I344/B342)</f>
        <v>0</v>
      </c>
      <c r="N344" s="775"/>
      <c r="O344" s="773"/>
      <c r="P344" s="743" t="s">
        <v>123</v>
      </c>
      <c r="Q344" s="743"/>
      <c r="R344" s="766">
        <f>SUM(R337:S343)</f>
        <v>0</v>
      </c>
      <c r="S344" s="766"/>
      <c r="T344" s="774">
        <f>SUM(T337:U343)</f>
        <v>0</v>
      </c>
      <c r="U344" s="774"/>
      <c r="V344" s="743" t="s">
        <v>123</v>
      </c>
      <c r="W344" s="743"/>
      <c r="X344" s="766">
        <f>SUM(X337:Y343)</f>
        <v>0</v>
      </c>
      <c r="Y344" s="766"/>
      <c r="Z344" s="774">
        <f>SUM(Z337:AA343)</f>
        <v>0</v>
      </c>
      <c r="AA344" s="774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805" t="s">
        <v>129</v>
      </c>
      <c r="B345" s="805"/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805"/>
      <c r="O345" s="805"/>
      <c r="P345" s="805"/>
      <c r="Q345" s="805"/>
      <c r="R345" s="805"/>
      <c r="S345" s="805"/>
      <c r="T345" s="805"/>
      <c r="U345" s="805"/>
      <c r="V345" s="805"/>
      <c r="W345" s="805"/>
      <c r="X345" s="805"/>
      <c r="Y345" s="805"/>
      <c r="Z345" s="805"/>
      <c r="AA345" s="805"/>
      <c r="AB345" s="805"/>
      <c r="AC345" s="805"/>
      <c r="AD345" s="805"/>
      <c r="AE345" s="805"/>
      <c r="AF345" s="805"/>
      <c r="AG345" s="805"/>
      <c r="AH345" s="805"/>
      <c r="AI345" s="805"/>
      <c r="AJ345" s="805"/>
      <c r="AK345" s="805"/>
      <c r="AL345" s="805"/>
      <c r="AM345" s="805"/>
      <c r="AN345" s="805"/>
      <c r="AO345" s="805"/>
      <c r="AP345" s="805"/>
      <c r="AQ345" s="805"/>
      <c r="AR345" s="805"/>
      <c r="AS345" s="805"/>
      <c r="AT345" s="805"/>
      <c r="AU345" s="805"/>
      <c r="AV345" s="805"/>
      <c r="AW345" s="805"/>
      <c r="AX345" s="805"/>
      <c r="AY345" s="805"/>
      <c r="AZ345" s="805"/>
      <c r="BA345" s="805"/>
    </row>
    <row r="346" spans="1:53" ht="15.75">
      <c r="A346" s="815" t="s">
        <v>12</v>
      </c>
      <c r="B346" s="794" t="s">
        <v>25</v>
      </c>
      <c r="C346" s="794" t="s">
        <v>26</v>
      </c>
      <c r="D346" s="794" t="s">
        <v>27</v>
      </c>
      <c r="E346" s="806" t="s">
        <v>28</v>
      </c>
      <c r="F346" s="809" t="s">
        <v>29</v>
      </c>
      <c r="G346" s="773" t="s">
        <v>30</v>
      </c>
      <c r="H346" s="773"/>
      <c r="I346" s="794" t="s">
        <v>31</v>
      </c>
      <c r="J346" s="797" t="s">
        <v>32</v>
      </c>
      <c r="K346" s="800" t="s">
        <v>33</v>
      </c>
      <c r="L346" s="794" t="s">
        <v>34</v>
      </c>
      <c r="M346" s="803" t="s">
        <v>35</v>
      </c>
      <c r="N346" s="791" t="s">
        <v>36</v>
      </c>
      <c r="O346" s="773" t="s">
        <v>37</v>
      </c>
      <c r="P346" s="773"/>
      <c r="Q346" s="773"/>
      <c r="R346" s="773"/>
      <c r="S346" s="773"/>
      <c r="T346" s="773"/>
      <c r="U346" s="773"/>
      <c r="V346" s="792" t="s">
        <v>38</v>
      </c>
      <c r="W346" s="791" t="s">
        <v>39</v>
      </c>
      <c r="X346" s="773" t="s">
        <v>40</v>
      </c>
      <c r="Y346" s="773"/>
      <c r="Z346" s="773"/>
      <c r="AA346" s="773"/>
      <c r="AB346" s="818" t="s">
        <v>431</v>
      </c>
      <c r="AC346" s="820" t="s">
        <v>432</v>
      </c>
      <c r="AD346" s="21"/>
      <c r="AE346" s="21"/>
      <c r="AF346" s="21"/>
      <c r="AG346" s="21"/>
      <c r="AH346" s="21"/>
      <c r="AI346" s="793"/>
      <c r="AJ346" s="789"/>
      <c r="AK346" s="789"/>
      <c r="AL346" s="789"/>
      <c r="AM346" s="789"/>
      <c r="AN346" s="789"/>
      <c r="AO346" s="789"/>
      <c r="AP346" s="789"/>
      <c r="AQ346" s="789"/>
      <c r="AR346" s="789"/>
      <c r="AS346" s="789"/>
      <c r="AT346" s="789"/>
      <c r="AU346" s="789"/>
      <c r="AV346" s="789"/>
      <c r="AW346" s="789"/>
      <c r="AX346" s="789"/>
      <c r="AY346" s="789"/>
      <c r="AZ346" s="789"/>
      <c r="BA346" s="789"/>
    </row>
    <row r="347" spans="1:53" ht="15.75">
      <c r="A347" s="816"/>
      <c r="B347" s="795"/>
      <c r="C347" s="795"/>
      <c r="D347" s="795"/>
      <c r="E347" s="807"/>
      <c r="F347" s="810"/>
      <c r="G347" s="773"/>
      <c r="H347" s="773"/>
      <c r="I347" s="795"/>
      <c r="J347" s="798"/>
      <c r="K347" s="801"/>
      <c r="L347" s="795"/>
      <c r="M347" s="804"/>
      <c r="N347" s="791"/>
      <c r="O347" s="773" t="s">
        <v>41</v>
      </c>
      <c r="P347" s="773" t="s">
        <v>42</v>
      </c>
      <c r="Q347" s="773" t="s">
        <v>43</v>
      </c>
      <c r="R347" s="790" t="s">
        <v>44</v>
      </c>
      <c r="S347" s="743" t="s">
        <v>45</v>
      </c>
      <c r="T347" s="773" t="s">
        <v>46</v>
      </c>
      <c r="U347" s="773" t="s">
        <v>47</v>
      </c>
      <c r="V347" s="792"/>
      <c r="W347" s="791"/>
      <c r="X347" s="773" t="s">
        <v>13</v>
      </c>
      <c r="Y347" s="773" t="s">
        <v>48</v>
      </c>
      <c r="Z347" s="773" t="s">
        <v>49</v>
      </c>
      <c r="AA347" s="773" t="s">
        <v>47</v>
      </c>
      <c r="AB347" s="819"/>
      <c r="AC347" s="820"/>
      <c r="AD347" s="21"/>
      <c r="AE347" s="21"/>
      <c r="AF347" s="21"/>
      <c r="AG347" s="21"/>
      <c r="AH347" s="21"/>
      <c r="AI347" s="793"/>
      <c r="AJ347" s="789"/>
      <c r="AK347" s="789"/>
      <c r="AL347" s="789"/>
      <c r="AM347" s="789"/>
      <c r="AN347" s="789"/>
      <c r="AO347" s="789"/>
      <c r="AP347" s="789"/>
      <c r="AQ347" s="789"/>
      <c r="AR347" s="789"/>
      <c r="AS347" s="812"/>
      <c r="AT347" s="812"/>
      <c r="AU347" s="812"/>
      <c r="AV347" s="812"/>
      <c r="AW347" s="812"/>
      <c r="AX347" s="812"/>
      <c r="AY347" s="812"/>
      <c r="AZ347" s="812"/>
      <c r="BA347" s="812"/>
    </row>
    <row r="348" spans="1:53" ht="15.75" customHeight="1">
      <c r="A348" s="817"/>
      <c r="B348" s="796"/>
      <c r="C348" s="796"/>
      <c r="D348" s="796"/>
      <c r="E348" s="808"/>
      <c r="F348" s="811"/>
      <c r="G348" s="208" t="s">
        <v>50</v>
      </c>
      <c r="H348" s="208" t="s">
        <v>51</v>
      </c>
      <c r="I348" s="796"/>
      <c r="J348" s="799"/>
      <c r="K348" s="802"/>
      <c r="L348" s="796"/>
      <c r="M348" s="804"/>
      <c r="N348" s="791"/>
      <c r="O348" s="773"/>
      <c r="P348" s="773"/>
      <c r="Q348" s="773"/>
      <c r="R348" s="790"/>
      <c r="S348" s="743"/>
      <c r="T348" s="773"/>
      <c r="U348" s="773"/>
      <c r="V348" s="792"/>
      <c r="W348" s="791"/>
      <c r="X348" s="773"/>
      <c r="Y348" s="773"/>
      <c r="Z348" s="773"/>
      <c r="AA348" s="773"/>
      <c r="AB348" s="819"/>
      <c r="AC348" s="820"/>
      <c r="AD348" s="21"/>
      <c r="AE348" s="21"/>
      <c r="AF348" s="21"/>
      <c r="AG348" s="21"/>
      <c r="AH348" s="21"/>
      <c r="AI348" s="793"/>
      <c r="AJ348" s="789"/>
      <c r="AK348" s="789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SUM('28:10'!G349)</f>
        <v>0</v>
      </c>
      <c r="H349" s="95">
        <f t="shared" ref="H349:H369" si="75">D349*G349</f>
        <v>0</v>
      </c>
      <c r="I349" s="93">
        <f>SUM('28:10'!I349)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SUM('28:10'!O349)</f>
        <v>0</v>
      </c>
      <c r="P349" s="93">
        <f>SUM('28:10'!P349)</f>
        <v>0</v>
      </c>
      <c r="Q349" s="93">
        <f>SUM('28:10'!Q349)</f>
        <v>0</v>
      </c>
      <c r="R349" s="93">
        <f>SUM('28:10'!R349)</f>
        <v>0</v>
      </c>
      <c r="S349" s="93">
        <f>SUM('28:10'!S349)</f>
        <v>0</v>
      </c>
      <c r="T349" s="93">
        <f>SUM('28:10'!T349)</f>
        <v>0</v>
      </c>
      <c r="U349" s="93">
        <f>SUM('28:10'!U349)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SUM('28:10'!X349)</f>
        <v>0</v>
      </c>
      <c r="Y349" s="93">
        <f>SUM('28:10'!Y349)</f>
        <v>0</v>
      </c>
      <c r="Z349" s="93">
        <f>SUM('28:10'!Z349)</f>
        <v>0</v>
      </c>
      <c r="AA349" s="93">
        <f>SUM('28:10'!AA349)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SUM('28:10'!G350)</f>
        <v>0</v>
      </c>
      <c r="H350" s="95">
        <f t="shared" si="75"/>
        <v>0</v>
      </c>
      <c r="I350" s="93">
        <f>SUM('28:10'!I350)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SUM('28:10'!O350)</f>
        <v>0</v>
      </c>
      <c r="P350" s="93">
        <f>SUM('28:10'!P350)</f>
        <v>0</v>
      </c>
      <c r="Q350" s="93">
        <f>SUM('28:10'!Q350)</f>
        <v>0</v>
      </c>
      <c r="R350" s="93">
        <f>SUM('28:10'!R350)</f>
        <v>0</v>
      </c>
      <c r="S350" s="93">
        <f>SUM('28:10'!S350)</f>
        <v>0</v>
      </c>
      <c r="T350" s="93">
        <f>SUM('28:10'!T350)</f>
        <v>0</v>
      </c>
      <c r="U350" s="93">
        <f>SUM('28:10'!U350)</f>
        <v>0</v>
      </c>
      <c r="V350" s="196">
        <f t="shared" si="77"/>
        <v>0</v>
      </c>
      <c r="W350" s="33" t="str">
        <f t="shared" si="78"/>
        <v/>
      </c>
      <c r="X350" s="93">
        <f>SUM('28:10'!X350)</f>
        <v>0</v>
      </c>
      <c r="Y350" s="93">
        <f>SUM('28:10'!Y350)</f>
        <v>0</v>
      </c>
      <c r="Z350" s="93">
        <f>SUM('28:10'!Z350)</f>
        <v>0</v>
      </c>
      <c r="AA350" s="93">
        <f>SUM('28:10'!AA350)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SUM('28:10'!G351)</f>
        <v>0</v>
      </c>
      <c r="H351" s="95">
        <f t="shared" si="75"/>
        <v>0</v>
      </c>
      <c r="I351" s="93">
        <f>SUM('28:10'!I351)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SUM('28:10'!O351)</f>
        <v>0</v>
      </c>
      <c r="P351" s="93">
        <f>SUM('28:10'!P351)</f>
        <v>0</v>
      </c>
      <c r="Q351" s="93">
        <f>SUM('28:10'!Q351)</f>
        <v>0</v>
      </c>
      <c r="R351" s="93">
        <f>SUM('28:10'!R351)</f>
        <v>0</v>
      </c>
      <c r="S351" s="93">
        <f>SUM('28:10'!S351)</f>
        <v>0</v>
      </c>
      <c r="T351" s="93">
        <f>SUM('28:10'!T351)</f>
        <v>0</v>
      </c>
      <c r="U351" s="93">
        <f>SUM('28:10'!U351)</f>
        <v>0</v>
      </c>
      <c r="V351" s="196">
        <f t="shared" si="77"/>
        <v>0</v>
      </c>
      <c r="W351" s="33" t="str">
        <f t="shared" si="78"/>
        <v/>
      </c>
      <c r="X351" s="93">
        <f>SUM('28:10'!X351)</f>
        <v>0</v>
      </c>
      <c r="Y351" s="93">
        <f>SUM('28:10'!Y351)</f>
        <v>0</v>
      </c>
      <c r="Z351" s="93">
        <f>SUM('28:10'!Z351)</f>
        <v>0</v>
      </c>
      <c r="AA351" s="93">
        <f>SUM('28:10'!AA351)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SUM('28:10'!G352)</f>
        <v>0</v>
      </c>
      <c r="H352" s="95">
        <f t="shared" si="75"/>
        <v>0</v>
      </c>
      <c r="I352" s="93">
        <f>SUM('28:10'!I352)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SUM('28:10'!O352)</f>
        <v>0</v>
      </c>
      <c r="P352" s="93">
        <f>SUM('28:10'!P352)</f>
        <v>0</v>
      </c>
      <c r="Q352" s="93">
        <f>SUM('28:10'!Q352)</f>
        <v>0</v>
      </c>
      <c r="R352" s="93">
        <f>SUM('28:10'!R352)</f>
        <v>0</v>
      </c>
      <c r="S352" s="93">
        <f>SUM('28:10'!S352)</f>
        <v>0</v>
      </c>
      <c r="T352" s="93">
        <f>SUM('28:10'!T352)</f>
        <v>0</v>
      </c>
      <c r="U352" s="93">
        <f>SUM('28:10'!U352)</f>
        <v>0</v>
      </c>
      <c r="V352" s="196">
        <f t="shared" si="77"/>
        <v>0</v>
      </c>
      <c r="W352" s="33" t="str">
        <f t="shared" si="78"/>
        <v/>
      </c>
      <c r="X352" s="93">
        <f>SUM('28:10'!X352)</f>
        <v>0</v>
      </c>
      <c r="Y352" s="93">
        <f>SUM('28:10'!Y352)</f>
        <v>0</v>
      </c>
      <c r="Z352" s="93">
        <f>SUM('28:10'!Z352)</f>
        <v>0</v>
      </c>
      <c r="AA352" s="93">
        <f>SUM('28:10'!AA352)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SUM('28:10'!G353)</f>
        <v>0</v>
      </c>
      <c r="H353" s="95">
        <f t="shared" si="75"/>
        <v>0</v>
      </c>
      <c r="I353" s="93">
        <f>SUM('28:10'!I353)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SUM('28:10'!O353)</f>
        <v>0</v>
      </c>
      <c r="P353" s="93">
        <f>SUM('28:10'!P353)</f>
        <v>0</v>
      </c>
      <c r="Q353" s="93">
        <f>SUM('28:10'!Q353)</f>
        <v>0</v>
      </c>
      <c r="R353" s="93">
        <f>SUM('28:10'!R353)</f>
        <v>0</v>
      </c>
      <c r="S353" s="93">
        <f>SUM('28:10'!S353)</f>
        <v>0</v>
      </c>
      <c r="T353" s="93">
        <f>SUM('28:10'!T353)</f>
        <v>0</v>
      </c>
      <c r="U353" s="93">
        <f>SUM('28:10'!U353)</f>
        <v>0</v>
      </c>
      <c r="V353" s="196">
        <f t="shared" si="77"/>
        <v>0</v>
      </c>
      <c r="W353" s="33" t="str">
        <f t="shared" si="78"/>
        <v/>
      </c>
      <c r="X353" s="93">
        <f>SUM('28:10'!X353)</f>
        <v>0</v>
      </c>
      <c r="Y353" s="93">
        <f>SUM('28:10'!Y353)</f>
        <v>0</v>
      </c>
      <c r="Z353" s="93">
        <f>SUM('28:10'!Z353)</f>
        <v>0</v>
      </c>
      <c r="AA353" s="93">
        <f>SUM('28:10'!AA353)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SUM('28:10'!G354)</f>
        <v>0</v>
      </c>
      <c r="H354" s="95">
        <f t="shared" si="75"/>
        <v>0</v>
      </c>
      <c r="I354" s="93">
        <f>SUM('28:10'!I354)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SUM('28:10'!O354)</f>
        <v>0</v>
      </c>
      <c r="P354" s="93">
        <f>SUM('28:10'!P354)</f>
        <v>0</v>
      </c>
      <c r="Q354" s="93">
        <f>SUM('28:10'!Q354)</f>
        <v>0</v>
      </c>
      <c r="R354" s="93">
        <f>SUM('28:10'!R354)</f>
        <v>0</v>
      </c>
      <c r="S354" s="93">
        <f>SUM('28:10'!S354)</f>
        <v>0</v>
      </c>
      <c r="T354" s="93">
        <f>SUM('28:10'!T354)</f>
        <v>0</v>
      </c>
      <c r="U354" s="93">
        <f>SUM('28:10'!U354)</f>
        <v>0</v>
      </c>
      <c r="V354" s="196">
        <f t="shared" si="77"/>
        <v>0</v>
      </c>
      <c r="W354" s="33" t="str">
        <f t="shared" si="78"/>
        <v/>
      </c>
      <c r="X354" s="93">
        <f>SUM('28:10'!X354)</f>
        <v>0</v>
      </c>
      <c r="Y354" s="93">
        <f>SUM('28:10'!Y354)</f>
        <v>0</v>
      </c>
      <c r="Z354" s="93">
        <f>SUM('28:10'!Z354)</f>
        <v>0</v>
      </c>
      <c r="AA354" s="93">
        <f>SUM('28:10'!AA354)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SUM('28:10'!G355)</f>
        <v>0</v>
      </c>
      <c r="H355" s="95">
        <f t="shared" si="75"/>
        <v>0</v>
      </c>
      <c r="I355" s="93">
        <f>SUM('28:10'!I355)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SUM('28:10'!O355)</f>
        <v>0</v>
      </c>
      <c r="P355" s="93">
        <f>SUM('28:10'!P355)</f>
        <v>0</v>
      </c>
      <c r="Q355" s="93">
        <f>SUM('28:10'!Q355)</f>
        <v>0</v>
      </c>
      <c r="R355" s="93">
        <f>SUM('28:10'!R355)</f>
        <v>0</v>
      </c>
      <c r="S355" s="93">
        <f>SUM('28:10'!S355)</f>
        <v>0</v>
      </c>
      <c r="T355" s="93">
        <f>SUM('28:10'!T355)</f>
        <v>0</v>
      </c>
      <c r="U355" s="93">
        <f>SUM('28:10'!U355)</f>
        <v>0</v>
      </c>
      <c r="V355" s="196">
        <f t="shared" si="77"/>
        <v>0</v>
      </c>
      <c r="W355" s="33" t="str">
        <f t="shared" si="78"/>
        <v/>
      </c>
      <c r="X355" s="93">
        <f>SUM('28:10'!X355)</f>
        <v>0</v>
      </c>
      <c r="Y355" s="93">
        <f>SUM('28:10'!Y355)</f>
        <v>0</v>
      </c>
      <c r="Z355" s="93">
        <f>SUM('28:10'!Z355)</f>
        <v>0</v>
      </c>
      <c r="AA355" s="93">
        <f>SUM('28:10'!AA355)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SUM('28:10'!G356)</f>
        <v>0</v>
      </c>
      <c r="H356" s="95">
        <f t="shared" si="75"/>
        <v>0</v>
      </c>
      <c r="I356" s="93">
        <f>SUM('28:10'!I356)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SUM('28:10'!O356)</f>
        <v>0</v>
      </c>
      <c r="P356" s="93">
        <f>SUM('28:10'!P356)</f>
        <v>0</v>
      </c>
      <c r="Q356" s="93">
        <f>SUM('28:10'!Q356)</f>
        <v>0</v>
      </c>
      <c r="R356" s="93">
        <f>SUM('28:10'!R356)</f>
        <v>0</v>
      </c>
      <c r="S356" s="93">
        <f>SUM('28:10'!S356)</f>
        <v>0</v>
      </c>
      <c r="T356" s="93">
        <f>SUM('28:10'!T356)</f>
        <v>0</v>
      </c>
      <c r="U356" s="93">
        <f>SUM('28:10'!U356)</f>
        <v>0</v>
      </c>
      <c r="V356" s="196">
        <f t="shared" si="77"/>
        <v>0</v>
      </c>
      <c r="W356" s="33" t="str">
        <f t="shared" si="78"/>
        <v/>
      </c>
      <c r="X356" s="93">
        <f>SUM('28:10'!X356)</f>
        <v>0</v>
      </c>
      <c r="Y356" s="93">
        <f>SUM('28:10'!Y356)</f>
        <v>0</v>
      </c>
      <c r="Z356" s="93">
        <f>SUM('28:10'!Z356)</f>
        <v>0</v>
      </c>
      <c r="AA356" s="93">
        <f>SUM('28:10'!AA356)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SUM('28:10'!G357)</f>
        <v>0</v>
      </c>
      <c r="H357" s="95">
        <f t="shared" si="75"/>
        <v>0</v>
      </c>
      <c r="I357" s="93">
        <f>SUM('28:10'!I357)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SUM('28:10'!O357)</f>
        <v>0</v>
      </c>
      <c r="P357" s="93">
        <f>SUM('28:10'!P357)</f>
        <v>0</v>
      </c>
      <c r="Q357" s="93">
        <f>SUM('28:10'!Q357)</f>
        <v>0</v>
      </c>
      <c r="R357" s="93">
        <f>SUM('28:10'!R357)</f>
        <v>0</v>
      </c>
      <c r="S357" s="93">
        <f>SUM('28:10'!S357)</f>
        <v>0</v>
      </c>
      <c r="T357" s="93">
        <f>SUM('28:10'!T357)</f>
        <v>0</v>
      </c>
      <c r="U357" s="93">
        <f>SUM('28:10'!U357)</f>
        <v>0</v>
      </c>
      <c r="V357" s="196">
        <f t="shared" si="77"/>
        <v>0</v>
      </c>
      <c r="W357" s="33" t="str">
        <f t="shared" si="78"/>
        <v/>
      </c>
      <c r="X357" s="93">
        <f>SUM('28:10'!X357)</f>
        <v>0</v>
      </c>
      <c r="Y357" s="93">
        <f>SUM('28:10'!Y357)</f>
        <v>0</v>
      </c>
      <c r="Z357" s="93">
        <f>SUM('28:10'!Z357)</f>
        <v>0</v>
      </c>
      <c r="AA357" s="93">
        <f>SUM('28:10'!AA357)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SUM('28:10'!G358)</f>
        <v>0</v>
      </c>
      <c r="H358" s="95">
        <f t="shared" si="75"/>
        <v>0</v>
      </c>
      <c r="I358" s="93">
        <f>SUM('28:10'!I358)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SUM('28:10'!O358)</f>
        <v>0</v>
      </c>
      <c r="P358" s="93">
        <f>SUM('28:10'!P358)</f>
        <v>0</v>
      </c>
      <c r="Q358" s="93">
        <f>SUM('28:10'!Q358)</f>
        <v>0</v>
      </c>
      <c r="R358" s="93">
        <f>SUM('28:10'!R358)</f>
        <v>0</v>
      </c>
      <c r="S358" s="93">
        <f>SUM('28:10'!S358)</f>
        <v>0</v>
      </c>
      <c r="T358" s="93">
        <f>SUM('28:10'!T358)</f>
        <v>0</v>
      </c>
      <c r="U358" s="93">
        <f>SUM('28:10'!U358)</f>
        <v>0</v>
      </c>
      <c r="V358" s="196">
        <f t="shared" si="77"/>
        <v>0</v>
      </c>
      <c r="W358" s="33" t="str">
        <f t="shared" si="78"/>
        <v/>
      </c>
      <c r="X358" s="93">
        <f>SUM('28:10'!X358)</f>
        <v>0</v>
      </c>
      <c r="Y358" s="93">
        <f>SUM('28:10'!Y358)</f>
        <v>0</v>
      </c>
      <c r="Z358" s="93">
        <f>SUM('28:10'!Z358)</f>
        <v>0</v>
      </c>
      <c r="AA358" s="93">
        <f>SUM('28:10'!AA358)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SUM('28:10'!G359)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SUM('28:10'!G360)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SUM('28:10'!G361)</f>
        <v>0</v>
      </c>
      <c r="H361" s="95">
        <f t="shared" si="75"/>
        <v>0</v>
      </c>
      <c r="I361" s="93">
        <f>SUM('28:10'!I361)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SUM('28:10'!O361)</f>
        <v>0</v>
      </c>
      <c r="P361" s="93">
        <f>SUM('28:10'!P361)</f>
        <v>0</v>
      </c>
      <c r="Q361" s="93">
        <f>SUM('28:10'!Q361)</f>
        <v>0</v>
      </c>
      <c r="R361" s="93">
        <f>SUM('28:10'!R361)</f>
        <v>0</v>
      </c>
      <c r="S361" s="93">
        <f>SUM('28:10'!S361)</f>
        <v>0</v>
      </c>
      <c r="T361" s="93">
        <f>SUM('28:10'!T361)</f>
        <v>0</v>
      </c>
      <c r="U361" s="93">
        <f>SUM('28:10'!U361)</f>
        <v>0</v>
      </c>
      <c r="V361" s="196">
        <f t="shared" si="77"/>
        <v>0</v>
      </c>
      <c r="W361" s="33" t="str">
        <f t="shared" si="78"/>
        <v/>
      </c>
      <c r="X361" s="93">
        <f>SUM('28:10'!X361)</f>
        <v>0</v>
      </c>
      <c r="Y361" s="93">
        <f>SUM('28:10'!Y361)</f>
        <v>0</v>
      </c>
      <c r="Z361" s="93">
        <f>SUM('28:10'!Z361)</f>
        <v>0</v>
      </c>
      <c r="AA361" s="93">
        <f>SUM('28:10'!AA361)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SUM('28:10'!G362)</f>
        <v>0</v>
      </c>
      <c r="H362" s="95">
        <f t="shared" si="75"/>
        <v>0</v>
      </c>
      <c r="I362" s="93">
        <f>SUM('28:10'!I362)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SUM('28:10'!O362)</f>
        <v>0</v>
      </c>
      <c r="P362" s="93">
        <f>SUM('28:10'!P362)</f>
        <v>0</v>
      </c>
      <c r="Q362" s="93">
        <f>SUM('28:10'!Q362)</f>
        <v>0</v>
      </c>
      <c r="R362" s="93">
        <f>SUM('28:10'!R362)</f>
        <v>0</v>
      </c>
      <c r="S362" s="93">
        <f>SUM('28:10'!S362)</f>
        <v>0</v>
      </c>
      <c r="T362" s="93">
        <f>SUM('28:10'!T362)</f>
        <v>0</v>
      </c>
      <c r="U362" s="93">
        <f>SUM('28:10'!U362)</f>
        <v>0</v>
      </c>
      <c r="V362" s="196">
        <f t="shared" si="77"/>
        <v>0</v>
      </c>
      <c r="W362" s="33" t="str">
        <f t="shared" si="78"/>
        <v/>
      </c>
      <c r="X362" s="93">
        <f>SUM('28:10'!X362)</f>
        <v>0</v>
      </c>
      <c r="Y362" s="93">
        <f>SUM('28:10'!Y362)</f>
        <v>0</v>
      </c>
      <c r="Z362" s="93">
        <f>SUM('28:10'!Z362)</f>
        <v>0</v>
      </c>
      <c r="AA362" s="93">
        <f>SUM('28:10'!AA362)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SUM('28:10'!G363)</f>
        <v>0</v>
      </c>
      <c r="H363" s="95">
        <f t="shared" si="75"/>
        <v>0</v>
      </c>
      <c r="I363" s="93">
        <f>SUM('28:10'!I363)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SUM('28:10'!O363)</f>
        <v>0</v>
      </c>
      <c r="P363" s="93">
        <f>SUM('28:10'!P363)</f>
        <v>0</v>
      </c>
      <c r="Q363" s="93">
        <f>SUM('28:10'!Q363)</f>
        <v>0</v>
      </c>
      <c r="R363" s="93">
        <f>SUM('28:10'!R363)</f>
        <v>0</v>
      </c>
      <c r="S363" s="93">
        <f>SUM('28:10'!S363)</f>
        <v>0</v>
      </c>
      <c r="T363" s="93">
        <f>SUM('28:10'!T363)</f>
        <v>0</v>
      </c>
      <c r="U363" s="93">
        <f>SUM('28:10'!U363)</f>
        <v>0</v>
      </c>
      <c r="V363" s="196">
        <f t="shared" si="77"/>
        <v>0</v>
      </c>
      <c r="W363" s="33" t="str">
        <f t="shared" si="78"/>
        <v/>
      </c>
      <c r="X363" s="93">
        <f>SUM('28:10'!X363)</f>
        <v>0</v>
      </c>
      <c r="Y363" s="93">
        <f>SUM('28:10'!Y363)</f>
        <v>0</v>
      </c>
      <c r="Z363" s="93">
        <f>SUM('28:10'!Z363)</f>
        <v>0</v>
      </c>
      <c r="AA363" s="93">
        <f>SUM('28:10'!AA363)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SUM('28:10'!G364)</f>
        <v>0</v>
      </c>
      <c r="H364" s="95">
        <f t="shared" si="75"/>
        <v>0</v>
      </c>
      <c r="I364" s="93">
        <f>SUM('28:10'!I364)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SUM('28:10'!O364)</f>
        <v>0</v>
      </c>
      <c r="P364" s="93">
        <f>SUM('28:10'!P364)</f>
        <v>0</v>
      </c>
      <c r="Q364" s="93">
        <f>SUM('28:10'!Q364)</f>
        <v>0</v>
      </c>
      <c r="R364" s="93">
        <f>SUM('28:10'!R364)</f>
        <v>0</v>
      </c>
      <c r="S364" s="93">
        <f>SUM('28:10'!S364)</f>
        <v>0</v>
      </c>
      <c r="T364" s="93">
        <f>SUM('28:10'!T364)</f>
        <v>0</v>
      </c>
      <c r="U364" s="93">
        <f>SUM('28:10'!U364)</f>
        <v>0</v>
      </c>
      <c r="V364" s="196">
        <f t="shared" si="77"/>
        <v>0</v>
      </c>
      <c r="W364" s="33" t="str">
        <f t="shared" si="78"/>
        <v/>
      </c>
      <c r="X364" s="93">
        <f>SUM('28:10'!X364)</f>
        <v>0</v>
      </c>
      <c r="Y364" s="93">
        <f>SUM('28:10'!Y364)</f>
        <v>0</v>
      </c>
      <c r="Z364" s="93">
        <f>SUM('28:10'!Z364)</f>
        <v>0</v>
      </c>
      <c r="AA364" s="93">
        <f>SUM('28:10'!AA364)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SUM('28:10'!G365)</f>
        <v>0</v>
      </c>
      <c r="H365" s="95">
        <f t="shared" si="75"/>
        <v>0</v>
      </c>
      <c r="I365" s="93">
        <f>SUM('28:10'!I365)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SUM('28:10'!O365)</f>
        <v>0</v>
      </c>
      <c r="P365" s="93">
        <f>SUM('28:10'!P365)</f>
        <v>0</v>
      </c>
      <c r="Q365" s="93">
        <f>SUM('28:10'!Q365)</f>
        <v>0</v>
      </c>
      <c r="R365" s="93">
        <f>SUM('28:10'!R365)</f>
        <v>0</v>
      </c>
      <c r="S365" s="93">
        <f>SUM('28:10'!S365)</f>
        <v>0</v>
      </c>
      <c r="T365" s="93">
        <f>SUM('28:10'!T365)</f>
        <v>0</v>
      </c>
      <c r="U365" s="93">
        <f>SUM('28:10'!U365)</f>
        <v>0</v>
      </c>
      <c r="V365" s="196"/>
      <c r="W365" s="33"/>
      <c r="X365" s="93">
        <f>SUM('28:10'!X365)</f>
        <v>0</v>
      </c>
      <c r="Y365" s="93">
        <f>SUM('28:10'!Y365)</f>
        <v>0</v>
      </c>
      <c r="Z365" s="93">
        <f>SUM('28:10'!Z365)</f>
        <v>0</v>
      </c>
      <c r="AA365" s="93">
        <f>SUM('28:10'!AA365)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SUM('28:10'!G366)</f>
        <v>0</v>
      </c>
      <c r="H366" s="95">
        <f t="shared" si="75"/>
        <v>0</v>
      </c>
      <c r="I366" s="93">
        <f>SUM('28:10'!I366)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SUM('28:10'!O366)</f>
        <v>0</v>
      </c>
      <c r="P366" s="93">
        <f>SUM('28:10'!P366)</f>
        <v>0</v>
      </c>
      <c r="Q366" s="93">
        <f>SUM('28:10'!Q366)</f>
        <v>0</v>
      </c>
      <c r="R366" s="93">
        <f>SUM('28:10'!R366)</f>
        <v>0</v>
      </c>
      <c r="S366" s="93">
        <f>SUM('28:10'!S366)</f>
        <v>0</v>
      </c>
      <c r="T366" s="93">
        <f>SUM('28:10'!T366)</f>
        <v>0</v>
      </c>
      <c r="U366" s="93">
        <f>SUM('28:10'!U366)</f>
        <v>0</v>
      </c>
      <c r="V366" s="196"/>
      <c r="W366" s="33"/>
      <c r="X366" s="93">
        <f>SUM('28:10'!X366)</f>
        <v>0</v>
      </c>
      <c r="Y366" s="93">
        <f>SUM('28:10'!Y366)</f>
        <v>0</v>
      </c>
      <c r="Z366" s="93">
        <f>SUM('28:10'!Z366)</f>
        <v>0</v>
      </c>
      <c r="AA366" s="93">
        <f>SUM('28:10'!AA366)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SUM('28:10'!G367)</f>
        <v>0</v>
      </c>
      <c r="H367" s="95">
        <f t="shared" si="75"/>
        <v>0</v>
      </c>
      <c r="I367" s="93">
        <f>SUM('28:10'!I367)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SUM('28:10'!O367)</f>
        <v>0</v>
      </c>
      <c r="P367" s="93">
        <f>SUM('28:10'!P367)</f>
        <v>0</v>
      </c>
      <c r="Q367" s="93">
        <f>SUM('28:10'!Q367)</f>
        <v>0</v>
      </c>
      <c r="R367" s="93">
        <f>SUM('28:10'!R367)</f>
        <v>0</v>
      </c>
      <c r="S367" s="93">
        <f>SUM('28:10'!S367)</f>
        <v>0</v>
      </c>
      <c r="T367" s="93">
        <f>SUM('28:10'!T367)</f>
        <v>0</v>
      </c>
      <c r="U367" s="93">
        <f>SUM('28:10'!U367)</f>
        <v>0</v>
      </c>
      <c r="V367" s="196"/>
      <c r="W367" s="33"/>
      <c r="X367" s="93">
        <f>SUM('28:10'!X367)</f>
        <v>0</v>
      </c>
      <c r="Y367" s="93">
        <f>SUM('28:10'!Y367)</f>
        <v>0</v>
      </c>
      <c r="Z367" s="93">
        <f>SUM('28:10'!Z367)</f>
        <v>0</v>
      </c>
      <c r="AA367" s="93">
        <f>SUM('28:10'!AA367)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SUM('28:10'!G368)</f>
        <v>0</v>
      </c>
      <c r="H368" s="95">
        <f t="shared" si="75"/>
        <v>0</v>
      </c>
      <c r="I368" s="93">
        <f>SUM('28:10'!I368)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SUM('28:10'!O368)</f>
        <v>0</v>
      </c>
      <c r="P368" s="93">
        <f>SUM('28:10'!P368)</f>
        <v>0</v>
      </c>
      <c r="Q368" s="93">
        <f>SUM('28:10'!Q368)</f>
        <v>0</v>
      </c>
      <c r="R368" s="93">
        <f>SUM('28:10'!R368)</f>
        <v>0</v>
      </c>
      <c r="S368" s="93">
        <f>SUM('28:10'!S368)</f>
        <v>0</v>
      </c>
      <c r="T368" s="93">
        <f>SUM('28:10'!T368)</f>
        <v>0</v>
      </c>
      <c r="U368" s="93">
        <f>SUM('28:10'!U368)</f>
        <v>0</v>
      </c>
      <c r="V368" s="196"/>
      <c r="W368" s="33"/>
      <c r="X368" s="93">
        <f>SUM('28:10'!X368)</f>
        <v>0</v>
      </c>
      <c r="Y368" s="93">
        <f>SUM('28:10'!Y368)</f>
        <v>0</v>
      </c>
      <c r="Z368" s="93">
        <f>SUM('28:10'!Z368)</f>
        <v>0</v>
      </c>
      <c r="AA368" s="93">
        <f>SUM('28:10'!AA368)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SUM('28:10'!G369)</f>
        <v>0</v>
      </c>
      <c r="H369" s="95">
        <f t="shared" si="75"/>
        <v>0</v>
      </c>
      <c r="I369" s="93">
        <f>SUM('28:10'!I369)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SUM('28:10'!O369)</f>
        <v>0</v>
      </c>
      <c r="P369" s="93">
        <f>SUM('28:10'!P369)</f>
        <v>0</v>
      </c>
      <c r="Q369" s="93">
        <f>SUM('28:10'!Q369)</f>
        <v>0</v>
      </c>
      <c r="R369" s="93">
        <f>SUM('28:10'!R369)</f>
        <v>0</v>
      </c>
      <c r="S369" s="93">
        <f>SUM('28:10'!S369)</f>
        <v>0</v>
      </c>
      <c r="T369" s="93">
        <f>SUM('28:10'!T369)</f>
        <v>0</v>
      </c>
      <c r="U369" s="93">
        <f>SUM('28:10'!U369)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SUM('28:10'!X369)</f>
        <v>0</v>
      </c>
      <c r="Y369" s="93">
        <f>SUM('28:10'!Y369)</f>
        <v>0</v>
      </c>
      <c r="Z369" s="93">
        <f>SUM('28:10'!Z369)</f>
        <v>0</v>
      </c>
      <c r="AA369" s="93">
        <f>SUM('28:10'!AA369)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786" t="s">
        <v>70</v>
      </c>
      <c r="B370" s="787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SUM('28:10'!G371)</f>
        <v>0</v>
      </c>
      <c r="H371" s="212">
        <f t="shared" ref="H371:H427" si="82">D371*G371</f>
        <v>0</v>
      </c>
      <c r="I371" s="93">
        <f>SUM('28:10'!I371)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SUM('28:10'!O371)</f>
        <v>0</v>
      </c>
      <c r="P371" s="93">
        <f>SUM('28:10'!P371)</f>
        <v>0</v>
      </c>
      <c r="Q371" s="93">
        <f>SUM('28:10'!Q371)</f>
        <v>0</v>
      </c>
      <c r="R371" s="93">
        <f>SUM('28:10'!R371)</f>
        <v>0</v>
      </c>
      <c r="S371" s="93">
        <f>SUM('28:10'!S371)</f>
        <v>0</v>
      </c>
      <c r="T371" s="93">
        <f>SUM('28:10'!T371)</f>
        <v>0</v>
      </c>
      <c r="U371" s="93">
        <f>SUM('28:10'!U371)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SUM('28:10'!X371)</f>
        <v>0</v>
      </c>
      <c r="Y371" s="93">
        <f>SUM('28:10'!Y371)</f>
        <v>0</v>
      </c>
      <c r="Z371" s="93">
        <f>SUM('28:10'!Z371)</f>
        <v>0</v>
      </c>
      <c r="AA371" s="93">
        <f>SUM('28:10'!AA371)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SUM('28:10'!G373)</f>
        <v>0</v>
      </c>
      <c r="H373" s="212">
        <f t="shared" si="82"/>
        <v>0</v>
      </c>
      <c r="I373" s="93">
        <f>SUM('28:10'!I373)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SUM('28:10'!O373)</f>
        <v>0</v>
      </c>
      <c r="P373" s="93">
        <f>SUM('28:10'!P373)</f>
        <v>0</v>
      </c>
      <c r="Q373" s="93">
        <f>SUM('28:10'!Q373)</f>
        <v>0</v>
      </c>
      <c r="R373" s="93">
        <f>SUM('28:10'!R373)</f>
        <v>0</v>
      </c>
      <c r="S373" s="93">
        <f>SUM('28:10'!S373)</f>
        <v>0</v>
      </c>
      <c r="T373" s="93">
        <f>SUM('28:10'!T373)</f>
        <v>0</v>
      </c>
      <c r="U373" s="93">
        <f>SUM('28:10'!U373)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SUM('28:10'!X373)</f>
        <v>0</v>
      </c>
      <c r="Y373" s="93">
        <f>SUM('28:10'!Y373)</f>
        <v>0</v>
      </c>
      <c r="Z373" s="93">
        <f>SUM('28:10'!Z373)</f>
        <v>0</v>
      </c>
      <c r="AA373" s="93">
        <f>SUM('28:10'!AA373)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SUM('28:10'!G374)</f>
        <v>0</v>
      </c>
      <c r="H374" s="212">
        <f t="shared" si="82"/>
        <v>0</v>
      </c>
      <c r="I374" s="93">
        <f>SUM('28:10'!I374)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SUM('28:10'!O374)</f>
        <v>0</v>
      </c>
      <c r="P374" s="93">
        <f>SUM('28:10'!P374)</f>
        <v>0</v>
      </c>
      <c r="Q374" s="93">
        <f>SUM('28:10'!Q374)</f>
        <v>0</v>
      </c>
      <c r="R374" s="93">
        <f>SUM('28:10'!R374)</f>
        <v>0</v>
      </c>
      <c r="S374" s="93">
        <f>SUM('28:10'!S374)</f>
        <v>0</v>
      </c>
      <c r="T374" s="93">
        <f>SUM('28:10'!T374)</f>
        <v>0</v>
      </c>
      <c r="U374" s="93">
        <f>SUM('28:10'!U374)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SUM('28:10'!X374)</f>
        <v>0</v>
      </c>
      <c r="Y374" s="93">
        <f>SUM('28:10'!Y374)</f>
        <v>0</v>
      </c>
      <c r="Z374" s="93">
        <f>SUM('28:10'!Z374)</f>
        <v>0</v>
      </c>
      <c r="AA374" s="93">
        <f>SUM('28:10'!AA374)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SUM('28:10'!G375)</f>
        <v>0</v>
      </c>
      <c r="H375" s="212">
        <f t="shared" si="82"/>
        <v>0</v>
      </c>
      <c r="I375" s="93">
        <f>SUM('28:10'!I375)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SUM('28:10'!O375)</f>
        <v>0</v>
      </c>
      <c r="P375" s="93">
        <f>SUM('28:10'!P375)</f>
        <v>0</v>
      </c>
      <c r="Q375" s="93">
        <f>SUM('28:10'!Q375)</f>
        <v>0</v>
      </c>
      <c r="R375" s="93">
        <f>SUM('28:10'!R375)</f>
        <v>0</v>
      </c>
      <c r="S375" s="93">
        <f>SUM('28:10'!S375)</f>
        <v>0</v>
      </c>
      <c r="T375" s="93">
        <f>SUM('28:10'!T375)</f>
        <v>0</v>
      </c>
      <c r="U375" s="93">
        <f>SUM('28:10'!U375)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SUM('28:10'!X375)</f>
        <v>0</v>
      </c>
      <c r="Y375" s="93">
        <f>SUM('28:10'!Y375)</f>
        <v>0</v>
      </c>
      <c r="Z375" s="93">
        <f>SUM('28:10'!Z375)</f>
        <v>0</v>
      </c>
      <c r="AA375" s="93">
        <f>SUM('28:10'!AA375)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SUM('28:10'!G376)</f>
        <v>0</v>
      </c>
      <c r="H376" s="212">
        <f t="shared" si="82"/>
        <v>0</v>
      </c>
      <c r="I376" s="93">
        <f>SUM('28:10'!I376)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SUM('28:10'!G377)</f>
        <v>0</v>
      </c>
      <c r="H377" s="212">
        <f t="shared" si="82"/>
        <v>0</v>
      </c>
      <c r="I377" s="93">
        <f>SUM('28:10'!I377)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SUM('28:10'!G378)</f>
        <v>0</v>
      </c>
      <c r="H378" s="212">
        <f t="shared" si="82"/>
        <v>0</v>
      </c>
      <c r="I378" s="93">
        <f>SUM('28:10'!I378)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SUM('28:10'!G379)</f>
        <v>0</v>
      </c>
      <c r="H379" s="212">
        <f t="shared" si="82"/>
        <v>0</v>
      </c>
      <c r="I379" s="93">
        <f>SUM('28:10'!I379)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SUM('28:10'!O379)</f>
        <v>0</v>
      </c>
      <c r="P379" s="93">
        <f>SUM('28:10'!P379)</f>
        <v>0</v>
      </c>
      <c r="Q379" s="93">
        <f>SUM('28:10'!Q379)</f>
        <v>0</v>
      </c>
      <c r="R379" s="93">
        <f>SUM('28:10'!R379)</f>
        <v>0</v>
      </c>
      <c r="S379" s="93">
        <f>SUM('28:10'!S379)</f>
        <v>0</v>
      </c>
      <c r="T379" s="93">
        <f>SUM('28:10'!T379)</f>
        <v>0</v>
      </c>
      <c r="U379" s="93">
        <f>SUM('28:10'!U379)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SUM('28:10'!X379)</f>
        <v>0</v>
      </c>
      <c r="Y379" s="93">
        <f>SUM('28:10'!Y379)</f>
        <v>0</v>
      </c>
      <c r="Z379" s="93">
        <f>SUM('28:10'!Z379)</f>
        <v>0</v>
      </c>
      <c r="AA379" s="93">
        <f>SUM('28:10'!AA379)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SUM('28:10'!G380)</f>
        <v>0</v>
      </c>
      <c r="H380" s="212">
        <f t="shared" si="82"/>
        <v>0</v>
      </c>
      <c r="I380" s="93">
        <f>SUM('28:10'!I380)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SUM('28:10'!O380)</f>
        <v>0</v>
      </c>
      <c r="P380" s="93">
        <f>SUM('28:10'!P380)</f>
        <v>0</v>
      </c>
      <c r="Q380" s="93">
        <f>SUM('28:10'!Q380)</f>
        <v>0</v>
      </c>
      <c r="R380" s="93">
        <f>SUM('28:10'!R380)</f>
        <v>0</v>
      </c>
      <c r="S380" s="93">
        <f>SUM('28:10'!S380)</f>
        <v>0</v>
      </c>
      <c r="T380" s="93">
        <f>SUM('28:10'!T380)</f>
        <v>0</v>
      </c>
      <c r="U380" s="93">
        <f>SUM('28:10'!U380)</f>
        <v>0</v>
      </c>
      <c r="V380" s="196">
        <f t="shared" si="85"/>
        <v>0</v>
      </c>
      <c r="W380" s="33" t="str">
        <f t="shared" si="86"/>
        <v/>
      </c>
      <c r="X380" s="93">
        <f>SUM('28:10'!X380)</f>
        <v>0</v>
      </c>
      <c r="Y380" s="93">
        <f>SUM('28:10'!Y380)</f>
        <v>0</v>
      </c>
      <c r="Z380" s="93">
        <f>SUM('28:10'!Z380)</f>
        <v>0</v>
      </c>
      <c r="AA380" s="93">
        <f>SUM('28:10'!AA380)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SUM('28:10'!G381)</f>
        <v>0</v>
      </c>
      <c r="H381" s="212">
        <f t="shared" si="82"/>
        <v>0</v>
      </c>
      <c r="I381" s="93">
        <f>SUM('28:10'!I381)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SUM('28:10'!O381)</f>
        <v>0</v>
      </c>
      <c r="P381" s="93">
        <f>SUM('28:10'!P381)</f>
        <v>0</v>
      </c>
      <c r="Q381" s="93">
        <f>SUM('28:10'!Q381)</f>
        <v>0</v>
      </c>
      <c r="R381" s="93">
        <f>SUM('28:10'!R381)</f>
        <v>0</v>
      </c>
      <c r="S381" s="93">
        <f>SUM('28:10'!S381)</f>
        <v>0</v>
      </c>
      <c r="T381" s="93">
        <f>SUM('28:10'!T381)</f>
        <v>0</v>
      </c>
      <c r="U381" s="93">
        <f>SUM('28:10'!U381)</f>
        <v>0</v>
      </c>
      <c r="V381" s="196">
        <f t="shared" si="85"/>
        <v>0</v>
      </c>
      <c r="W381" s="33" t="str">
        <f t="shared" si="86"/>
        <v/>
      </c>
      <c r="X381" s="93">
        <f>SUM('28:10'!X381)</f>
        <v>0</v>
      </c>
      <c r="Y381" s="93">
        <f>SUM('28:10'!Y381)</f>
        <v>0</v>
      </c>
      <c r="Z381" s="93">
        <f>SUM('28:10'!Z381)</f>
        <v>0</v>
      </c>
      <c r="AA381" s="93">
        <f>SUM('28:10'!AA381)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SUM('28:10'!G382)</f>
        <v>0</v>
      </c>
      <c r="H382" s="212">
        <f t="shared" si="82"/>
        <v>0</v>
      </c>
      <c r="I382" s="93">
        <f>SUM('28:10'!I382)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SUM('28:10'!O382)</f>
        <v>0</v>
      </c>
      <c r="P382" s="93">
        <f>SUM('28:10'!P382)</f>
        <v>0</v>
      </c>
      <c r="Q382" s="93">
        <f>SUM('28:10'!Q382)</f>
        <v>0</v>
      </c>
      <c r="R382" s="93">
        <f>SUM('28:10'!R382)</f>
        <v>0</v>
      </c>
      <c r="S382" s="93">
        <f>SUM('28:10'!S382)</f>
        <v>0</v>
      </c>
      <c r="T382" s="93">
        <f>SUM('28:10'!T382)</f>
        <v>0</v>
      </c>
      <c r="U382" s="93">
        <f>SUM('28:10'!U382)</f>
        <v>0</v>
      </c>
      <c r="V382" s="196">
        <f t="shared" si="85"/>
        <v>0</v>
      </c>
      <c r="W382" s="33" t="str">
        <f t="shared" si="86"/>
        <v/>
      </c>
      <c r="X382" s="93">
        <f>SUM('28:10'!X382)</f>
        <v>0</v>
      </c>
      <c r="Y382" s="93">
        <f>SUM('28:10'!Y382)</f>
        <v>0</v>
      </c>
      <c r="Z382" s="93">
        <f>SUM('28:10'!Z382)</f>
        <v>0</v>
      </c>
      <c r="AA382" s="93">
        <f>SUM('28:10'!AA382)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SUM('28:10'!G383)</f>
        <v>0</v>
      </c>
      <c r="H383" s="212">
        <f t="shared" si="82"/>
        <v>0</v>
      </c>
      <c r="I383" s="93">
        <f>SUM('28:10'!I383)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SUM('28:10'!O383)</f>
        <v>0</v>
      </c>
      <c r="P383" s="93">
        <f>SUM('28:10'!P383)</f>
        <v>0</v>
      </c>
      <c r="Q383" s="93">
        <f>SUM('28:10'!Q383)</f>
        <v>0</v>
      </c>
      <c r="R383" s="93">
        <f>SUM('28:10'!R383)</f>
        <v>0</v>
      </c>
      <c r="S383" s="93">
        <f>SUM('28:10'!S383)</f>
        <v>0</v>
      </c>
      <c r="T383" s="93">
        <f>SUM('28:10'!T383)</f>
        <v>0</v>
      </c>
      <c r="U383" s="93">
        <f>SUM('28:10'!U383)</f>
        <v>0</v>
      </c>
      <c r="V383" s="196">
        <f t="shared" si="85"/>
        <v>0</v>
      </c>
      <c r="W383" s="33" t="str">
        <f t="shared" si="86"/>
        <v/>
      </c>
      <c r="X383" s="93">
        <f>SUM('28:10'!X383)</f>
        <v>0</v>
      </c>
      <c r="Y383" s="93">
        <f>SUM('28:10'!Y383)</f>
        <v>0</v>
      </c>
      <c r="Z383" s="93">
        <f>SUM('28:10'!Z383)</f>
        <v>0</v>
      </c>
      <c r="AA383" s="93">
        <f>SUM('28:10'!AA383)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SUM('28:10'!G384)</f>
        <v>0</v>
      </c>
      <c r="H384" s="212">
        <f t="shared" si="82"/>
        <v>0</v>
      </c>
      <c r="I384" s="93">
        <f>SUM('28:10'!I384)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SUM('28:10'!O384)</f>
        <v>0</v>
      </c>
      <c r="P384" s="93">
        <f>SUM('28:10'!P384)</f>
        <v>0</v>
      </c>
      <c r="Q384" s="93">
        <f>SUM('28:10'!Q384)</f>
        <v>0</v>
      </c>
      <c r="R384" s="93">
        <f>SUM('28:10'!R384)</f>
        <v>0</v>
      </c>
      <c r="S384" s="93">
        <f>SUM('28:10'!S384)</f>
        <v>0</v>
      </c>
      <c r="T384" s="93">
        <f>SUM('28:10'!T384)</f>
        <v>0</v>
      </c>
      <c r="U384" s="93">
        <f>SUM('28:10'!U384)</f>
        <v>0</v>
      </c>
      <c r="V384" s="196">
        <f t="shared" si="85"/>
        <v>0</v>
      </c>
      <c r="W384" s="33" t="str">
        <f t="shared" si="86"/>
        <v/>
      </c>
      <c r="X384" s="93">
        <f>SUM('28:10'!X384)</f>
        <v>0</v>
      </c>
      <c r="Y384" s="93">
        <f>SUM('28:10'!Y384)</f>
        <v>0</v>
      </c>
      <c r="Z384" s="93">
        <f>SUM('28:10'!Z384)</f>
        <v>0</v>
      </c>
      <c r="AA384" s="93">
        <f>SUM('28:10'!AA384)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SUM('28:10'!G385)</f>
        <v>0</v>
      </c>
      <c r="H385" s="212">
        <f t="shared" si="82"/>
        <v>0</v>
      </c>
      <c r="I385" s="93">
        <f>SUM('28:10'!I385)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SUM('28:10'!O385)</f>
        <v>0</v>
      </c>
      <c r="P385" s="93">
        <f>SUM('28:10'!P385)</f>
        <v>0</v>
      </c>
      <c r="Q385" s="93">
        <f>SUM('28:10'!Q385)</f>
        <v>0</v>
      </c>
      <c r="R385" s="93">
        <f>SUM('28:10'!R385)</f>
        <v>0</v>
      </c>
      <c r="S385" s="93">
        <f>SUM('28:10'!S385)</f>
        <v>0</v>
      </c>
      <c r="T385" s="93">
        <f>SUM('28:10'!T385)</f>
        <v>0</v>
      </c>
      <c r="U385" s="93">
        <f>SUM('28:10'!U385)</f>
        <v>0</v>
      </c>
      <c r="V385" s="196">
        <f t="shared" si="85"/>
        <v>0</v>
      </c>
      <c r="W385" s="33" t="str">
        <f t="shared" si="86"/>
        <v/>
      </c>
      <c r="X385" s="93">
        <f>SUM('28:10'!X385)</f>
        <v>0</v>
      </c>
      <c r="Y385" s="93">
        <f>SUM('28:10'!Y385)</f>
        <v>0</v>
      </c>
      <c r="Z385" s="93">
        <f>SUM('28:10'!Z385)</f>
        <v>0</v>
      </c>
      <c r="AA385" s="93">
        <f>SUM('28:10'!AA385)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SUM('28:10'!G386)</f>
        <v>0</v>
      </c>
      <c r="H386" s="212">
        <f t="shared" si="82"/>
        <v>0</v>
      </c>
      <c r="I386" s="93">
        <f>SUM('28:10'!I386)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SUM('28:10'!O386)</f>
        <v>0</v>
      </c>
      <c r="P386" s="93">
        <f>SUM('28:10'!P386)</f>
        <v>0</v>
      </c>
      <c r="Q386" s="93">
        <f>SUM('28:10'!Q386)</f>
        <v>0</v>
      </c>
      <c r="R386" s="93">
        <f>SUM('28:10'!R386)</f>
        <v>0</v>
      </c>
      <c r="S386" s="93">
        <f>SUM('28:10'!S386)</f>
        <v>0</v>
      </c>
      <c r="T386" s="93">
        <f>SUM('28:10'!T386)</f>
        <v>0</v>
      </c>
      <c r="U386" s="93">
        <f>SUM('28:10'!U386)</f>
        <v>0</v>
      </c>
      <c r="V386" s="196">
        <f t="shared" si="85"/>
        <v>0</v>
      </c>
      <c r="W386" s="33" t="str">
        <f t="shared" si="86"/>
        <v/>
      </c>
      <c r="X386" s="93">
        <f>SUM('28:10'!X386)</f>
        <v>0</v>
      </c>
      <c r="Y386" s="93">
        <f>SUM('28:10'!Y386)</f>
        <v>0</v>
      </c>
      <c r="Z386" s="93">
        <f>SUM('28:10'!Z386)</f>
        <v>0</v>
      </c>
      <c r="AA386" s="93">
        <f>SUM('28:10'!AA386)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SUM('28:10'!G387)</f>
        <v>0</v>
      </c>
      <c r="H387" s="212">
        <f t="shared" si="82"/>
        <v>0</v>
      </c>
      <c r="I387" s="93">
        <f>SUM('28:10'!I387)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SUM('28:10'!O387)</f>
        <v>0</v>
      </c>
      <c r="P387" s="93">
        <f>SUM('28:10'!P387)</f>
        <v>0</v>
      </c>
      <c r="Q387" s="93">
        <f>SUM('28:10'!Q387)</f>
        <v>0</v>
      </c>
      <c r="R387" s="93">
        <f>SUM('28:10'!R387)</f>
        <v>0</v>
      </c>
      <c r="S387" s="93">
        <f>SUM('28:10'!S387)</f>
        <v>0</v>
      </c>
      <c r="T387" s="93">
        <f>SUM('28:10'!T387)</f>
        <v>0</v>
      </c>
      <c r="U387" s="93">
        <f>SUM('28:10'!U387)</f>
        <v>0</v>
      </c>
      <c r="V387" s="196">
        <f t="shared" si="85"/>
        <v>0</v>
      </c>
      <c r="W387" s="33" t="str">
        <f t="shared" si="86"/>
        <v/>
      </c>
      <c r="X387" s="93">
        <f>SUM('28:10'!X387)</f>
        <v>0</v>
      </c>
      <c r="Y387" s="93">
        <f>SUM('28:10'!Y387)</f>
        <v>0</v>
      </c>
      <c r="Z387" s="93">
        <f>SUM('28:10'!Z387)</f>
        <v>0</v>
      </c>
      <c r="AA387" s="93">
        <f>SUM('28:10'!AA387)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SUM('28:10'!G388)</f>
        <v>0</v>
      </c>
      <c r="H388" s="212">
        <f t="shared" si="82"/>
        <v>0</v>
      </c>
      <c r="I388" s="93">
        <f>SUM('28:10'!I388)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SUM('28:10'!O388)</f>
        <v>0</v>
      </c>
      <c r="P388" s="93">
        <f>SUM('28:10'!P388)</f>
        <v>0</v>
      </c>
      <c r="Q388" s="93">
        <f>SUM('28:10'!Q388)</f>
        <v>0</v>
      </c>
      <c r="R388" s="93">
        <f>SUM('28:10'!R388)</f>
        <v>0</v>
      </c>
      <c r="S388" s="93">
        <f>SUM('28:10'!S388)</f>
        <v>0</v>
      </c>
      <c r="T388" s="93">
        <f>SUM('28:10'!T388)</f>
        <v>0</v>
      </c>
      <c r="U388" s="93">
        <f>SUM('28:10'!U388)</f>
        <v>0</v>
      </c>
      <c r="V388" s="196">
        <f t="shared" si="85"/>
        <v>0</v>
      </c>
      <c r="W388" s="33" t="str">
        <f t="shared" si="86"/>
        <v/>
      </c>
      <c r="X388" s="93">
        <f>SUM('28:10'!X388)</f>
        <v>0</v>
      </c>
      <c r="Y388" s="93">
        <f>SUM('28:10'!Y388)</f>
        <v>0</v>
      </c>
      <c r="Z388" s="93">
        <f>SUM('28:10'!Z388)</f>
        <v>0</v>
      </c>
      <c r="AA388" s="93">
        <f>SUM('28:10'!AA388)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SUM('28:10'!G389)</f>
        <v>0</v>
      </c>
      <c r="H389" s="212">
        <f t="shared" si="82"/>
        <v>0</v>
      </c>
      <c r="I389" s="93">
        <f>SUM('28:10'!I389)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SUM('28:10'!O389)</f>
        <v>0</v>
      </c>
      <c r="P389" s="93">
        <f>SUM('28:10'!P389)</f>
        <v>0</v>
      </c>
      <c r="Q389" s="93">
        <f>SUM('28:10'!Q389)</f>
        <v>0</v>
      </c>
      <c r="R389" s="93">
        <f>SUM('28:10'!R389)</f>
        <v>0</v>
      </c>
      <c r="S389" s="93">
        <f>SUM('28:10'!S389)</f>
        <v>0</v>
      </c>
      <c r="T389" s="93">
        <f>SUM('28:10'!T389)</f>
        <v>0</v>
      </c>
      <c r="U389" s="93">
        <f>SUM('28:10'!U389)</f>
        <v>0</v>
      </c>
      <c r="V389" s="196">
        <f t="shared" si="85"/>
        <v>0</v>
      </c>
      <c r="W389" s="33" t="str">
        <f t="shared" si="86"/>
        <v/>
      </c>
      <c r="X389" s="93">
        <f>SUM('28:10'!X389)</f>
        <v>0</v>
      </c>
      <c r="Y389" s="93">
        <f>SUM('28:10'!Y389)</f>
        <v>0</v>
      </c>
      <c r="Z389" s="93">
        <f>SUM('28:10'!Z389)</f>
        <v>0</v>
      </c>
      <c r="AA389" s="93">
        <f>SUM('28:10'!AA389)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SUM('28:10'!G390)</f>
        <v>0</v>
      </c>
      <c r="H390" s="212">
        <f t="shared" si="82"/>
        <v>0</v>
      </c>
      <c r="I390" s="93">
        <f>SUM('28:10'!I390)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SUM('28:10'!O390)</f>
        <v>0</v>
      </c>
      <c r="P390" s="93">
        <f>SUM('28:10'!P390)</f>
        <v>0</v>
      </c>
      <c r="Q390" s="93">
        <f>SUM('28:10'!Q390)</f>
        <v>0</v>
      </c>
      <c r="R390" s="93">
        <f>SUM('28:10'!R390)</f>
        <v>0</v>
      </c>
      <c r="S390" s="93">
        <f>SUM('28:10'!S390)</f>
        <v>0</v>
      </c>
      <c r="T390" s="93">
        <f>SUM('28:10'!T390)</f>
        <v>0</v>
      </c>
      <c r="U390" s="93">
        <f>SUM('28:10'!U390)</f>
        <v>0</v>
      </c>
      <c r="V390" s="196">
        <f t="shared" si="85"/>
        <v>0</v>
      </c>
      <c r="W390" s="33" t="str">
        <f t="shared" si="86"/>
        <v/>
      </c>
      <c r="X390" s="93">
        <f>SUM('28:10'!X390)</f>
        <v>0</v>
      </c>
      <c r="Y390" s="93">
        <f>SUM('28:10'!Y390)</f>
        <v>0</v>
      </c>
      <c r="Z390" s="93">
        <f>SUM('28:10'!Z390)</f>
        <v>0</v>
      </c>
      <c r="AA390" s="93">
        <f>SUM('28:10'!AA390)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SUM('28:10'!G391)</f>
        <v>0</v>
      </c>
      <c r="H391" s="212">
        <f t="shared" si="82"/>
        <v>0</v>
      </c>
      <c r="I391" s="93">
        <f>SUM('28:10'!I391)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SUM('28:10'!O391)</f>
        <v>0</v>
      </c>
      <c r="P391" s="93">
        <f>SUM('28:10'!P391)</f>
        <v>0</v>
      </c>
      <c r="Q391" s="93">
        <f>SUM('28:10'!Q391)</f>
        <v>0</v>
      </c>
      <c r="R391" s="93">
        <f>SUM('28:10'!R391)</f>
        <v>0</v>
      </c>
      <c r="S391" s="93">
        <f>SUM('28:10'!S391)</f>
        <v>0</v>
      </c>
      <c r="T391" s="93">
        <f>SUM('28:10'!T391)</f>
        <v>0</v>
      </c>
      <c r="U391" s="93">
        <f>SUM('28:10'!U391)</f>
        <v>0</v>
      </c>
      <c r="V391" s="196"/>
      <c r="W391" s="33"/>
      <c r="X391" s="93">
        <f>SUM('28:10'!X391)</f>
        <v>0</v>
      </c>
      <c r="Y391" s="93">
        <f>SUM('28:10'!Y391)</f>
        <v>0</v>
      </c>
      <c r="Z391" s="93">
        <f>SUM('28:10'!Z391)</f>
        <v>0</v>
      </c>
      <c r="AA391" s="93">
        <f>SUM('28:10'!AA391)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SUM('28:10'!G392)</f>
        <v>0</v>
      </c>
      <c r="H392" s="212">
        <f t="shared" si="82"/>
        <v>0</v>
      </c>
      <c r="I392" s="93">
        <f>SUM('28:10'!I392)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SUM('28:10'!O392)</f>
        <v>0</v>
      </c>
      <c r="P392" s="93">
        <f>SUM('28:10'!P392)</f>
        <v>0</v>
      </c>
      <c r="Q392" s="93">
        <f>SUM('28:10'!Q392)</f>
        <v>0</v>
      </c>
      <c r="R392" s="93">
        <f>SUM('28:10'!R392)</f>
        <v>0</v>
      </c>
      <c r="S392" s="93">
        <f>SUM('28:10'!S392)</f>
        <v>0</v>
      </c>
      <c r="T392" s="93">
        <f>SUM('28:10'!T392)</f>
        <v>0</v>
      </c>
      <c r="U392" s="93">
        <f>SUM('28:10'!U392)</f>
        <v>0</v>
      </c>
      <c r="V392" s="196"/>
      <c r="W392" s="33"/>
      <c r="X392" s="93">
        <f>SUM('28:10'!X392)</f>
        <v>0</v>
      </c>
      <c r="Y392" s="93">
        <f>SUM('28:10'!Y392)</f>
        <v>0</v>
      </c>
      <c r="Z392" s="93">
        <f>SUM('28:10'!Z392)</f>
        <v>0</v>
      </c>
      <c r="AA392" s="93">
        <f>SUM('28:10'!AA392)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SUM('28:10'!G393)</f>
        <v>0</v>
      </c>
      <c r="H393" s="212">
        <f t="shared" si="82"/>
        <v>0</v>
      </c>
      <c r="I393" s="93">
        <f>SUM('28:10'!I393)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SUM('28:10'!O393)</f>
        <v>0</v>
      </c>
      <c r="P393" s="93">
        <f>SUM('28:10'!P393)</f>
        <v>0</v>
      </c>
      <c r="Q393" s="93">
        <f>SUM('28:10'!Q393)</f>
        <v>0</v>
      </c>
      <c r="R393" s="93">
        <f>SUM('28:10'!R393)</f>
        <v>0</v>
      </c>
      <c r="S393" s="93">
        <f>SUM('28:10'!S393)</f>
        <v>0</v>
      </c>
      <c r="T393" s="93">
        <f>SUM('28:10'!T393)</f>
        <v>0</v>
      </c>
      <c r="U393" s="93">
        <f>SUM('28:10'!U393)</f>
        <v>0</v>
      </c>
      <c r="V393" s="196"/>
      <c r="W393" s="33"/>
      <c r="X393" s="93">
        <f>SUM('28:10'!X393)</f>
        <v>0</v>
      </c>
      <c r="Y393" s="93">
        <f>SUM('28:10'!Y393)</f>
        <v>0</v>
      </c>
      <c r="Z393" s="93">
        <f>SUM('28:10'!Z393)</f>
        <v>0</v>
      </c>
      <c r="AA393" s="93">
        <f>SUM('28:10'!AA393)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SUM('28:10'!G394)</f>
        <v>0</v>
      </c>
      <c r="H394" s="212">
        <f t="shared" si="82"/>
        <v>0</v>
      </c>
      <c r="I394" s="93">
        <f>SUM('28:10'!I394)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SUM('28:10'!O394)</f>
        <v>0</v>
      </c>
      <c r="P394" s="93">
        <f>SUM('28:10'!P394)</f>
        <v>0</v>
      </c>
      <c r="Q394" s="93">
        <f>SUM('28:10'!Q394)</f>
        <v>0</v>
      </c>
      <c r="R394" s="93">
        <f>SUM('28:10'!R394)</f>
        <v>0</v>
      </c>
      <c r="S394" s="93">
        <f>SUM('28:10'!S394)</f>
        <v>0</v>
      </c>
      <c r="T394" s="93">
        <f>SUM('28:10'!T394)</f>
        <v>0</v>
      </c>
      <c r="U394" s="93">
        <f>SUM('28:10'!U394)</f>
        <v>0</v>
      </c>
      <c r="V394" s="196"/>
      <c r="W394" s="33"/>
      <c r="X394" s="93">
        <f>SUM('28:10'!X394)</f>
        <v>0</v>
      </c>
      <c r="Y394" s="93">
        <f>SUM('28:10'!Y394)</f>
        <v>0</v>
      </c>
      <c r="Z394" s="93">
        <f>SUM('28:10'!Z394)</f>
        <v>0</v>
      </c>
      <c r="AA394" s="93">
        <f>SUM('28:10'!AA394)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SUM('28:10'!G395)</f>
        <v>0</v>
      </c>
      <c r="H395" s="212">
        <f t="shared" si="82"/>
        <v>0</v>
      </c>
      <c r="I395" s="93">
        <f>SUM('28:10'!I395)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SUM('28:10'!O395)</f>
        <v>0</v>
      </c>
      <c r="P395" s="93">
        <f>SUM('28:10'!P395)</f>
        <v>0</v>
      </c>
      <c r="Q395" s="93">
        <f>SUM('28:10'!Q395)</f>
        <v>0</v>
      </c>
      <c r="R395" s="93">
        <f>SUM('28:10'!R395)</f>
        <v>0</v>
      </c>
      <c r="S395" s="93">
        <f>SUM('28:10'!S395)</f>
        <v>0</v>
      </c>
      <c r="T395" s="93">
        <f>SUM('28:10'!T395)</f>
        <v>0</v>
      </c>
      <c r="U395" s="93">
        <f>SUM('28:10'!U395)</f>
        <v>0</v>
      </c>
      <c r="V395" s="196"/>
      <c r="W395" s="33"/>
      <c r="X395" s="93">
        <f>SUM('28:10'!X395)</f>
        <v>0</v>
      </c>
      <c r="Y395" s="93">
        <f>SUM('28:10'!Y395)</f>
        <v>0</v>
      </c>
      <c r="Z395" s="93">
        <f>SUM('28:10'!Z395)</f>
        <v>0</v>
      </c>
      <c r="AA395" s="93">
        <f>SUM('28:10'!AA395)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SUM('28:10'!G396)</f>
        <v>0</v>
      </c>
      <c r="H396" s="212">
        <f t="shared" si="82"/>
        <v>0</v>
      </c>
      <c r="I396" s="93">
        <f>SUM('28:10'!I396)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SUM('28:10'!O396)</f>
        <v>0</v>
      </c>
      <c r="P396" s="93">
        <f>SUM('28:10'!P396)</f>
        <v>0</v>
      </c>
      <c r="Q396" s="93">
        <f>SUM('28:10'!Q396)</f>
        <v>0</v>
      </c>
      <c r="R396" s="93">
        <f>SUM('28:10'!R396)</f>
        <v>0</v>
      </c>
      <c r="S396" s="93">
        <f>SUM('28:10'!S396)</f>
        <v>0</v>
      </c>
      <c r="T396" s="93">
        <f>SUM('28:10'!T396)</f>
        <v>0</v>
      </c>
      <c r="U396" s="93">
        <f>SUM('28:10'!U396)</f>
        <v>0</v>
      </c>
      <c r="V396" s="196"/>
      <c r="W396" s="33"/>
      <c r="X396" s="93">
        <f>SUM('28:10'!X396)</f>
        <v>0</v>
      </c>
      <c r="Y396" s="93">
        <f>SUM('28:10'!Y396)</f>
        <v>0</v>
      </c>
      <c r="Z396" s="93">
        <f>SUM('28:10'!Z396)</f>
        <v>0</v>
      </c>
      <c r="AA396" s="93">
        <f>SUM('28:10'!AA396)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SUM('28:10'!G397)</f>
        <v>0</v>
      </c>
      <c r="H397" s="212">
        <f t="shared" si="82"/>
        <v>0</v>
      </c>
      <c r="I397" s="93">
        <f>SUM('28:10'!I397)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SUM('28:10'!O397)</f>
        <v>0</v>
      </c>
      <c r="P397" s="93">
        <f>SUM('28:10'!P397)</f>
        <v>0</v>
      </c>
      <c r="Q397" s="93">
        <f>SUM('28:10'!Q397)</f>
        <v>0</v>
      </c>
      <c r="R397" s="93">
        <f>SUM('28:10'!R397)</f>
        <v>0</v>
      </c>
      <c r="S397" s="93">
        <f>SUM('28:10'!S397)</f>
        <v>0</v>
      </c>
      <c r="T397" s="93">
        <f>SUM('28:10'!T397)</f>
        <v>0</v>
      </c>
      <c r="U397" s="93">
        <f>SUM('28:10'!U397)</f>
        <v>0</v>
      </c>
      <c r="V397" s="196"/>
      <c r="W397" s="33"/>
      <c r="X397" s="93">
        <f>SUM('28:10'!X397)</f>
        <v>0</v>
      </c>
      <c r="Y397" s="93">
        <f>SUM('28:10'!Y397)</f>
        <v>0</v>
      </c>
      <c r="Z397" s="93">
        <f>SUM('28:10'!Z397)</f>
        <v>0</v>
      </c>
      <c r="AA397" s="93">
        <f>SUM('28:10'!AA397)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SUM('28:10'!G398)</f>
        <v>0</v>
      </c>
      <c r="H398" s="212">
        <f t="shared" si="82"/>
        <v>0</v>
      </c>
      <c r="I398" s="93">
        <f>SUM('28:10'!I398)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SUM('28:10'!O398)</f>
        <v>0</v>
      </c>
      <c r="P398" s="93">
        <f>SUM('28:10'!P398)</f>
        <v>0</v>
      </c>
      <c r="Q398" s="93">
        <f>SUM('28:10'!Q398)</f>
        <v>0</v>
      </c>
      <c r="R398" s="93">
        <f>SUM('28:10'!R398)</f>
        <v>0</v>
      </c>
      <c r="S398" s="93">
        <f>SUM('28:10'!S398)</f>
        <v>0</v>
      </c>
      <c r="T398" s="93">
        <f>SUM('28:10'!T398)</f>
        <v>0</v>
      </c>
      <c r="U398" s="93">
        <f>SUM('28:10'!U398)</f>
        <v>0</v>
      </c>
      <c r="V398" s="196"/>
      <c r="W398" s="33"/>
      <c r="X398" s="93">
        <f>SUM('28:10'!X398)</f>
        <v>0</v>
      </c>
      <c r="Y398" s="93">
        <f>SUM('28:10'!Y398)</f>
        <v>0</v>
      </c>
      <c r="Z398" s="93">
        <f>SUM('28:10'!Z398)</f>
        <v>0</v>
      </c>
      <c r="AA398" s="93">
        <f>SUM('28:10'!AA398)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SUM('28:10'!G399)</f>
        <v>0</v>
      </c>
      <c r="H399" s="212">
        <f t="shared" si="82"/>
        <v>0</v>
      </c>
      <c r="I399" s="93">
        <f>SUM('28:10'!I399)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SUM('28:10'!O399)</f>
        <v>0</v>
      </c>
      <c r="P399" s="93">
        <f>SUM('28:10'!P399)</f>
        <v>0</v>
      </c>
      <c r="Q399" s="93">
        <f>SUM('28:10'!Q399)</f>
        <v>0</v>
      </c>
      <c r="R399" s="93">
        <f>SUM('28:10'!R399)</f>
        <v>0</v>
      </c>
      <c r="S399" s="93">
        <f>SUM('28:10'!S399)</f>
        <v>0</v>
      </c>
      <c r="T399" s="93">
        <f>SUM('28:10'!T399)</f>
        <v>0</v>
      </c>
      <c r="U399" s="93">
        <f>SUM('28:10'!U399)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SUM('28:10'!X399)</f>
        <v>0</v>
      </c>
      <c r="Y399" s="93">
        <f>SUM('28:10'!Y399)</f>
        <v>0</v>
      </c>
      <c r="Z399" s="93">
        <f>SUM('28:10'!Z399)</f>
        <v>0</v>
      </c>
      <c r="AA399" s="93">
        <f>SUM('28:10'!AA399)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SUM('28:10'!G400)</f>
        <v>0</v>
      </c>
      <c r="H400" s="212">
        <f t="shared" si="82"/>
        <v>0</v>
      </c>
      <c r="I400" s="93">
        <f>SUM('28:10'!I400)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SUM('28:10'!O400)</f>
        <v>0</v>
      </c>
      <c r="P400" s="93">
        <f>SUM('28:10'!P400)</f>
        <v>0</v>
      </c>
      <c r="Q400" s="93">
        <f>SUM('28:10'!Q400)</f>
        <v>0</v>
      </c>
      <c r="R400" s="93">
        <f>SUM('28:10'!R400)</f>
        <v>0</v>
      </c>
      <c r="S400" s="93">
        <f>SUM('28:10'!S400)</f>
        <v>0</v>
      </c>
      <c r="T400" s="93">
        <f>SUM('28:10'!T400)</f>
        <v>0</v>
      </c>
      <c r="U400" s="93">
        <f>SUM('28:10'!U400)</f>
        <v>0</v>
      </c>
      <c r="V400" s="196">
        <f t="shared" si="88"/>
        <v>0</v>
      </c>
      <c r="W400" s="33" t="str">
        <f t="shared" si="89"/>
        <v/>
      </c>
      <c r="X400" s="93">
        <f>SUM('28:10'!X400)</f>
        <v>0</v>
      </c>
      <c r="Y400" s="93">
        <f>SUM('28:10'!Y400)</f>
        <v>0</v>
      </c>
      <c r="Z400" s="93">
        <f>SUM('28:10'!Z400)</f>
        <v>0</v>
      </c>
      <c r="AA400" s="93">
        <f>SUM('28:10'!AA400)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SUM('28:10'!G401)</f>
        <v>0</v>
      </c>
      <c r="H401" s="212">
        <f t="shared" si="82"/>
        <v>0</v>
      </c>
      <c r="I401" s="93">
        <f>SUM('28:10'!I401)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SUM('28:10'!O401)</f>
        <v>0</v>
      </c>
      <c r="P401" s="93">
        <f>SUM('28:10'!P401)</f>
        <v>0</v>
      </c>
      <c r="Q401" s="93">
        <f>SUM('28:10'!Q401)</f>
        <v>0</v>
      </c>
      <c r="R401" s="93">
        <f>SUM('28:10'!R401)</f>
        <v>0</v>
      </c>
      <c r="S401" s="93">
        <f>SUM('28:10'!S401)</f>
        <v>0</v>
      </c>
      <c r="T401" s="93">
        <f>SUM('28:10'!T401)</f>
        <v>0</v>
      </c>
      <c r="U401" s="93">
        <f>SUM('28:10'!U401)</f>
        <v>0</v>
      </c>
      <c r="V401" s="196">
        <f t="shared" si="88"/>
        <v>0</v>
      </c>
      <c r="W401" s="33" t="str">
        <f t="shared" si="89"/>
        <v/>
      </c>
      <c r="X401" s="93">
        <f>SUM('28:10'!X401)</f>
        <v>0</v>
      </c>
      <c r="Y401" s="93">
        <f>SUM('28:10'!Y401)</f>
        <v>0</v>
      </c>
      <c r="Z401" s="93">
        <f>SUM('28:10'!Z401)</f>
        <v>0</v>
      </c>
      <c r="AA401" s="93">
        <f>SUM('28:10'!AA401)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SUM('28:10'!G402)</f>
        <v>0</v>
      </c>
      <c r="H402" s="212">
        <f t="shared" si="82"/>
        <v>0</v>
      </c>
      <c r="I402" s="93">
        <f>SUM('28:10'!I402)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SUM('28:10'!O402)</f>
        <v>0</v>
      </c>
      <c r="P402" s="93">
        <f>SUM('28:10'!P402)</f>
        <v>0</v>
      </c>
      <c r="Q402" s="93">
        <f>SUM('28:10'!Q402)</f>
        <v>0</v>
      </c>
      <c r="R402" s="93">
        <f>SUM('28:10'!R402)</f>
        <v>0</v>
      </c>
      <c r="S402" s="93">
        <f>SUM('28:10'!S402)</f>
        <v>0</v>
      </c>
      <c r="T402" s="93">
        <f>SUM('28:10'!T402)</f>
        <v>0</v>
      </c>
      <c r="U402" s="93">
        <f>SUM('28:10'!U402)</f>
        <v>0</v>
      </c>
      <c r="V402" s="196">
        <f t="shared" si="88"/>
        <v>0</v>
      </c>
      <c r="W402" s="33" t="str">
        <f t="shared" si="89"/>
        <v/>
      </c>
      <c r="X402" s="93">
        <f>SUM('28:10'!X402)</f>
        <v>0</v>
      </c>
      <c r="Y402" s="93">
        <f>SUM('28:10'!Y402)</f>
        <v>0</v>
      </c>
      <c r="Z402" s="93">
        <f>SUM('28:10'!Z402)</f>
        <v>0</v>
      </c>
      <c r="AA402" s="93">
        <f>SUM('28:10'!AA402)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SUM('28:10'!G403)</f>
        <v>0</v>
      </c>
      <c r="H403" s="212">
        <f t="shared" si="82"/>
        <v>0</v>
      </c>
      <c r="I403" s="93">
        <f>SUM('28:10'!I403)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SUM('28:10'!O403)</f>
        <v>0</v>
      </c>
      <c r="P403" s="93">
        <f>SUM('28:10'!P403)</f>
        <v>0</v>
      </c>
      <c r="Q403" s="93">
        <f>SUM('28:10'!Q403)</f>
        <v>0</v>
      </c>
      <c r="R403" s="93">
        <f>SUM('28:10'!R403)</f>
        <v>0</v>
      </c>
      <c r="S403" s="93">
        <f>SUM('28:10'!S403)</f>
        <v>0</v>
      </c>
      <c r="T403" s="93">
        <f>SUM('28:10'!T403)</f>
        <v>0</v>
      </c>
      <c r="U403" s="93">
        <f>SUM('28:10'!U403)</f>
        <v>0</v>
      </c>
      <c r="V403" s="196">
        <f t="shared" si="88"/>
        <v>0</v>
      </c>
      <c r="W403" s="33" t="str">
        <f t="shared" si="89"/>
        <v/>
      </c>
      <c r="X403" s="93">
        <f>SUM('28:10'!X403)</f>
        <v>0</v>
      </c>
      <c r="Y403" s="93">
        <f>SUM('28:10'!Y403)</f>
        <v>0</v>
      </c>
      <c r="Z403" s="93">
        <f>SUM('28:10'!Z403)</f>
        <v>0</v>
      </c>
      <c r="AA403" s="93">
        <f>SUM('28:10'!AA403)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SUM('28:10'!G404)</f>
        <v>0</v>
      </c>
      <c r="H404" s="212">
        <f t="shared" si="82"/>
        <v>0</v>
      </c>
      <c r="I404" s="93">
        <f>SUM('28:10'!I404)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SUM('28:10'!O404)</f>
        <v>0</v>
      </c>
      <c r="P404" s="93">
        <f>SUM('28:10'!P404)</f>
        <v>0</v>
      </c>
      <c r="Q404" s="93">
        <f>SUM('28:10'!Q404)</f>
        <v>0</v>
      </c>
      <c r="R404" s="93">
        <f>SUM('28:10'!R404)</f>
        <v>0</v>
      </c>
      <c r="S404" s="93">
        <f>SUM('28:10'!S404)</f>
        <v>0</v>
      </c>
      <c r="T404" s="93">
        <f>SUM('28:10'!T404)</f>
        <v>0</v>
      </c>
      <c r="U404" s="93">
        <f>SUM('28:10'!U404)</f>
        <v>0</v>
      </c>
      <c r="V404" s="196">
        <f t="shared" si="88"/>
        <v>0</v>
      </c>
      <c r="W404" s="33" t="str">
        <f t="shared" si="89"/>
        <v/>
      </c>
      <c r="X404" s="93">
        <f>SUM('28:10'!X404)</f>
        <v>0</v>
      </c>
      <c r="Y404" s="93">
        <f>SUM('28:10'!Y404)</f>
        <v>0</v>
      </c>
      <c r="Z404" s="93">
        <f>SUM('28:10'!Z404)</f>
        <v>0</v>
      </c>
      <c r="AA404" s="93">
        <f>SUM('28:10'!AA404)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SUM('28:10'!G405)</f>
        <v>0</v>
      </c>
      <c r="H405" s="212">
        <f t="shared" si="82"/>
        <v>0</v>
      </c>
      <c r="I405" s="93">
        <f>SUM('28:10'!I405)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SUM('28:10'!O405)</f>
        <v>0</v>
      </c>
      <c r="P405" s="93">
        <f>SUM('28:10'!P405)</f>
        <v>0</v>
      </c>
      <c r="Q405" s="93">
        <f>SUM('28:10'!Q405)</f>
        <v>0</v>
      </c>
      <c r="R405" s="93">
        <f>SUM('28:10'!R405)</f>
        <v>0</v>
      </c>
      <c r="S405" s="93">
        <f>SUM('28:10'!S405)</f>
        <v>0</v>
      </c>
      <c r="T405" s="93">
        <f>SUM('28:10'!T405)</f>
        <v>0</v>
      </c>
      <c r="U405" s="93">
        <f>SUM('28:10'!U405)</f>
        <v>0</v>
      </c>
      <c r="V405" s="196">
        <f t="shared" si="88"/>
        <v>0</v>
      </c>
      <c r="W405" s="33" t="str">
        <f t="shared" si="89"/>
        <v/>
      </c>
      <c r="X405" s="93">
        <f>SUM('28:10'!X405)</f>
        <v>0</v>
      </c>
      <c r="Y405" s="93">
        <f>SUM('28:10'!Y405)</f>
        <v>0</v>
      </c>
      <c r="Z405" s="93">
        <f>SUM('28:10'!Z405)</f>
        <v>0</v>
      </c>
      <c r="AA405" s="93">
        <f>SUM('28:10'!AA405)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SUM('28:10'!G406)</f>
        <v>0</v>
      </c>
      <c r="H406" s="212">
        <f t="shared" si="82"/>
        <v>0</v>
      </c>
      <c r="I406" s="93">
        <f>SUM('28:10'!I406)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SUM('28:10'!O406)</f>
        <v>0</v>
      </c>
      <c r="P406" s="93">
        <f>SUM('28:10'!P406)</f>
        <v>0</v>
      </c>
      <c r="Q406" s="93">
        <f>SUM('28:10'!Q406)</f>
        <v>0</v>
      </c>
      <c r="R406" s="93">
        <f>SUM('28:10'!R406)</f>
        <v>0</v>
      </c>
      <c r="S406" s="93">
        <f>SUM('28:10'!S406)</f>
        <v>0</v>
      </c>
      <c r="T406" s="93">
        <f>SUM('28:10'!T406)</f>
        <v>0</v>
      </c>
      <c r="U406" s="93">
        <f>SUM('28:10'!U406)</f>
        <v>0</v>
      </c>
      <c r="V406" s="196">
        <f t="shared" si="88"/>
        <v>0</v>
      </c>
      <c r="W406" s="33" t="str">
        <f t="shared" si="89"/>
        <v/>
      </c>
      <c r="X406" s="93">
        <f>SUM('28:10'!X406)</f>
        <v>0</v>
      </c>
      <c r="Y406" s="93">
        <f>SUM('28:10'!Y406)</f>
        <v>0</v>
      </c>
      <c r="Z406" s="93">
        <f>SUM('28:10'!Z406)</f>
        <v>0</v>
      </c>
      <c r="AA406" s="93">
        <f>SUM('28:10'!AA406)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SUM('28:10'!G407)</f>
        <v>0</v>
      </c>
      <c r="H407" s="212">
        <f t="shared" si="82"/>
        <v>0</v>
      </c>
      <c r="I407" s="93">
        <f>SUM('28:10'!I407)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SUM('28:10'!O407)</f>
        <v>0</v>
      </c>
      <c r="P407" s="93">
        <f>SUM('28:10'!P407)</f>
        <v>0</v>
      </c>
      <c r="Q407" s="93">
        <f>SUM('28:10'!Q407)</f>
        <v>0</v>
      </c>
      <c r="R407" s="93">
        <f>SUM('28:10'!R407)</f>
        <v>0</v>
      </c>
      <c r="S407" s="93">
        <f>SUM('28:10'!S407)</f>
        <v>0</v>
      </c>
      <c r="T407" s="93">
        <f>SUM('28:10'!T407)</f>
        <v>0</v>
      </c>
      <c r="U407" s="93">
        <f>SUM('28:10'!U407)</f>
        <v>0</v>
      </c>
      <c r="V407" s="196">
        <f t="shared" si="88"/>
        <v>0</v>
      </c>
      <c r="W407" s="33" t="str">
        <f t="shared" si="89"/>
        <v/>
      </c>
      <c r="X407" s="93">
        <f>SUM('28:10'!X407)</f>
        <v>0</v>
      </c>
      <c r="Y407" s="93">
        <f>SUM('28:10'!Y407)</f>
        <v>0</v>
      </c>
      <c r="Z407" s="93">
        <f>SUM('28:10'!Z407)</f>
        <v>0</v>
      </c>
      <c r="AA407" s="93">
        <f>SUM('28:10'!AA407)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SUM('28:10'!G408)</f>
        <v>0</v>
      </c>
      <c r="H408" s="212">
        <f t="shared" si="82"/>
        <v>0</v>
      </c>
      <c r="I408" s="93">
        <f>SUM('28:10'!I408)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SUM('28:10'!O408)</f>
        <v>0</v>
      </c>
      <c r="P408" s="93">
        <f>SUM('28:10'!P408)</f>
        <v>0</v>
      </c>
      <c r="Q408" s="93">
        <f>SUM('28:10'!Q408)</f>
        <v>0</v>
      </c>
      <c r="R408" s="93">
        <f>SUM('28:10'!R408)</f>
        <v>0</v>
      </c>
      <c r="S408" s="93">
        <f>SUM('28:10'!S408)</f>
        <v>0</v>
      </c>
      <c r="T408" s="93">
        <f>SUM('28:10'!T408)</f>
        <v>0</v>
      </c>
      <c r="U408" s="93">
        <f>SUM('28:10'!U408)</f>
        <v>0</v>
      </c>
      <c r="V408" s="196">
        <f t="shared" si="88"/>
        <v>0</v>
      </c>
      <c r="W408" s="33" t="str">
        <f t="shared" si="89"/>
        <v/>
      </c>
      <c r="X408" s="93">
        <f>SUM('28:10'!X408)</f>
        <v>0</v>
      </c>
      <c r="Y408" s="93">
        <f>SUM('28:10'!Y408)</f>
        <v>0</v>
      </c>
      <c r="Z408" s="93">
        <f>SUM('28:10'!Z408)</f>
        <v>0</v>
      </c>
      <c r="AA408" s="93">
        <f>SUM('28:10'!AA408)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SUM('28:10'!G410)</f>
        <v>0</v>
      </c>
      <c r="H410" s="212">
        <f t="shared" si="82"/>
        <v>0</v>
      </c>
      <c r="I410" s="93">
        <f>SUM('28:10'!I410)</f>
        <v>0</v>
      </c>
      <c r="J410" s="31"/>
      <c r="K410" s="35"/>
      <c r="L410" s="87">
        <v>50</v>
      </c>
      <c r="M410" s="36"/>
      <c r="N410" s="31"/>
      <c r="O410" s="93">
        <f>SUM('28:10'!O410)</f>
        <v>0</v>
      </c>
      <c r="P410" s="93">
        <f>SUM('28:10'!P410)</f>
        <v>0</v>
      </c>
      <c r="Q410" s="93">
        <f>SUM('28:10'!Q410)</f>
        <v>0</v>
      </c>
      <c r="R410" s="93">
        <f>SUM('28:10'!R410)</f>
        <v>0</v>
      </c>
      <c r="S410" s="93">
        <f>SUM('28:10'!S410)</f>
        <v>0</v>
      </c>
      <c r="T410" s="93">
        <f>SUM('28:10'!T410)</f>
        <v>0</v>
      </c>
      <c r="U410" s="93">
        <f>SUM('28:10'!U410)</f>
        <v>0</v>
      </c>
      <c r="V410" s="196"/>
      <c r="W410" s="33"/>
      <c r="X410" s="93">
        <f>SUM('28:10'!X410)</f>
        <v>0</v>
      </c>
      <c r="Y410" s="93">
        <f>SUM('28:10'!Y410)</f>
        <v>0</v>
      </c>
      <c r="Z410" s="93">
        <f>SUM('28:10'!Z410)</f>
        <v>0</v>
      </c>
      <c r="AA410" s="93">
        <f>SUM('28:10'!AA410)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SUM('28:10'!G411)</f>
        <v>0</v>
      </c>
      <c r="H411" s="212">
        <f t="shared" si="82"/>
        <v>0</v>
      </c>
      <c r="I411" s="93">
        <f>SUM('28:10'!I411)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SUM('28:10'!O411)</f>
        <v>0</v>
      </c>
      <c r="P411" s="93">
        <f>SUM('28:10'!P411)</f>
        <v>0</v>
      </c>
      <c r="Q411" s="93">
        <f>SUM('28:10'!Q411)</f>
        <v>0</v>
      </c>
      <c r="R411" s="93">
        <f>SUM('28:10'!R411)</f>
        <v>0</v>
      </c>
      <c r="S411" s="93">
        <f>SUM('28:10'!S411)</f>
        <v>0</v>
      </c>
      <c r="T411" s="93">
        <f>SUM('28:10'!T411)</f>
        <v>0</v>
      </c>
      <c r="U411" s="93">
        <f>SUM('28:10'!U411)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SUM('28:10'!X411)</f>
        <v>0</v>
      </c>
      <c r="Y411" s="93">
        <f>SUM('28:10'!Y411)</f>
        <v>0</v>
      </c>
      <c r="Z411" s="93">
        <f>SUM('28:10'!Z411)</f>
        <v>0</v>
      </c>
      <c r="AA411" s="93">
        <f>SUM('28:10'!AA411)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SUM('28:10'!G412)</f>
        <v>0</v>
      </c>
      <c r="H412" s="212">
        <f t="shared" si="82"/>
        <v>0</v>
      </c>
      <c r="I412" s="93">
        <f>SUM('28:10'!I412)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SUM('28:10'!O412)</f>
        <v>0</v>
      </c>
      <c r="P412" s="93">
        <f>SUM('28:10'!P412)</f>
        <v>0</v>
      </c>
      <c r="Q412" s="93">
        <f>SUM('28:10'!Q412)</f>
        <v>0</v>
      </c>
      <c r="R412" s="93">
        <f>SUM('28:10'!R412)</f>
        <v>0</v>
      </c>
      <c r="S412" s="93">
        <f>SUM('28:10'!S412)</f>
        <v>0</v>
      </c>
      <c r="T412" s="93">
        <f>SUM('28:10'!T412)</f>
        <v>0</v>
      </c>
      <c r="U412" s="93">
        <f>SUM('28:10'!U412)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SUM('28:10'!X412)</f>
        <v>0</v>
      </c>
      <c r="Y412" s="93">
        <f>SUM('28:10'!Y412)</f>
        <v>0</v>
      </c>
      <c r="Z412" s="93">
        <f>SUM('28:10'!Z412)</f>
        <v>0</v>
      </c>
      <c r="AA412" s="93">
        <f>SUM('28:10'!AA412)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SUM('28:10'!G413)</f>
        <v>0</v>
      </c>
      <c r="H413" s="212">
        <f t="shared" si="82"/>
        <v>0</v>
      </c>
      <c r="I413" s="93">
        <f>SUM('28:10'!I413)</f>
        <v>0</v>
      </c>
      <c r="J413" s="31"/>
      <c r="K413" s="35"/>
      <c r="L413" s="87"/>
      <c r="M413" s="36"/>
      <c r="N413" s="31"/>
      <c r="O413" s="93">
        <f>SUM('28:10'!O413)</f>
        <v>0</v>
      </c>
      <c r="P413" s="93">
        <f>SUM('28:10'!P413)</f>
        <v>0</v>
      </c>
      <c r="Q413" s="93">
        <f>SUM('28:10'!Q413)</f>
        <v>0</v>
      </c>
      <c r="R413" s="93">
        <f>SUM('28:10'!R413)</f>
        <v>0</v>
      </c>
      <c r="S413" s="93">
        <f>SUM('28:10'!S413)</f>
        <v>0</v>
      </c>
      <c r="T413" s="93">
        <f>SUM('28:10'!T413)</f>
        <v>0</v>
      </c>
      <c r="U413" s="93">
        <f>SUM('28:10'!U413)</f>
        <v>0</v>
      </c>
      <c r="V413" s="196"/>
      <c r="W413" s="33"/>
      <c r="X413" s="93">
        <f>SUM('28:10'!X413)</f>
        <v>0</v>
      </c>
      <c r="Y413" s="93">
        <f>SUM('28:10'!Y413)</f>
        <v>0</v>
      </c>
      <c r="Z413" s="93">
        <f>SUM('28:10'!Z413)</f>
        <v>0</v>
      </c>
      <c r="AA413" s="93">
        <f>SUM('28:10'!AA413)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SUM('28:10'!G414)</f>
        <v>0</v>
      </c>
      <c r="H414" s="212">
        <f t="shared" si="82"/>
        <v>0</v>
      </c>
      <c r="I414" s="93">
        <f>SUM('28:10'!I414)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SUM('28:10'!O414)</f>
        <v>0</v>
      </c>
      <c r="P414" s="93">
        <f>SUM('28:10'!P414)</f>
        <v>0</v>
      </c>
      <c r="Q414" s="93">
        <f>SUM('28:10'!Q414)</f>
        <v>0</v>
      </c>
      <c r="R414" s="93">
        <f>SUM('28:10'!R414)</f>
        <v>0</v>
      </c>
      <c r="S414" s="93">
        <f>SUM('28:10'!S414)</f>
        <v>0</v>
      </c>
      <c r="T414" s="93">
        <f>SUM('28:10'!T414)</f>
        <v>0</v>
      </c>
      <c r="U414" s="93">
        <f>SUM('28:10'!U414)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SUM('28:10'!X414)</f>
        <v>0</v>
      </c>
      <c r="Y414" s="93">
        <f>SUM('28:10'!Y414)</f>
        <v>0</v>
      </c>
      <c r="Z414" s="93">
        <f>SUM('28:10'!Z414)</f>
        <v>0</v>
      </c>
      <c r="AA414" s="93">
        <f>SUM('28:10'!AA414)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SUM('28:10'!G415)</f>
        <v>0</v>
      </c>
      <c r="H415" s="212">
        <f t="shared" si="82"/>
        <v>0</v>
      </c>
      <c r="I415" s="93">
        <f>SUM('28:10'!I415)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SUM('28:10'!O415)</f>
        <v>0</v>
      </c>
      <c r="P415" s="93">
        <f>SUM('28:10'!P415)</f>
        <v>0</v>
      </c>
      <c r="Q415" s="93">
        <f>SUM('28:10'!Q415)</f>
        <v>0</v>
      </c>
      <c r="R415" s="93">
        <f>SUM('28:10'!R415)</f>
        <v>0</v>
      </c>
      <c r="S415" s="93">
        <f>SUM('28:10'!S415)</f>
        <v>0</v>
      </c>
      <c r="T415" s="93">
        <f>SUM('28:10'!T415)</f>
        <v>0</v>
      </c>
      <c r="U415" s="93">
        <f>SUM('28:10'!U415)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SUM('28:10'!X415)</f>
        <v>0</v>
      </c>
      <c r="Y415" s="93">
        <f>SUM('28:10'!Y415)</f>
        <v>0</v>
      </c>
      <c r="Z415" s="93">
        <f>SUM('28:10'!Z415)</f>
        <v>0</v>
      </c>
      <c r="AA415" s="93">
        <f>SUM('28:10'!AA415)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SUM('28:10'!G416)</f>
        <v>0</v>
      </c>
      <c r="H416" s="212">
        <f t="shared" si="82"/>
        <v>0</v>
      </c>
      <c r="I416" s="93">
        <f>SUM('28:10'!I416)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SUM('28:10'!O416)</f>
        <v>0</v>
      </c>
      <c r="P416" s="93">
        <f>SUM('28:10'!P416)</f>
        <v>0</v>
      </c>
      <c r="Q416" s="93">
        <f>SUM('28:10'!Q416)</f>
        <v>0</v>
      </c>
      <c r="R416" s="93">
        <f>SUM('28:10'!R416)</f>
        <v>0</v>
      </c>
      <c r="S416" s="93">
        <f>SUM('28:10'!S416)</f>
        <v>0</v>
      </c>
      <c r="T416" s="93">
        <f>SUM('28:10'!T416)</f>
        <v>0</v>
      </c>
      <c r="U416" s="93">
        <f>SUM('28:10'!U416)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SUM('28:10'!X416)</f>
        <v>0</v>
      </c>
      <c r="Y416" s="93">
        <f>SUM('28:10'!Y416)</f>
        <v>0</v>
      </c>
      <c r="Z416" s="93">
        <f>SUM('28:10'!Z416)</f>
        <v>0</v>
      </c>
      <c r="AA416" s="93">
        <f>SUM('28:10'!AA416)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SUM('28:10'!G417)</f>
        <v>0</v>
      </c>
      <c r="H417" s="212">
        <f t="shared" si="82"/>
        <v>0</v>
      </c>
      <c r="I417" s="93">
        <f>SUM('28:10'!I417)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SUM('28:10'!O417)</f>
        <v>0</v>
      </c>
      <c r="P417" s="93">
        <f>SUM('28:10'!P417)</f>
        <v>0</v>
      </c>
      <c r="Q417" s="93">
        <f>SUM('28:10'!Q417)</f>
        <v>0</v>
      </c>
      <c r="R417" s="93">
        <f>SUM('28:10'!R417)</f>
        <v>0</v>
      </c>
      <c r="S417" s="93">
        <f>SUM('28:10'!S417)</f>
        <v>0</v>
      </c>
      <c r="T417" s="93">
        <f>SUM('28:10'!T417)</f>
        <v>0</v>
      </c>
      <c r="U417" s="93">
        <f>SUM('28:10'!U417)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SUM('28:10'!X417)</f>
        <v>0</v>
      </c>
      <c r="Y417" s="93">
        <f>SUM('28:10'!Y417)</f>
        <v>0</v>
      </c>
      <c r="Z417" s="93">
        <f>SUM('28:10'!Z417)</f>
        <v>0</v>
      </c>
      <c r="AA417" s="93">
        <f>SUM('28:10'!AA417)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SUM('28:10'!G418)</f>
        <v>0</v>
      </c>
      <c r="H418" s="212">
        <f t="shared" si="82"/>
        <v>0</v>
      </c>
      <c r="I418" s="93">
        <f>SUM('28:10'!I418)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SUM('28:10'!O418)</f>
        <v>0</v>
      </c>
      <c r="P418" s="93">
        <f>SUM('28:10'!P418)</f>
        <v>0</v>
      </c>
      <c r="Q418" s="93">
        <f>SUM('28:10'!Q418)</f>
        <v>0</v>
      </c>
      <c r="R418" s="93">
        <f>SUM('28:10'!R418)</f>
        <v>0</v>
      </c>
      <c r="S418" s="93">
        <f>SUM('28:10'!S418)</f>
        <v>0</v>
      </c>
      <c r="T418" s="93">
        <f>SUM('28:10'!T418)</f>
        <v>0</v>
      </c>
      <c r="U418" s="93">
        <f>SUM('28:10'!U418)</f>
        <v>0</v>
      </c>
      <c r="V418" s="196"/>
      <c r="W418" s="33"/>
      <c r="X418" s="93">
        <f>SUM('28:10'!X418)</f>
        <v>0</v>
      </c>
      <c r="Y418" s="93">
        <f>SUM('28:10'!Y418)</f>
        <v>0</v>
      </c>
      <c r="Z418" s="93">
        <f>SUM('28:10'!Z418)</f>
        <v>0</v>
      </c>
      <c r="AA418" s="93">
        <f>SUM('28:10'!AA418)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SUM('28:10'!G419)</f>
        <v>0</v>
      </c>
      <c r="H419" s="212">
        <f t="shared" si="82"/>
        <v>0</v>
      </c>
      <c r="I419" s="93">
        <f>SUM('28:10'!I419)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SUM('28:10'!O419)</f>
        <v>0</v>
      </c>
      <c r="P419" s="93">
        <f>SUM('28:10'!P419)</f>
        <v>0</v>
      </c>
      <c r="Q419" s="93">
        <f>SUM('28:10'!Q419)</f>
        <v>0</v>
      </c>
      <c r="R419" s="93">
        <f>SUM('28:10'!R419)</f>
        <v>0</v>
      </c>
      <c r="S419" s="93">
        <f>SUM('28:10'!S419)</f>
        <v>0</v>
      </c>
      <c r="T419" s="93">
        <f>SUM('28:10'!T419)</f>
        <v>0</v>
      </c>
      <c r="U419" s="93">
        <f>SUM('28:10'!U419)</f>
        <v>0</v>
      </c>
      <c r="V419" s="196"/>
      <c r="W419" s="33"/>
      <c r="X419" s="93">
        <f>SUM('28:10'!X419)</f>
        <v>0</v>
      </c>
      <c r="Y419" s="93">
        <f>SUM('28:10'!Y419)</f>
        <v>0</v>
      </c>
      <c r="Z419" s="93">
        <f>SUM('28:10'!Z419)</f>
        <v>0</v>
      </c>
      <c r="AA419" s="93">
        <f>SUM('28:10'!AA419)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SUM('28:10'!G420)</f>
        <v>0</v>
      </c>
      <c r="H420" s="212">
        <f t="shared" si="82"/>
        <v>0</v>
      </c>
      <c r="I420" s="93">
        <f>SUM('28:10'!I420)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SUM('28:10'!O420)</f>
        <v>0</v>
      </c>
      <c r="P420" s="93">
        <f>SUM('28:10'!P420)</f>
        <v>0</v>
      </c>
      <c r="Q420" s="93">
        <f>SUM('28:10'!Q420)</f>
        <v>0</v>
      </c>
      <c r="R420" s="93">
        <f>SUM('28:10'!R420)</f>
        <v>0</v>
      </c>
      <c r="S420" s="93">
        <f>SUM('28:10'!S420)</f>
        <v>0</v>
      </c>
      <c r="T420" s="93">
        <f>SUM('28:10'!T420)</f>
        <v>0</v>
      </c>
      <c r="U420" s="93">
        <f>SUM('28:10'!U420)</f>
        <v>0</v>
      </c>
      <c r="V420" s="196"/>
      <c r="W420" s="33"/>
      <c r="X420" s="93">
        <f>SUM('28:10'!X420)</f>
        <v>0</v>
      </c>
      <c r="Y420" s="93">
        <f>SUM('28:10'!Y420)</f>
        <v>0</v>
      </c>
      <c r="Z420" s="93">
        <f>SUM('28:10'!Z420)</f>
        <v>0</v>
      </c>
      <c r="AA420" s="93">
        <f>SUM('28:10'!AA420)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SUM('28:10'!G421)</f>
        <v>0</v>
      </c>
      <c r="H421" s="212">
        <f t="shared" si="82"/>
        <v>0</v>
      </c>
      <c r="I421" s="93">
        <f>SUM('28:10'!I421)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SUM('28:10'!O421)</f>
        <v>0</v>
      </c>
      <c r="P421" s="93">
        <f>SUM('28:10'!P421)</f>
        <v>0</v>
      </c>
      <c r="Q421" s="93">
        <f>SUM('28:10'!Q421)</f>
        <v>0</v>
      </c>
      <c r="R421" s="93">
        <f>SUM('28:10'!R421)</f>
        <v>0</v>
      </c>
      <c r="S421" s="93">
        <f>SUM('28:10'!S421)</f>
        <v>0</v>
      </c>
      <c r="T421" s="93">
        <f>SUM('28:10'!T421)</f>
        <v>0</v>
      </c>
      <c r="U421" s="93">
        <f>SUM('28:10'!U421)</f>
        <v>0</v>
      </c>
      <c r="V421" s="196"/>
      <c r="W421" s="33"/>
      <c r="X421" s="93">
        <f>SUM('28:10'!X421)</f>
        <v>0</v>
      </c>
      <c r="Y421" s="93">
        <f>SUM('28:10'!Y421)</f>
        <v>0</v>
      </c>
      <c r="Z421" s="93">
        <f>SUM('28:10'!Z421)</f>
        <v>0</v>
      </c>
      <c r="AA421" s="93">
        <f>SUM('28:10'!AA421)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SUM('28:10'!G422)</f>
        <v>0</v>
      </c>
      <c r="H422" s="212">
        <f t="shared" si="82"/>
        <v>0</v>
      </c>
      <c r="I422" s="93">
        <f>SUM('28:10'!I422)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SUM('28:10'!G423)</f>
        <v>0</v>
      </c>
      <c r="H423" s="212">
        <f t="shared" si="82"/>
        <v>0</v>
      </c>
      <c r="I423" s="93">
        <f>SUM('28:10'!I423)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SUM('28:10'!G424)</f>
        <v>0</v>
      </c>
      <c r="H424" s="212">
        <f t="shared" si="82"/>
        <v>0</v>
      </c>
      <c r="I424" s="93">
        <f>SUM('28:10'!I424)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SUM('28:10'!G425)</f>
        <v>0</v>
      </c>
      <c r="H425" s="212">
        <f t="shared" si="82"/>
        <v>0</v>
      </c>
      <c r="I425" s="93">
        <f>SUM('28:10'!I425)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SUM('28:10'!O425)</f>
        <v>0</v>
      </c>
      <c r="P425" s="93">
        <f>SUM('28:10'!P425)</f>
        <v>0</v>
      </c>
      <c r="Q425" s="93">
        <f>SUM('28:10'!Q425)</f>
        <v>0</v>
      </c>
      <c r="R425" s="93">
        <f>SUM('28:10'!R425)</f>
        <v>0</v>
      </c>
      <c r="S425" s="93">
        <f>SUM('28:10'!S425)</f>
        <v>0</v>
      </c>
      <c r="T425" s="93">
        <f>SUM('28:10'!T425)</f>
        <v>0</v>
      </c>
      <c r="U425" s="93">
        <f>SUM('28:10'!U425)</f>
        <v>0</v>
      </c>
      <c r="V425" s="196"/>
      <c r="W425" s="33"/>
      <c r="X425" s="93">
        <f>SUM('28:10'!X425)</f>
        <v>0</v>
      </c>
      <c r="Y425" s="93">
        <f>SUM('28:10'!Y425)</f>
        <v>0</v>
      </c>
      <c r="Z425" s="93">
        <f>SUM('28:10'!Z425)</f>
        <v>0</v>
      </c>
      <c r="AA425" s="93">
        <f>SUM('28:10'!AA425)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SUM('28:10'!G426)</f>
        <v>0</v>
      </c>
      <c r="H426" s="212">
        <f t="shared" si="82"/>
        <v>0</v>
      </c>
      <c r="I426" s="93">
        <f>SUM('28:10'!I426)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SUM('28:10'!O426)</f>
        <v>0</v>
      </c>
      <c r="P426" s="93">
        <f>SUM('28:10'!P426)</f>
        <v>0</v>
      </c>
      <c r="Q426" s="93">
        <f>SUM('28:10'!Q426)</f>
        <v>0</v>
      </c>
      <c r="R426" s="93">
        <f>SUM('28:10'!R426)</f>
        <v>0</v>
      </c>
      <c r="S426" s="93">
        <f>SUM('28:10'!S426)</f>
        <v>0</v>
      </c>
      <c r="T426" s="93">
        <f>SUM('28:10'!T426)</f>
        <v>0</v>
      </c>
      <c r="U426" s="93">
        <f>SUM('28:10'!U426)</f>
        <v>0</v>
      </c>
      <c r="V426" s="196"/>
      <c r="W426" s="33"/>
      <c r="X426" s="93">
        <f>SUM('28:10'!X426)</f>
        <v>0</v>
      </c>
      <c r="Y426" s="93">
        <f>SUM('28:10'!Y426)</f>
        <v>0</v>
      </c>
      <c r="Z426" s="93">
        <f>SUM('28:10'!Z426)</f>
        <v>0</v>
      </c>
      <c r="AA426" s="93">
        <f>SUM('28:10'!AA426)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SUM('28:10'!G427)</f>
        <v>0</v>
      </c>
      <c r="H427" s="212">
        <f t="shared" si="82"/>
        <v>0</v>
      </c>
      <c r="I427" s="93">
        <f>SUM('28:10'!I427)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SUM('28:10'!O427)</f>
        <v>0</v>
      </c>
      <c r="P427" s="93">
        <f>SUM('28:10'!P427)</f>
        <v>0</v>
      </c>
      <c r="Q427" s="93">
        <f>SUM('28:10'!Q427)</f>
        <v>0</v>
      </c>
      <c r="R427" s="93">
        <f>SUM('28:10'!R427)</f>
        <v>0</v>
      </c>
      <c r="S427" s="93">
        <f>SUM('28:10'!S427)</f>
        <v>0</v>
      </c>
      <c r="T427" s="93">
        <f>SUM('28:10'!T427)</f>
        <v>0</v>
      </c>
      <c r="U427" s="93">
        <f>SUM('28:10'!U427)</f>
        <v>0</v>
      </c>
      <c r="V427" s="196"/>
      <c r="W427" s="33"/>
      <c r="X427" s="93">
        <f>SUM('28:10'!X427)</f>
        <v>0</v>
      </c>
      <c r="Y427" s="93">
        <f>SUM('28:10'!Y427)</f>
        <v>0</v>
      </c>
      <c r="Z427" s="93">
        <f>SUM('28:10'!Z427)</f>
        <v>0</v>
      </c>
      <c r="AA427" s="93">
        <f>SUM('28:10'!AA427)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788" t="s">
        <v>86</v>
      </c>
      <c r="B428" s="788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SUM('28:10'!G429)</f>
        <v>59</v>
      </c>
      <c r="H429" s="212">
        <f>D429*G429</f>
        <v>296.77000000000004</v>
      </c>
      <c r="I429" s="93">
        <f>SUM('28:10'!I429)</f>
        <v>6</v>
      </c>
      <c r="J429" s="31">
        <f t="array" ref="J429">IF(ISERROR(G429/I429),"",G429/I429)</f>
        <v>9.8333333333333339</v>
      </c>
      <c r="K429" s="35">
        <f t="array" ref="K429">IF(ISERROR(G429/L429),"",G429/L429)</f>
        <v>6.7045454545454541</v>
      </c>
      <c r="L429" s="87">
        <v>8.8000000000000007</v>
      </c>
      <c r="M429" s="36">
        <f t="shared" ref="M429:M436" si="94">IF(ISERROR(I429-K429),"",I429-K429)</f>
        <v>-0.70454545454545414</v>
      </c>
      <c r="N429" s="31">
        <f t="shared" ref="N429:N436" si="95">SUM(O429:U429)</f>
        <v>0</v>
      </c>
      <c r="O429" s="93">
        <f>SUM('28:10'!O429)</f>
        <v>0</v>
      </c>
      <c r="P429" s="93">
        <f>SUM('28:10'!P429)</f>
        <v>0</v>
      </c>
      <c r="Q429" s="93">
        <f>SUM('28:10'!Q429)</f>
        <v>0</v>
      </c>
      <c r="R429" s="93">
        <f>SUM('28:10'!R429)</f>
        <v>0</v>
      </c>
      <c r="S429" s="93">
        <f>SUM('28:10'!S429)</f>
        <v>0</v>
      </c>
      <c r="T429" s="93">
        <f>SUM('28:10'!T429)</f>
        <v>0</v>
      </c>
      <c r="U429" s="93">
        <f>SUM('28:10'!U429)</f>
        <v>0</v>
      </c>
      <c r="V429" s="196">
        <f t="shared" ref="V429:V435" si="96">SUM(X429:AA429)</f>
        <v>0</v>
      </c>
      <c r="W429" s="33">
        <f t="shared" si="93"/>
        <v>0</v>
      </c>
      <c r="X429" s="93">
        <f>SUM('28:10'!X429)</f>
        <v>0</v>
      </c>
      <c r="Y429" s="93">
        <f>SUM('28:10'!Y429)</f>
        <v>0</v>
      </c>
      <c r="Z429" s="93">
        <f>SUM('28:10'!Z429)</f>
        <v>0</v>
      </c>
      <c r="AA429" s="93">
        <f>SUM('28:10'!AA429)</f>
        <v>0</v>
      </c>
      <c r="AB429" s="309">
        <v>1.18</v>
      </c>
      <c r="AC429" s="232">
        <f t="shared" si="91"/>
        <v>69.61999999999999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SUM('28:10'!G430)</f>
        <v>690</v>
      </c>
      <c r="H430" s="212">
        <f t="shared" ref="H430:H462" si="97">D430*G430</f>
        <v>3470.7000000000003</v>
      </c>
      <c r="I430" s="93">
        <f>SUM('28:10'!I430)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94"/>
        <v>-16.409090909090907</v>
      </c>
      <c r="N430" s="31">
        <f t="shared" si="95"/>
        <v>0</v>
      </c>
      <c r="O430" s="93">
        <f>SUM('28:10'!O430)</f>
        <v>0</v>
      </c>
      <c r="P430" s="93">
        <f>SUM('28:10'!P430)</f>
        <v>0</v>
      </c>
      <c r="Q430" s="93">
        <f>SUM('28:10'!Q430)</f>
        <v>0</v>
      </c>
      <c r="R430" s="93">
        <f>SUM('28:10'!R430)</f>
        <v>0</v>
      </c>
      <c r="S430" s="93">
        <f>SUM('28:10'!S430)</f>
        <v>0</v>
      </c>
      <c r="T430" s="93">
        <f>SUM('28:10'!T430)</f>
        <v>0</v>
      </c>
      <c r="U430" s="93">
        <f>SUM('28:10'!U430)</f>
        <v>0</v>
      </c>
      <c r="V430" s="196">
        <f t="shared" si="96"/>
        <v>0</v>
      </c>
      <c r="W430" s="33">
        <f t="shared" si="93"/>
        <v>0</v>
      </c>
      <c r="X430" s="93">
        <f>SUM('28:10'!X430)</f>
        <v>0</v>
      </c>
      <c r="Y430" s="93">
        <f>SUM('28:10'!Y430)</f>
        <v>0</v>
      </c>
      <c r="Z430" s="93">
        <f>SUM('28:10'!Z430)</f>
        <v>0</v>
      </c>
      <c r="AA430" s="93">
        <f>SUM('28:10'!AA430)</f>
        <v>0</v>
      </c>
      <c r="AB430" s="309">
        <v>1.18</v>
      </c>
      <c r="AC430" s="232">
        <f t="shared" si="91"/>
        <v>814.19999999999993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SUM('28:10'!G431)</f>
        <v>545</v>
      </c>
      <c r="H431" s="212">
        <f t="shared" si="97"/>
        <v>2741.35</v>
      </c>
      <c r="I431" s="93">
        <f>SUM('28:10'!I431)</f>
        <v>66</v>
      </c>
      <c r="J431" s="31">
        <f t="array" ref="J431">IF(ISERROR(G431/I431),"",G431/I431)</f>
        <v>8.2575757575757578</v>
      </c>
      <c r="K431" s="35">
        <f t="array" ref="K431">IF(ISERROR(G431/L431),"",G431/L431)</f>
        <v>61.93181818181818</v>
      </c>
      <c r="L431" s="87">
        <v>8.8000000000000007</v>
      </c>
      <c r="M431" s="36">
        <f t="shared" si="94"/>
        <v>4.0681818181818201</v>
      </c>
      <c r="N431" s="31">
        <f t="shared" si="95"/>
        <v>0</v>
      </c>
      <c r="O431" s="93">
        <f>SUM('28:10'!O431)</f>
        <v>0</v>
      </c>
      <c r="P431" s="93">
        <f>SUM('28:10'!P431)</f>
        <v>0</v>
      </c>
      <c r="Q431" s="93">
        <f>SUM('28:10'!Q431)</f>
        <v>0</v>
      </c>
      <c r="R431" s="93">
        <f>SUM('28:10'!R431)</f>
        <v>0</v>
      </c>
      <c r="S431" s="93">
        <f>SUM('28:10'!S431)</f>
        <v>0</v>
      </c>
      <c r="T431" s="93">
        <f>SUM('28:10'!T431)</f>
        <v>0</v>
      </c>
      <c r="U431" s="93">
        <f>SUM('28:10'!U431)</f>
        <v>0</v>
      </c>
      <c r="V431" s="196">
        <f t="shared" si="96"/>
        <v>0</v>
      </c>
      <c r="W431" s="33">
        <f t="shared" si="93"/>
        <v>0</v>
      </c>
      <c r="X431" s="93">
        <f>SUM('28:10'!X431)</f>
        <v>0</v>
      </c>
      <c r="Y431" s="93">
        <f>SUM('28:10'!Y431)</f>
        <v>0</v>
      </c>
      <c r="Z431" s="93">
        <f>SUM('28:10'!Z431)</f>
        <v>0</v>
      </c>
      <c r="AA431" s="93">
        <f>SUM('28:10'!AA431)</f>
        <v>0</v>
      </c>
      <c r="AB431" s="309">
        <v>1.18</v>
      </c>
      <c r="AC431" s="232">
        <f t="shared" si="91"/>
        <v>643.1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SUM('28:10'!G432)</f>
        <v>749</v>
      </c>
      <c r="H432" s="212">
        <f t="shared" si="97"/>
        <v>3767.4700000000003</v>
      </c>
      <c r="I432" s="93">
        <f>SUM('28:10'!I432)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94"/>
        <v>-12.537634408602145</v>
      </c>
      <c r="N432" s="31">
        <f t="shared" si="95"/>
        <v>0</v>
      </c>
      <c r="O432" s="93">
        <f>SUM('28:10'!O432)</f>
        <v>0</v>
      </c>
      <c r="P432" s="93">
        <f>SUM('28:10'!P432)</f>
        <v>0</v>
      </c>
      <c r="Q432" s="93">
        <f>SUM('28:10'!Q432)</f>
        <v>0</v>
      </c>
      <c r="R432" s="93">
        <f>SUM('28:10'!R432)</f>
        <v>0</v>
      </c>
      <c r="S432" s="93">
        <f>SUM('28:10'!S432)</f>
        <v>0</v>
      </c>
      <c r="T432" s="93">
        <f>SUM('28:10'!T432)</f>
        <v>0</v>
      </c>
      <c r="U432" s="93">
        <f>SUM('28:10'!U432)</f>
        <v>0</v>
      </c>
      <c r="V432" s="196">
        <f t="shared" si="96"/>
        <v>0</v>
      </c>
      <c r="W432" s="33">
        <f t="shared" si="93"/>
        <v>0</v>
      </c>
      <c r="X432" s="93">
        <f>SUM('28:10'!X432)</f>
        <v>0</v>
      </c>
      <c r="Y432" s="93">
        <f>SUM('28:10'!Y432)</f>
        <v>0</v>
      </c>
      <c r="Z432" s="93">
        <f>SUM('28:10'!Z432)</f>
        <v>0</v>
      </c>
      <c r="AA432" s="93">
        <f>SUM('28:10'!AA432)</f>
        <v>0</v>
      </c>
      <c r="AB432" s="309">
        <v>1.1100000000000001</v>
      </c>
      <c r="AC432" s="232">
        <f t="shared" si="91"/>
        <v>831.3900000000001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SUM('28:10'!G433)</f>
        <v>0</v>
      </c>
      <c r="H433" s="212">
        <f t="shared" si="97"/>
        <v>0</v>
      </c>
      <c r="I433" s="93">
        <f>SUM('28:10'!I433)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SUM('28:10'!O433)</f>
        <v>0</v>
      </c>
      <c r="P433" s="93">
        <f>SUM('28:10'!P433)</f>
        <v>0</v>
      </c>
      <c r="Q433" s="93">
        <f>SUM('28:10'!Q433)</f>
        <v>0</v>
      </c>
      <c r="R433" s="93">
        <f>SUM('28:10'!R433)</f>
        <v>0</v>
      </c>
      <c r="S433" s="93">
        <f>SUM('28:10'!S433)</f>
        <v>0</v>
      </c>
      <c r="T433" s="93">
        <f>SUM('28:10'!T433)</f>
        <v>0</v>
      </c>
      <c r="U433" s="93">
        <f>SUM('28:10'!U433)</f>
        <v>0</v>
      </c>
      <c r="V433" s="196">
        <f t="shared" si="96"/>
        <v>0</v>
      </c>
      <c r="W433" s="33" t="str">
        <f t="shared" si="93"/>
        <v/>
      </c>
      <c r="X433" s="93">
        <f>SUM('28:10'!X433)</f>
        <v>0</v>
      </c>
      <c r="Y433" s="93">
        <f>SUM('28:10'!Y433)</f>
        <v>0</v>
      </c>
      <c r="Z433" s="93">
        <f>SUM('28:10'!Z433)</f>
        <v>0</v>
      </c>
      <c r="AA433" s="93">
        <f>SUM('28:10'!AA433)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SUM('28:10'!G434)</f>
        <v>0</v>
      </c>
      <c r="H434" s="212">
        <f t="shared" si="97"/>
        <v>0</v>
      </c>
      <c r="I434" s="93">
        <f>SUM('28:10'!I434)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SUM('28:10'!O434)</f>
        <v>0</v>
      </c>
      <c r="P434" s="93">
        <f>SUM('28:10'!P434)</f>
        <v>0</v>
      </c>
      <c r="Q434" s="93">
        <f>SUM('28:10'!Q434)</f>
        <v>0</v>
      </c>
      <c r="R434" s="93">
        <f>SUM('28:10'!R434)</f>
        <v>0</v>
      </c>
      <c r="S434" s="93">
        <f>SUM('28:10'!S434)</f>
        <v>0</v>
      </c>
      <c r="T434" s="93">
        <f>SUM('28:10'!T434)</f>
        <v>0</v>
      </c>
      <c r="U434" s="93">
        <f>SUM('28:10'!U434)</f>
        <v>0</v>
      </c>
      <c r="V434" s="196">
        <f t="shared" si="96"/>
        <v>0</v>
      </c>
      <c r="W434" s="33" t="str">
        <f t="shared" si="93"/>
        <v/>
      </c>
      <c r="X434" s="93">
        <f>SUM('28:10'!X434)</f>
        <v>0</v>
      </c>
      <c r="Y434" s="93">
        <f>SUM('28:10'!Y434)</f>
        <v>0</v>
      </c>
      <c r="Z434" s="93">
        <f>SUM('28:10'!Z434)</f>
        <v>0</v>
      </c>
      <c r="AA434" s="93">
        <f>SUM('28:10'!AA434)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SUM('28:10'!G435)</f>
        <v>0</v>
      </c>
      <c r="H435" s="212">
        <f t="shared" si="97"/>
        <v>0</v>
      </c>
      <c r="I435" s="93">
        <f>SUM('28:10'!I435)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SUM('28:10'!O435)</f>
        <v>0</v>
      </c>
      <c r="P435" s="93">
        <f>SUM('28:10'!P435)</f>
        <v>0</v>
      </c>
      <c r="Q435" s="93">
        <f>SUM('28:10'!Q435)</f>
        <v>0</v>
      </c>
      <c r="R435" s="93">
        <f>SUM('28:10'!R435)</f>
        <v>0</v>
      </c>
      <c r="S435" s="93">
        <f>SUM('28:10'!S435)</f>
        <v>0</v>
      </c>
      <c r="T435" s="93">
        <f>SUM('28:10'!T435)</f>
        <v>0</v>
      </c>
      <c r="U435" s="93">
        <f>SUM('28:10'!U435)</f>
        <v>0</v>
      </c>
      <c r="V435" s="196">
        <f t="shared" si="96"/>
        <v>0</v>
      </c>
      <c r="W435" s="33" t="str">
        <f t="shared" si="93"/>
        <v/>
      </c>
      <c r="X435" s="93">
        <f>SUM('28:10'!X435)</f>
        <v>0</v>
      </c>
      <c r="Y435" s="93">
        <f>SUM('28:10'!Y435)</f>
        <v>0</v>
      </c>
      <c r="Z435" s="93">
        <f>SUM('28:10'!Z435)</f>
        <v>0</v>
      </c>
      <c r="AA435" s="93">
        <f>SUM('28:10'!AA435)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SUM('28:10'!G436)</f>
        <v>733</v>
      </c>
      <c r="H436" s="212">
        <f t="shared" si="97"/>
        <v>3686.9900000000002</v>
      </c>
      <c r="I436" s="93">
        <f>SUM('28:10'!I436)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94"/>
        <v>-5.8172043010752645</v>
      </c>
      <c r="N436" s="31">
        <f t="shared" si="95"/>
        <v>0</v>
      </c>
      <c r="O436" s="93">
        <f>SUM('28:10'!O436)</f>
        <v>0</v>
      </c>
      <c r="P436" s="93">
        <f>SUM('28:10'!P436)</f>
        <v>0</v>
      </c>
      <c r="Q436" s="93">
        <f>SUM('28:10'!Q436)</f>
        <v>0</v>
      </c>
      <c r="R436" s="93">
        <f>SUM('28:10'!R436)</f>
        <v>0</v>
      </c>
      <c r="S436" s="93">
        <f>SUM('28:10'!S436)</f>
        <v>0</v>
      </c>
      <c r="T436" s="93">
        <f>SUM('28:10'!T436)</f>
        <v>0</v>
      </c>
      <c r="U436" s="93">
        <f>SUM('28:10'!U436)</f>
        <v>0</v>
      </c>
      <c r="V436" s="197"/>
      <c r="W436" s="33"/>
      <c r="X436" s="93">
        <f>SUM('28:10'!X436)</f>
        <v>0</v>
      </c>
      <c r="Y436" s="93">
        <f>SUM('28:10'!Y436)</f>
        <v>0</v>
      </c>
      <c r="Z436" s="93">
        <f>SUM('28:10'!Z436)</f>
        <v>0</v>
      </c>
      <c r="AA436" s="93">
        <f>SUM('28:10'!AA436)</f>
        <v>0</v>
      </c>
      <c r="AB436" s="309">
        <v>0.84</v>
      </c>
      <c r="AC436" s="232">
        <f t="shared" si="91"/>
        <v>615.72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SUM('28:10'!G437)</f>
        <v>0</v>
      </c>
      <c r="H437" s="212">
        <f t="shared" si="97"/>
        <v>0</v>
      </c>
      <c r="I437" s="93">
        <f>SUM('28:10'!I437)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SUM('28:10'!O437)</f>
        <v>0</v>
      </c>
      <c r="P437" s="93">
        <f>SUM('28:10'!P437)</f>
        <v>0</v>
      </c>
      <c r="Q437" s="93">
        <f>SUM('28:10'!Q437)</f>
        <v>0</v>
      </c>
      <c r="R437" s="93">
        <f>SUM('28:10'!R437)</f>
        <v>0</v>
      </c>
      <c r="S437" s="93">
        <f>SUM('28:10'!S437)</f>
        <v>0</v>
      </c>
      <c r="T437" s="93">
        <f>SUM('28:10'!T437)</f>
        <v>0</v>
      </c>
      <c r="U437" s="93">
        <f>SUM('28:10'!U437)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SUM('28:10'!X437)</f>
        <v>0</v>
      </c>
      <c r="Y437" s="93">
        <f>SUM('28:10'!Y437)</f>
        <v>0</v>
      </c>
      <c r="Z437" s="93">
        <f>SUM('28:10'!Z437)</f>
        <v>0</v>
      </c>
      <c r="AA437" s="93">
        <f>SUM('28:10'!AA437)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SUM('28:10'!G438)</f>
        <v>0</v>
      </c>
      <c r="H438" s="212">
        <f t="shared" si="97"/>
        <v>0</v>
      </c>
      <c r="I438" s="93">
        <f>SUM('28:10'!I438)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SUM('28:10'!O438)</f>
        <v>0</v>
      </c>
      <c r="P438" s="93">
        <f>SUM('28:10'!P438)</f>
        <v>0</v>
      </c>
      <c r="Q438" s="93">
        <f>SUM('28:10'!Q438)</f>
        <v>0</v>
      </c>
      <c r="R438" s="93">
        <f>SUM('28:10'!R438)</f>
        <v>0</v>
      </c>
      <c r="S438" s="93">
        <f>SUM('28:10'!S438)</f>
        <v>0</v>
      </c>
      <c r="T438" s="93">
        <f>SUM('28:10'!T438)</f>
        <v>0</v>
      </c>
      <c r="U438" s="93">
        <f>SUM('28:10'!U438)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SUM('28:10'!X438)</f>
        <v>0</v>
      </c>
      <c r="Y438" s="93">
        <f>SUM('28:10'!Y438)</f>
        <v>0</v>
      </c>
      <c r="Z438" s="93">
        <f>SUM('28:10'!Z438)</f>
        <v>0</v>
      </c>
      <c r="AA438" s="93">
        <f>SUM('28:10'!AA438)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SUM('28:10'!G439)</f>
        <v>0</v>
      </c>
      <c r="H439" s="212">
        <f t="shared" si="97"/>
        <v>0</v>
      </c>
      <c r="I439" s="93">
        <f>SUM('28:10'!I439)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SUM('28:10'!O439)</f>
        <v>0</v>
      </c>
      <c r="P439" s="93">
        <f>SUM('28:10'!P439)</f>
        <v>0</v>
      </c>
      <c r="Q439" s="93">
        <f>SUM('28:10'!Q439)</f>
        <v>0</v>
      </c>
      <c r="R439" s="93">
        <f>SUM('28:10'!R439)</f>
        <v>0</v>
      </c>
      <c r="S439" s="93">
        <f>SUM('28:10'!S439)</f>
        <v>0</v>
      </c>
      <c r="T439" s="93">
        <f>SUM('28:10'!T439)</f>
        <v>0</v>
      </c>
      <c r="U439" s="93">
        <f>SUM('28:10'!U439)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SUM('28:10'!X439)</f>
        <v>0</v>
      </c>
      <c r="Y439" s="93">
        <f>SUM('28:10'!Y439)</f>
        <v>0</v>
      </c>
      <c r="Z439" s="93">
        <f>SUM('28:10'!Z439)</f>
        <v>0</v>
      </c>
      <c r="AA439" s="93">
        <f>SUM('28:10'!AA439)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SUM('28:10'!G440)</f>
        <v>0</v>
      </c>
      <c r="H440" s="212">
        <f t="shared" si="97"/>
        <v>0</v>
      </c>
      <c r="I440" s="93">
        <f>SUM('28:10'!I440)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SUM('28:10'!O440)</f>
        <v>0</v>
      </c>
      <c r="P440" s="93">
        <f>SUM('28:10'!P440)</f>
        <v>0</v>
      </c>
      <c r="Q440" s="93">
        <f>SUM('28:10'!Q440)</f>
        <v>0</v>
      </c>
      <c r="R440" s="93">
        <f>SUM('28:10'!R440)</f>
        <v>0</v>
      </c>
      <c r="S440" s="93">
        <f>SUM('28:10'!S440)</f>
        <v>0</v>
      </c>
      <c r="T440" s="93">
        <f>SUM('28:10'!T440)</f>
        <v>0</v>
      </c>
      <c r="U440" s="93">
        <f>SUM('28:10'!U440)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SUM('28:10'!X440)</f>
        <v>0</v>
      </c>
      <c r="Y440" s="93">
        <f>SUM('28:10'!Y440)</f>
        <v>0</v>
      </c>
      <c r="Z440" s="93">
        <f>SUM('28:10'!Z440)</f>
        <v>0</v>
      </c>
      <c r="AA440" s="93">
        <f>SUM('28:10'!AA440)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SUM('28:10'!G441)</f>
        <v>0</v>
      </c>
      <c r="H441" s="212">
        <f t="shared" si="97"/>
        <v>0</v>
      </c>
      <c r="I441" s="93">
        <f>SUM('28:10'!I441)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SUM('28:10'!O441)</f>
        <v>0</v>
      </c>
      <c r="P441" s="93">
        <f>SUM('28:10'!P441)</f>
        <v>0</v>
      </c>
      <c r="Q441" s="93">
        <f>SUM('28:10'!Q441)</f>
        <v>0</v>
      </c>
      <c r="R441" s="93">
        <f>SUM('28:10'!R441)</f>
        <v>0</v>
      </c>
      <c r="S441" s="93">
        <f>SUM('28:10'!S441)</f>
        <v>0</v>
      </c>
      <c r="T441" s="93">
        <f>SUM('28:10'!T441)</f>
        <v>0</v>
      </c>
      <c r="U441" s="93">
        <f>SUM('28:10'!U441)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SUM('28:10'!X441)</f>
        <v>0</v>
      </c>
      <c r="Y441" s="93">
        <f>SUM('28:10'!Y441)</f>
        <v>0</v>
      </c>
      <c r="Z441" s="93">
        <f>SUM('28:10'!Z441)</f>
        <v>0</v>
      </c>
      <c r="AA441" s="93">
        <f>SUM('28:10'!AA441)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SUM('28:10'!G442)</f>
        <v>0</v>
      </c>
      <c r="H442" s="212">
        <f t="shared" si="97"/>
        <v>0</v>
      </c>
      <c r="I442" s="93">
        <f>SUM('28:10'!I442)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SUM('28:10'!O442)</f>
        <v>0</v>
      </c>
      <c r="P442" s="93">
        <f>SUM('28:10'!P442)</f>
        <v>0</v>
      </c>
      <c r="Q442" s="93">
        <f>SUM('28:10'!Q442)</f>
        <v>0</v>
      </c>
      <c r="R442" s="93">
        <f>SUM('28:10'!R442)</f>
        <v>0</v>
      </c>
      <c r="S442" s="93">
        <f>SUM('28:10'!S442)</f>
        <v>0</v>
      </c>
      <c r="T442" s="93">
        <f>SUM('28:10'!T442)</f>
        <v>0</v>
      </c>
      <c r="U442" s="93">
        <f>SUM('28:10'!U442)</f>
        <v>0</v>
      </c>
      <c r="V442" s="196">
        <f t="shared" si="100"/>
        <v>0</v>
      </c>
      <c r="W442" s="33" t="str">
        <f t="shared" si="101"/>
        <v/>
      </c>
      <c r="X442" s="93">
        <f>SUM('28:10'!X442)</f>
        <v>0</v>
      </c>
      <c r="Y442" s="93">
        <f>SUM('28:10'!Y442)</f>
        <v>0</v>
      </c>
      <c r="Z442" s="93">
        <f>SUM('28:10'!Z442)</f>
        <v>0</v>
      </c>
      <c r="AA442" s="93">
        <f>SUM('28:10'!AA442)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SUM('28:10'!G443)</f>
        <v>0</v>
      </c>
      <c r="H443" s="212">
        <f t="shared" si="97"/>
        <v>0</v>
      </c>
      <c r="I443" s="93">
        <f>SUM('28:10'!I443)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SUM('28:10'!O443)</f>
        <v>0</v>
      </c>
      <c r="P443" s="93">
        <f>SUM('28:10'!P443)</f>
        <v>0</v>
      </c>
      <c r="Q443" s="93">
        <f>SUM('28:10'!Q443)</f>
        <v>0</v>
      </c>
      <c r="R443" s="93">
        <f>SUM('28:10'!R443)</f>
        <v>0</v>
      </c>
      <c r="S443" s="93">
        <f>SUM('28:10'!S443)</f>
        <v>0</v>
      </c>
      <c r="T443" s="93">
        <f>SUM('28:10'!T443)</f>
        <v>0</v>
      </c>
      <c r="U443" s="93">
        <f>SUM('28:10'!U443)</f>
        <v>0</v>
      </c>
      <c r="V443" s="196">
        <f t="shared" si="100"/>
        <v>0</v>
      </c>
      <c r="W443" s="33" t="str">
        <f t="shared" si="101"/>
        <v/>
      </c>
      <c r="X443" s="93">
        <f>SUM('28:10'!X443)</f>
        <v>0</v>
      </c>
      <c r="Y443" s="93">
        <f>SUM('28:10'!Y443)</f>
        <v>0</v>
      </c>
      <c r="Z443" s="93">
        <f>SUM('28:10'!Z443)</f>
        <v>0</v>
      </c>
      <c r="AA443" s="93">
        <f>SUM('28:10'!AA443)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SUM('28:10'!G444)</f>
        <v>0</v>
      </c>
      <c r="H444" s="212">
        <f t="shared" si="97"/>
        <v>0</v>
      </c>
      <c r="I444" s="93">
        <f>SUM('28:10'!I444)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SUM('28:10'!O444)</f>
        <v>0</v>
      </c>
      <c r="P444" s="93">
        <f>SUM('28:10'!P444)</f>
        <v>0</v>
      </c>
      <c r="Q444" s="93">
        <f>SUM('28:10'!Q444)</f>
        <v>0</v>
      </c>
      <c r="R444" s="93">
        <f>SUM('28:10'!R444)</f>
        <v>0</v>
      </c>
      <c r="S444" s="93">
        <f>SUM('28:10'!S444)</f>
        <v>0</v>
      </c>
      <c r="T444" s="93">
        <f>SUM('28:10'!T444)</f>
        <v>0</v>
      </c>
      <c r="U444" s="93">
        <f>SUM('28:10'!U444)</f>
        <v>0</v>
      </c>
      <c r="V444" s="196">
        <f t="shared" si="100"/>
        <v>0</v>
      </c>
      <c r="W444" s="33" t="str">
        <f t="shared" si="101"/>
        <v/>
      </c>
      <c r="X444" s="93">
        <f>SUM('28:10'!X444)</f>
        <v>0</v>
      </c>
      <c r="Y444" s="93">
        <f>SUM('28:10'!Y444)</f>
        <v>0</v>
      </c>
      <c r="Z444" s="93">
        <f>SUM('28:10'!Z444)</f>
        <v>0</v>
      </c>
      <c r="AA444" s="93">
        <f>SUM('28:10'!AA444)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SUM('28:10'!G445)</f>
        <v>0</v>
      </c>
      <c r="H445" s="212">
        <f t="shared" si="97"/>
        <v>0</v>
      </c>
      <c r="I445" s="93">
        <f>SUM('28:10'!I445)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SUM('28:10'!O445)</f>
        <v>0</v>
      </c>
      <c r="P445" s="93">
        <f>SUM('28:10'!P445)</f>
        <v>0</v>
      </c>
      <c r="Q445" s="93">
        <f>SUM('28:10'!Q445)</f>
        <v>0</v>
      </c>
      <c r="R445" s="93">
        <f>SUM('28:10'!R445)</f>
        <v>0</v>
      </c>
      <c r="S445" s="93">
        <f>SUM('28:10'!S445)</f>
        <v>0</v>
      </c>
      <c r="T445" s="93">
        <f>SUM('28:10'!T445)</f>
        <v>0</v>
      </c>
      <c r="U445" s="93">
        <f>SUM('28:10'!U445)</f>
        <v>0</v>
      </c>
      <c r="V445" s="196">
        <f t="shared" si="100"/>
        <v>0</v>
      </c>
      <c r="W445" s="33" t="str">
        <f t="shared" si="101"/>
        <v/>
      </c>
      <c r="X445" s="93">
        <f>SUM('28:10'!X445)</f>
        <v>0</v>
      </c>
      <c r="Y445" s="93">
        <f>SUM('28:10'!Y445)</f>
        <v>0</v>
      </c>
      <c r="Z445" s="93">
        <f>SUM('28:10'!Z445)</f>
        <v>0</v>
      </c>
      <c r="AA445" s="93">
        <f>SUM('28:10'!AA445)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SUM('28:10'!G446)</f>
        <v>0</v>
      </c>
      <c r="H446" s="212">
        <f t="shared" si="97"/>
        <v>0</v>
      </c>
      <c r="I446" s="93">
        <f>SUM('28:10'!I446)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SUM('28:10'!O446)</f>
        <v>0</v>
      </c>
      <c r="P446" s="93">
        <f>SUM('28:10'!P446)</f>
        <v>0</v>
      </c>
      <c r="Q446" s="93">
        <f>SUM('28:10'!Q446)</f>
        <v>0</v>
      </c>
      <c r="R446" s="93">
        <f>SUM('28:10'!R446)</f>
        <v>0</v>
      </c>
      <c r="S446" s="93">
        <f>SUM('28:10'!S446)</f>
        <v>0</v>
      </c>
      <c r="T446" s="93">
        <f>SUM('28:10'!T446)</f>
        <v>0</v>
      </c>
      <c r="U446" s="93">
        <f>SUM('28:10'!U446)</f>
        <v>0</v>
      </c>
      <c r="V446" s="196">
        <f t="shared" si="100"/>
        <v>0</v>
      </c>
      <c r="W446" s="33" t="str">
        <f t="shared" si="101"/>
        <v/>
      </c>
      <c r="X446" s="93">
        <f>SUM('28:10'!X446)</f>
        <v>0</v>
      </c>
      <c r="Y446" s="93">
        <f>SUM('28:10'!Y446)</f>
        <v>0</v>
      </c>
      <c r="Z446" s="93">
        <f>SUM('28:10'!Z446)</f>
        <v>0</v>
      </c>
      <c r="AA446" s="93">
        <f>SUM('28:10'!AA446)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SUM('28:10'!G447)</f>
        <v>0</v>
      </c>
      <c r="H447" s="212">
        <f t="shared" si="97"/>
        <v>0</v>
      </c>
      <c r="I447" s="93">
        <f>SUM('28:10'!I447)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SUM('28:10'!O447)</f>
        <v>0</v>
      </c>
      <c r="P447" s="93">
        <f>SUM('28:10'!P447)</f>
        <v>0</v>
      </c>
      <c r="Q447" s="93">
        <f>SUM('28:10'!Q447)</f>
        <v>0</v>
      </c>
      <c r="R447" s="93">
        <f>SUM('28:10'!R447)</f>
        <v>0</v>
      </c>
      <c r="S447" s="93">
        <f>SUM('28:10'!S447)</f>
        <v>0</v>
      </c>
      <c r="T447" s="93">
        <f>SUM('28:10'!T447)</f>
        <v>0</v>
      </c>
      <c r="U447" s="93">
        <f>SUM('28:10'!U447)</f>
        <v>0</v>
      </c>
      <c r="V447" s="196">
        <f t="shared" si="100"/>
        <v>0</v>
      </c>
      <c r="W447" s="33" t="str">
        <f t="shared" si="101"/>
        <v/>
      </c>
      <c r="X447" s="93">
        <f>SUM('28:10'!X447)</f>
        <v>0</v>
      </c>
      <c r="Y447" s="93">
        <f>SUM('28:10'!Y447)</f>
        <v>0</v>
      </c>
      <c r="Z447" s="93">
        <f>SUM('28:10'!Z447)</f>
        <v>0</v>
      </c>
      <c r="AA447" s="93">
        <f>SUM('28:10'!AA447)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SUM('28:10'!G448)</f>
        <v>0</v>
      </c>
      <c r="H448" s="212">
        <f t="shared" si="97"/>
        <v>0</v>
      </c>
      <c r="I448" s="93">
        <f>SUM('28:10'!I448)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SUM('28:10'!O448)</f>
        <v>0</v>
      </c>
      <c r="P448" s="93">
        <f>SUM('28:10'!P448)</f>
        <v>0</v>
      </c>
      <c r="Q448" s="93">
        <f>SUM('28:10'!Q448)</f>
        <v>0</v>
      </c>
      <c r="R448" s="93">
        <f>SUM('28:10'!R448)</f>
        <v>0</v>
      </c>
      <c r="S448" s="93">
        <f>SUM('28:10'!S448)</f>
        <v>0</v>
      </c>
      <c r="T448" s="93">
        <f>SUM('28:10'!T448)</f>
        <v>0</v>
      </c>
      <c r="U448" s="93">
        <f>SUM('28:10'!U448)</f>
        <v>0</v>
      </c>
      <c r="V448" s="196">
        <f t="shared" si="100"/>
        <v>0</v>
      </c>
      <c r="W448" s="33" t="str">
        <f t="shared" si="101"/>
        <v/>
      </c>
      <c r="X448" s="93">
        <f>SUM('28:10'!X448)</f>
        <v>0</v>
      </c>
      <c r="Y448" s="93">
        <f>SUM('28:10'!Y448)</f>
        <v>0</v>
      </c>
      <c r="Z448" s="93">
        <f>SUM('28:10'!Z448)</f>
        <v>0</v>
      </c>
      <c r="AA448" s="93">
        <f>SUM('28:10'!AA448)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SUM('28:10'!G449)</f>
        <v>0</v>
      </c>
      <c r="H449" s="212">
        <f t="shared" si="97"/>
        <v>0</v>
      </c>
      <c r="I449" s="93">
        <f>SUM('28:10'!I449)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SUM('28:10'!O449)</f>
        <v>0</v>
      </c>
      <c r="P449" s="93">
        <f>SUM('28:10'!P449)</f>
        <v>0</v>
      </c>
      <c r="Q449" s="93">
        <f>SUM('28:10'!Q449)</f>
        <v>0</v>
      </c>
      <c r="R449" s="93">
        <f>SUM('28:10'!R449)</f>
        <v>0</v>
      </c>
      <c r="S449" s="93">
        <f>SUM('28:10'!S449)</f>
        <v>0</v>
      </c>
      <c r="T449" s="93">
        <f>SUM('28:10'!T449)</f>
        <v>0</v>
      </c>
      <c r="U449" s="93">
        <f>SUM('28:10'!U449)</f>
        <v>0</v>
      </c>
      <c r="V449" s="196"/>
      <c r="W449" s="33"/>
      <c r="X449" s="93">
        <f>SUM('28:10'!X449)</f>
        <v>0</v>
      </c>
      <c r="Y449" s="93">
        <f>SUM('28:10'!Y449)</f>
        <v>0</v>
      </c>
      <c r="Z449" s="93">
        <f>SUM('28:10'!Z449)</f>
        <v>0</v>
      </c>
      <c r="AA449" s="93">
        <f>SUM('28:10'!AA449)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SUM('28:10'!G450)</f>
        <v>0</v>
      </c>
      <c r="H450" s="212">
        <f t="shared" si="97"/>
        <v>0</v>
      </c>
      <c r="I450" s="93">
        <f>SUM('28:10'!I450)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SUM('28:10'!O450)</f>
        <v>0</v>
      </c>
      <c r="P450" s="93">
        <f>SUM('28:10'!P450)</f>
        <v>0</v>
      </c>
      <c r="Q450" s="93">
        <f>SUM('28:10'!Q450)</f>
        <v>0</v>
      </c>
      <c r="R450" s="93">
        <f>SUM('28:10'!R450)</f>
        <v>0</v>
      </c>
      <c r="S450" s="93">
        <f>SUM('28:10'!S450)</f>
        <v>0</v>
      </c>
      <c r="T450" s="93">
        <f>SUM('28:10'!T450)</f>
        <v>0</v>
      </c>
      <c r="U450" s="93">
        <f>SUM('28:10'!U450)</f>
        <v>0</v>
      </c>
      <c r="V450" s="196"/>
      <c r="W450" s="33"/>
      <c r="X450" s="93">
        <f>SUM('28:10'!X450)</f>
        <v>0</v>
      </c>
      <c r="Y450" s="93">
        <f>SUM('28:10'!Y450)</f>
        <v>0</v>
      </c>
      <c r="Z450" s="93">
        <f>SUM('28:10'!Z450)</f>
        <v>0</v>
      </c>
      <c r="AA450" s="93">
        <f>SUM('28:10'!AA450)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SUM('28:10'!G451)</f>
        <v>0</v>
      </c>
      <c r="H451" s="212">
        <f t="shared" si="97"/>
        <v>0</v>
      </c>
      <c r="I451" s="93">
        <f>SUM('28:10'!I451)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SUM('28:10'!O451)</f>
        <v>0</v>
      </c>
      <c r="P451" s="93">
        <f>SUM('28:10'!P451)</f>
        <v>0</v>
      </c>
      <c r="Q451" s="93">
        <f>SUM('28:10'!Q451)</f>
        <v>0</v>
      </c>
      <c r="R451" s="93">
        <f>SUM('28:10'!R451)</f>
        <v>0</v>
      </c>
      <c r="S451" s="93">
        <f>SUM('28:10'!S451)</f>
        <v>0</v>
      </c>
      <c r="T451" s="93">
        <f>SUM('28:10'!T451)</f>
        <v>0</v>
      </c>
      <c r="U451" s="93">
        <f>SUM('28:10'!U451)</f>
        <v>0</v>
      </c>
      <c r="V451" s="196"/>
      <c r="W451" s="33"/>
      <c r="X451" s="93">
        <f>SUM('28:10'!X451)</f>
        <v>0</v>
      </c>
      <c r="Y451" s="93">
        <f>SUM('28:10'!Y451)</f>
        <v>0</v>
      </c>
      <c r="Z451" s="93">
        <f>SUM('28:10'!Z451)</f>
        <v>0</v>
      </c>
      <c r="AA451" s="93">
        <f>SUM('28:10'!AA451)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SUM('28:10'!G452)</f>
        <v>0</v>
      </c>
      <c r="H452" s="212">
        <f t="shared" si="97"/>
        <v>0</v>
      </c>
      <c r="I452" s="93">
        <f>SUM('28:10'!I452)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SUM('28:10'!O452)</f>
        <v>0</v>
      </c>
      <c r="P452" s="93">
        <f>SUM('28:10'!P452)</f>
        <v>0</v>
      </c>
      <c r="Q452" s="93">
        <f>SUM('28:10'!Q452)</f>
        <v>0</v>
      </c>
      <c r="R452" s="93">
        <f>SUM('28:10'!R452)</f>
        <v>0</v>
      </c>
      <c r="S452" s="93">
        <f>SUM('28:10'!S452)</f>
        <v>0</v>
      </c>
      <c r="T452" s="93">
        <f>SUM('28:10'!T452)</f>
        <v>0</v>
      </c>
      <c r="U452" s="93">
        <f>SUM('28:10'!U452)</f>
        <v>0</v>
      </c>
      <c r="V452" s="196"/>
      <c r="W452" s="33"/>
      <c r="X452" s="93">
        <f>SUM('28:10'!X452)</f>
        <v>0</v>
      </c>
      <c r="Y452" s="93">
        <f>SUM('28:10'!Y452)</f>
        <v>0</v>
      </c>
      <c r="Z452" s="93">
        <f>SUM('28:10'!Z452)</f>
        <v>0</v>
      </c>
      <c r="AA452" s="93">
        <f>SUM('28:10'!AA452)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SUM('28:10'!G453)</f>
        <v>0</v>
      </c>
      <c r="H453" s="212">
        <f t="shared" si="97"/>
        <v>0</v>
      </c>
      <c r="I453" s="93">
        <f>SUM('28:10'!I453)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SUM('28:10'!O453)</f>
        <v>0</v>
      </c>
      <c r="P453" s="93">
        <f>SUM('28:10'!P453)</f>
        <v>0</v>
      </c>
      <c r="Q453" s="93">
        <f>SUM('28:10'!Q453)</f>
        <v>0</v>
      </c>
      <c r="R453" s="93">
        <f>SUM('28:10'!R453)</f>
        <v>0</v>
      </c>
      <c r="S453" s="93">
        <f>SUM('28:10'!S453)</f>
        <v>0</v>
      </c>
      <c r="T453" s="93">
        <f>SUM('28:10'!T453)</f>
        <v>0</v>
      </c>
      <c r="U453" s="93">
        <f>SUM('28:10'!U453)</f>
        <v>0</v>
      </c>
      <c r="V453" s="196"/>
      <c r="W453" s="33"/>
      <c r="X453" s="93">
        <f>SUM('28:10'!X453)</f>
        <v>0</v>
      </c>
      <c r="Y453" s="93">
        <f>SUM('28:10'!Y453)</f>
        <v>0</v>
      </c>
      <c r="Z453" s="93">
        <f>SUM('28:10'!Z453)</f>
        <v>0</v>
      </c>
      <c r="AA453" s="93">
        <f>SUM('28:10'!AA453)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SUM('28:10'!G454)</f>
        <v>0</v>
      </c>
      <c r="H454" s="212">
        <f t="shared" si="97"/>
        <v>0</v>
      </c>
      <c r="I454" s="93">
        <f>SUM('28:10'!I454)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SUM('28:10'!O454)</f>
        <v>0</v>
      </c>
      <c r="P454" s="93">
        <f>SUM('28:10'!P454)</f>
        <v>0</v>
      </c>
      <c r="Q454" s="93">
        <f>SUM('28:10'!Q454)</f>
        <v>0</v>
      </c>
      <c r="R454" s="93">
        <f>SUM('28:10'!R454)</f>
        <v>0</v>
      </c>
      <c r="S454" s="93">
        <f>SUM('28:10'!S454)</f>
        <v>0</v>
      </c>
      <c r="T454" s="93">
        <f>SUM('28:10'!T454)</f>
        <v>0</v>
      </c>
      <c r="U454" s="93">
        <f>SUM('28:10'!U454)</f>
        <v>0</v>
      </c>
      <c r="V454" s="196"/>
      <c r="W454" s="33"/>
      <c r="X454" s="93">
        <f>SUM('28:10'!X454)</f>
        <v>0</v>
      </c>
      <c r="Y454" s="93">
        <f>SUM('28:10'!Y454)</f>
        <v>0</v>
      </c>
      <c r="Z454" s="93">
        <f>SUM('28:10'!Z454)</f>
        <v>0</v>
      </c>
      <c r="AA454" s="93">
        <f>SUM('28:10'!AA454)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SUM('28:10'!G455)</f>
        <v>670</v>
      </c>
      <c r="H455" s="212">
        <f t="shared" si="97"/>
        <v>3390.2</v>
      </c>
      <c r="I455" s="93">
        <f>SUM('28:10'!I455)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98"/>
        <v>-5.2258064516129039</v>
      </c>
      <c r="N455" s="31">
        <f t="shared" si="99"/>
        <v>0</v>
      </c>
      <c r="O455" s="93">
        <f>SUM('28:10'!O455)</f>
        <v>0</v>
      </c>
      <c r="P455" s="93">
        <f>SUM('28:10'!P455)</f>
        <v>0</v>
      </c>
      <c r="Q455" s="93">
        <f>SUM('28:10'!Q455)</f>
        <v>0</v>
      </c>
      <c r="R455" s="93">
        <f>SUM('28:10'!R455)</f>
        <v>0</v>
      </c>
      <c r="S455" s="93">
        <f>SUM('28:10'!S455)</f>
        <v>0</v>
      </c>
      <c r="T455" s="93">
        <f>SUM('28:10'!T455)</f>
        <v>0</v>
      </c>
      <c r="U455" s="93">
        <f>SUM('28:10'!U455)</f>
        <v>0</v>
      </c>
      <c r="V455" s="196">
        <f>SUM(X455:AA455)</f>
        <v>0</v>
      </c>
      <c r="W455" s="33">
        <f>IF(ISERROR(V455/G455),"",V455/G455)</f>
        <v>0</v>
      </c>
      <c r="X455" s="93">
        <f>SUM('28:10'!X455)</f>
        <v>0</v>
      </c>
      <c r="Y455" s="93">
        <f>SUM('28:10'!Y455)</f>
        <v>0</v>
      </c>
      <c r="Z455" s="93">
        <f>SUM('28:10'!Z455)</f>
        <v>0</v>
      </c>
      <c r="AA455" s="93">
        <f>SUM('28:10'!AA455)</f>
        <v>0</v>
      </c>
      <c r="AB455" s="309">
        <v>0.67</v>
      </c>
      <c r="AC455" s="232">
        <f t="shared" si="91"/>
        <v>448.90000000000003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SUM('28:10'!G456)</f>
        <v>659</v>
      </c>
      <c r="H456" s="212">
        <f t="shared" si="97"/>
        <v>3334.54</v>
      </c>
      <c r="I456" s="93">
        <f>SUM('28:10'!I456)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98"/>
        <v>-2.5161290322580641</v>
      </c>
      <c r="N456" s="31">
        <f t="shared" si="99"/>
        <v>0</v>
      </c>
      <c r="O456" s="93">
        <f>SUM('28:10'!O456)</f>
        <v>0</v>
      </c>
      <c r="P456" s="93">
        <f>SUM('28:10'!P456)</f>
        <v>0</v>
      </c>
      <c r="Q456" s="93">
        <f>SUM('28:10'!Q456)</f>
        <v>0</v>
      </c>
      <c r="R456" s="93">
        <f>SUM('28:10'!R456)</f>
        <v>0</v>
      </c>
      <c r="S456" s="93">
        <f>SUM('28:10'!S456)</f>
        <v>0</v>
      </c>
      <c r="T456" s="93">
        <f>SUM('28:10'!T456)</f>
        <v>0</v>
      </c>
      <c r="U456" s="93">
        <f>SUM('28:10'!U456)</f>
        <v>0</v>
      </c>
      <c r="V456" s="196">
        <f>SUM(X456:AA456)</f>
        <v>0</v>
      </c>
      <c r="W456" s="33">
        <f>IF(ISERROR(V456/G456),"",V456/G456)</f>
        <v>0</v>
      </c>
      <c r="X456" s="93">
        <f>SUM('28:10'!X456)</f>
        <v>0</v>
      </c>
      <c r="Y456" s="93">
        <f>SUM('28:10'!Y456)</f>
        <v>0</v>
      </c>
      <c r="Z456" s="93">
        <f>SUM('28:10'!Z456)</f>
        <v>0</v>
      </c>
      <c r="AA456" s="93">
        <f>SUM('28:10'!AA456)</f>
        <v>0</v>
      </c>
      <c r="AB456" s="309">
        <v>0.67</v>
      </c>
      <c r="AC456" s="232">
        <f t="shared" si="91"/>
        <v>441.53000000000003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SUM('28:10'!G457)</f>
        <v>0</v>
      </c>
      <c r="H457" s="212">
        <f t="shared" si="97"/>
        <v>0</v>
      </c>
      <c r="I457" s="93">
        <f>SUM('28:10'!I457)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SUM('28:10'!G458)</f>
        <v>0</v>
      </c>
      <c r="H458" s="212">
        <f t="shared" si="97"/>
        <v>0</v>
      </c>
      <c r="I458" s="93">
        <f>SUM('28:10'!I458)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SUM('28:10'!G459)</f>
        <v>267</v>
      </c>
      <c r="H459" s="212">
        <f t="shared" si="97"/>
        <v>0</v>
      </c>
      <c r="I459" s="93">
        <f>SUM('28:10'!I459)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98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461.90999999999997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SUM('28:10'!G460)</f>
        <v>0</v>
      </c>
      <c r="H460" s="212">
        <f t="shared" si="97"/>
        <v>0</v>
      </c>
      <c r="I460" s="93">
        <f>SUM('28:10'!I460)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SUM('28:10'!O460)</f>
        <v>0</v>
      </c>
      <c r="P460" s="93">
        <f>SUM('28:10'!P460)</f>
        <v>0</v>
      </c>
      <c r="Q460" s="93">
        <f>SUM('28:10'!Q460)</f>
        <v>0</v>
      </c>
      <c r="R460" s="93">
        <f>SUM('28:10'!R460)</f>
        <v>0</v>
      </c>
      <c r="S460" s="93">
        <f>SUM('28:10'!S460)</f>
        <v>0</v>
      </c>
      <c r="T460" s="93">
        <f>SUM('28:10'!T460)</f>
        <v>0</v>
      </c>
      <c r="U460" s="93">
        <f>SUM('28:10'!U460)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SUM('28:10'!X460)</f>
        <v>0</v>
      </c>
      <c r="Y460" s="93">
        <f>SUM('28:10'!Y460)</f>
        <v>0</v>
      </c>
      <c r="Z460" s="93">
        <f>SUM('28:10'!Z460)</f>
        <v>0</v>
      </c>
      <c r="AA460" s="93">
        <f>SUM('28:10'!AA460)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SUM('28:10'!G461)</f>
        <v>0</v>
      </c>
      <c r="H461" s="212">
        <f t="shared" si="97"/>
        <v>0</v>
      </c>
      <c r="I461" s="93">
        <f>SUM('28:10'!I461)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SUM('28:10'!O461)</f>
        <v>0</v>
      </c>
      <c r="P461" s="93">
        <f>SUM('28:10'!P461)</f>
        <v>0</v>
      </c>
      <c r="Q461" s="93">
        <f>SUM('28:10'!Q461)</f>
        <v>0</v>
      </c>
      <c r="R461" s="93">
        <f>SUM('28:10'!R461)</f>
        <v>0</v>
      </c>
      <c r="S461" s="93">
        <f>SUM('28:10'!S461)</f>
        <v>0</v>
      </c>
      <c r="T461" s="93">
        <f>SUM('28:10'!T461)</f>
        <v>0</v>
      </c>
      <c r="U461" s="93">
        <f>SUM('28:10'!U461)</f>
        <v>0</v>
      </c>
      <c r="V461" s="196">
        <f>SUM(X461:AA461)</f>
        <v>0</v>
      </c>
      <c r="W461" s="33" t="str">
        <f t="shared" si="102"/>
        <v/>
      </c>
      <c r="X461" s="93">
        <f>SUM('28:10'!X461)</f>
        <v>0</v>
      </c>
      <c r="Y461" s="93">
        <f>SUM('28:10'!Y461)</f>
        <v>0</v>
      </c>
      <c r="Z461" s="93">
        <f>SUM('28:10'!Z461)</f>
        <v>0</v>
      </c>
      <c r="AA461" s="93">
        <f>SUM('28:10'!AA461)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SUM('28:10'!G462)</f>
        <v>0</v>
      </c>
      <c r="H462" s="212">
        <f t="shared" si="97"/>
        <v>0</v>
      </c>
      <c r="I462" s="93">
        <f>SUM('28:10'!I462)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SUM('28:10'!O462)</f>
        <v>0</v>
      </c>
      <c r="P462" s="93">
        <f>SUM('28:10'!P462)</f>
        <v>0</v>
      </c>
      <c r="Q462" s="93">
        <f>SUM('28:10'!Q462)</f>
        <v>0</v>
      </c>
      <c r="R462" s="93">
        <f>SUM('28:10'!R462)</f>
        <v>0</v>
      </c>
      <c r="S462" s="93">
        <f>SUM('28:10'!S462)</f>
        <v>0</v>
      </c>
      <c r="T462" s="93">
        <f>SUM('28:10'!T462)</f>
        <v>0</v>
      </c>
      <c r="U462" s="93">
        <f>SUM('28:10'!U462)</f>
        <v>0</v>
      </c>
      <c r="V462" s="196">
        <f>SUM(X462:AA462)</f>
        <v>0</v>
      </c>
      <c r="W462" s="33" t="str">
        <f t="shared" si="102"/>
        <v/>
      </c>
      <c r="X462" s="93">
        <f>SUM('28:10'!X462)</f>
        <v>0</v>
      </c>
      <c r="Y462" s="93">
        <f>SUM('28:10'!Y462)</f>
        <v>0</v>
      </c>
      <c r="Z462" s="93">
        <f>SUM('28:10'!Z462)</f>
        <v>0</v>
      </c>
      <c r="AA462" s="93">
        <f>SUM('28:10'!AA462)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780" t="s">
        <v>92</v>
      </c>
      <c r="B463" s="781"/>
      <c r="C463" s="209" t="s">
        <v>71</v>
      </c>
      <c r="D463" s="20"/>
      <c r="E463" s="20"/>
      <c r="F463" s="32"/>
      <c r="G463" s="99">
        <f>SUM(G429:G462)</f>
        <v>4372</v>
      </c>
      <c r="H463" s="30">
        <f>SUM(H429:H462)</f>
        <v>20688.02</v>
      </c>
      <c r="I463" s="30">
        <f>SUM(I429:I462)</f>
        <v>363</v>
      </c>
      <c r="J463" s="31">
        <f t="array" ref="J463">IF(ISERROR(G463/I463),"",G463/I463)</f>
        <v>12.044077134986226</v>
      </c>
      <c r="K463" s="30">
        <f>SUM(K429:K462)</f>
        <v>403.26722873900292</v>
      </c>
      <c r="L463" s="98"/>
      <c r="M463" s="89">
        <f t="shared" ref="M463:V463" si="103">SUM(M429:M462)</f>
        <v>-40.267228739002917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4326.3700000000008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SUM('28:10'!G464)</f>
        <v>0</v>
      </c>
      <c r="H464" s="212">
        <f>D464*G464</f>
        <v>0</v>
      </c>
      <c r="I464" s="93">
        <f>SUM('28:10'!I464)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SUM('28:10'!O464)</f>
        <v>0</v>
      </c>
      <c r="P464" s="93">
        <f>SUM('28:10'!P464)</f>
        <v>0</v>
      </c>
      <c r="Q464" s="93">
        <f>SUM('28:10'!Q464)</f>
        <v>0</v>
      </c>
      <c r="R464" s="93">
        <f>SUM('28:10'!R464)</f>
        <v>0</v>
      </c>
      <c r="S464" s="93">
        <f>SUM('28:10'!S464)</f>
        <v>0</v>
      </c>
      <c r="T464" s="93">
        <f>SUM('28:10'!T464)</f>
        <v>0</v>
      </c>
      <c r="U464" s="93">
        <f>SUM('28:10'!U464)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SUM('28:10'!X464)</f>
        <v>0</v>
      </c>
      <c r="Y464" s="93">
        <f>SUM('28:10'!Y464)</f>
        <v>0</v>
      </c>
      <c r="Z464" s="93">
        <f>SUM('28:10'!Z464)</f>
        <v>0</v>
      </c>
      <c r="AA464" s="93">
        <f>SUM('28:10'!AA464)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SUM('28:10'!G465)</f>
        <v>0</v>
      </c>
      <c r="H465" s="212">
        <f t="shared" ref="H465:H478" si="107">D465*G465</f>
        <v>0</v>
      </c>
      <c r="I465" s="93">
        <f>SUM('28:10'!I465)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SUM('28:10'!O465)</f>
        <v>0</v>
      </c>
      <c r="P465" s="93">
        <f>SUM('28:10'!P465)</f>
        <v>0</v>
      </c>
      <c r="Q465" s="93">
        <f>SUM('28:10'!Q465)</f>
        <v>0</v>
      </c>
      <c r="R465" s="93">
        <f>SUM('28:10'!R465)</f>
        <v>0</v>
      </c>
      <c r="S465" s="93">
        <f>SUM('28:10'!S465)</f>
        <v>0</v>
      </c>
      <c r="T465" s="93">
        <f>SUM('28:10'!T465)</f>
        <v>0</v>
      </c>
      <c r="U465" s="93">
        <f>SUM('28:10'!U465)</f>
        <v>0</v>
      </c>
      <c r="V465" s="196">
        <f t="shared" si="106"/>
        <v>0</v>
      </c>
      <c r="W465" s="33" t="str">
        <f t="shared" si="102"/>
        <v/>
      </c>
      <c r="X465" s="93">
        <f>SUM('28:10'!X465)</f>
        <v>0</v>
      </c>
      <c r="Y465" s="93">
        <f>SUM('28:10'!Y465)</f>
        <v>0</v>
      </c>
      <c r="Z465" s="93">
        <f>SUM('28:10'!Z465)</f>
        <v>0</v>
      </c>
      <c r="AA465" s="93">
        <f>SUM('28:10'!AA465)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SUM('28:10'!G466)</f>
        <v>0</v>
      </c>
      <c r="H466" s="212">
        <f t="shared" si="107"/>
        <v>0</v>
      </c>
      <c r="I466" s="93">
        <f>SUM('28:10'!I466)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SUM('28:10'!O466)</f>
        <v>0</v>
      </c>
      <c r="P466" s="93">
        <f>SUM('28:10'!P466)</f>
        <v>0</v>
      </c>
      <c r="Q466" s="93">
        <f>SUM('28:10'!Q466)</f>
        <v>0</v>
      </c>
      <c r="R466" s="93">
        <f>SUM('28:10'!R466)</f>
        <v>0</v>
      </c>
      <c r="S466" s="93">
        <f>SUM('28:10'!S466)</f>
        <v>0</v>
      </c>
      <c r="T466" s="93">
        <f>SUM('28:10'!T466)</f>
        <v>0</v>
      </c>
      <c r="U466" s="93">
        <f>SUM('28:10'!U466)</f>
        <v>0</v>
      </c>
      <c r="V466" s="196">
        <f t="shared" si="106"/>
        <v>0</v>
      </c>
      <c r="W466" s="33" t="str">
        <f t="shared" si="102"/>
        <v/>
      </c>
      <c r="X466" s="93">
        <f>SUM('28:10'!X466)</f>
        <v>0</v>
      </c>
      <c r="Y466" s="93">
        <f>SUM('28:10'!Y466)</f>
        <v>0</v>
      </c>
      <c r="Z466" s="93">
        <f>SUM('28:10'!Z466)</f>
        <v>0</v>
      </c>
      <c r="AA466" s="93">
        <f>SUM('28:10'!AA466)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SUM('28:10'!G467)</f>
        <v>0</v>
      </c>
      <c r="H467" s="212">
        <f t="shared" si="107"/>
        <v>0</v>
      </c>
      <c r="I467" s="93">
        <f>SUM('28:10'!I467)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SUM('28:10'!O467)</f>
        <v>0</v>
      </c>
      <c r="P467" s="93">
        <f>SUM('28:10'!P467)</f>
        <v>0</v>
      </c>
      <c r="Q467" s="93">
        <f>SUM('28:10'!Q467)</f>
        <v>0</v>
      </c>
      <c r="R467" s="93">
        <f>SUM('28:10'!R467)</f>
        <v>0</v>
      </c>
      <c r="S467" s="93">
        <f>SUM('28:10'!S467)</f>
        <v>0</v>
      </c>
      <c r="T467" s="93">
        <f>SUM('28:10'!T467)</f>
        <v>0</v>
      </c>
      <c r="U467" s="93">
        <f>SUM('28:10'!U467)</f>
        <v>0</v>
      </c>
      <c r="V467" s="196">
        <f t="shared" si="106"/>
        <v>0</v>
      </c>
      <c r="W467" s="33" t="str">
        <f t="shared" si="102"/>
        <v/>
      </c>
      <c r="X467" s="93">
        <f>SUM('28:10'!X467)</f>
        <v>0</v>
      </c>
      <c r="Y467" s="93">
        <f>SUM('28:10'!Y467)</f>
        <v>0</v>
      </c>
      <c r="Z467" s="93">
        <f>SUM('28:10'!Z467)</f>
        <v>0</v>
      </c>
      <c r="AA467" s="93">
        <f>SUM('28:10'!AA467)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SUM('28:10'!G468)</f>
        <v>0</v>
      </c>
      <c r="H468" s="212">
        <f t="shared" si="107"/>
        <v>0</v>
      </c>
      <c r="I468" s="93">
        <f>SUM('28:10'!I468)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SUM('28:10'!O468)</f>
        <v>0</v>
      </c>
      <c r="P468" s="93">
        <f>SUM('28:10'!P468)</f>
        <v>0</v>
      </c>
      <c r="Q468" s="93">
        <f>SUM('28:10'!Q468)</f>
        <v>0</v>
      </c>
      <c r="R468" s="93">
        <f>SUM('28:10'!R468)</f>
        <v>0</v>
      </c>
      <c r="S468" s="93">
        <f>SUM('28:10'!S468)</f>
        <v>0</v>
      </c>
      <c r="T468" s="93">
        <f>SUM('28:10'!T468)</f>
        <v>0</v>
      </c>
      <c r="U468" s="93">
        <f>SUM('28:10'!U468)</f>
        <v>0</v>
      </c>
      <c r="V468" s="196">
        <f t="shared" si="106"/>
        <v>0</v>
      </c>
      <c r="W468" s="33" t="str">
        <f t="shared" si="102"/>
        <v/>
      </c>
      <c r="X468" s="93">
        <f>SUM('28:10'!X468)</f>
        <v>0</v>
      </c>
      <c r="Y468" s="93">
        <f>SUM('28:10'!Y468)</f>
        <v>0</v>
      </c>
      <c r="Z468" s="93">
        <f>SUM('28:10'!Z468)</f>
        <v>0</v>
      </c>
      <c r="AA468" s="93">
        <f>SUM('28:10'!AA468)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SUM('28:10'!G469)</f>
        <v>0</v>
      </c>
      <c r="H469" s="212">
        <f t="shared" si="107"/>
        <v>0</v>
      </c>
      <c r="I469" s="93">
        <f>SUM('28:10'!I469)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SUM('28:10'!O469)</f>
        <v>0</v>
      </c>
      <c r="P469" s="93">
        <f>SUM('28:10'!P469)</f>
        <v>0</v>
      </c>
      <c r="Q469" s="93">
        <f>SUM('28:10'!Q469)</f>
        <v>0</v>
      </c>
      <c r="R469" s="93">
        <f>SUM('28:10'!R469)</f>
        <v>0</v>
      </c>
      <c r="S469" s="93">
        <f>SUM('28:10'!S469)</f>
        <v>0</v>
      </c>
      <c r="T469" s="93">
        <f>SUM('28:10'!T469)</f>
        <v>0</v>
      </c>
      <c r="U469" s="93">
        <f>SUM('28:10'!U469)</f>
        <v>0</v>
      </c>
      <c r="V469" s="196">
        <f t="shared" si="106"/>
        <v>0</v>
      </c>
      <c r="W469" s="33" t="str">
        <f t="shared" si="102"/>
        <v/>
      </c>
      <c r="X469" s="93">
        <f>SUM('28:10'!X469)</f>
        <v>0</v>
      </c>
      <c r="Y469" s="93">
        <f>SUM('28:10'!Y469)</f>
        <v>0</v>
      </c>
      <c r="Z469" s="93">
        <f>SUM('28:10'!Z469)</f>
        <v>0</v>
      </c>
      <c r="AA469" s="93">
        <f>SUM('28:10'!AA469)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SUM('28:10'!G470)</f>
        <v>0</v>
      </c>
      <c r="H470" s="212">
        <f t="shared" si="107"/>
        <v>0</v>
      </c>
      <c r="I470" s="93">
        <f>SUM('28:10'!I470)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SUM('28:10'!O470)</f>
        <v>0</v>
      </c>
      <c r="P470" s="93">
        <f>SUM('28:10'!P470)</f>
        <v>0</v>
      </c>
      <c r="Q470" s="93">
        <f>SUM('28:10'!Q470)</f>
        <v>0</v>
      </c>
      <c r="R470" s="93">
        <f>SUM('28:10'!R470)</f>
        <v>0</v>
      </c>
      <c r="S470" s="93">
        <f>SUM('28:10'!S470)</f>
        <v>0</v>
      </c>
      <c r="T470" s="93">
        <f>SUM('28:10'!T470)</f>
        <v>0</v>
      </c>
      <c r="U470" s="93">
        <f>SUM('28:10'!U470)</f>
        <v>0</v>
      </c>
      <c r="V470" s="196">
        <f t="shared" si="106"/>
        <v>0</v>
      </c>
      <c r="W470" s="33" t="str">
        <f t="shared" si="102"/>
        <v/>
      </c>
      <c r="X470" s="93">
        <f>SUM('28:10'!X470)</f>
        <v>0</v>
      </c>
      <c r="Y470" s="93">
        <f>SUM('28:10'!Y470)</f>
        <v>0</v>
      </c>
      <c r="Z470" s="93">
        <f>SUM('28:10'!Z470)</f>
        <v>0</v>
      </c>
      <c r="AA470" s="93">
        <f>SUM('28:10'!AA470)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SUM('28:10'!G471)</f>
        <v>0</v>
      </c>
      <c r="H471" s="212">
        <f t="shared" si="107"/>
        <v>0</v>
      </c>
      <c r="I471" s="93">
        <f>SUM('28:10'!I471)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SUM('28:10'!O471)</f>
        <v>0</v>
      </c>
      <c r="P471" s="93">
        <f>SUM('28:10'!P471)</f>
        <v>0</v>
      </c>
      <c r="Q471" s="93">
        <f>SUM('28:10'!Q471)</f>
        <v>0</v>
      </c>
      <c r="R471" s="93">
        <f>SUM('28:10'!R471)</f>
        <v>0</v>
      </c>
      <c r="S471" s="93">
        <f>SUM('28:10'!S471)</f>
        <v>0</v>
      </c>
      <c r="T471" s="93">
        <f>SUM('28:10'!T471)</f>
        <v>0</v>
      </c>
      <c r="U471" s="93">
        <f>SUM('28:10'!U471)</f>
        <v>0</v>
      </c>
      <c r="V471" s="196">
        <f t="shared" si="106"/>
        <v>0</v>
      </c>
      <c r="W471" s="33" t="str">
        <f t="shared" si="102"/>
        <v/>
      </c>
      <c r="X471" s="93">
        <f>SUM('28:10'!X471)</f>
        <v>0</v>
      </c>
      <c r="Y471" s="93">
        <f>SUM('28:10'!Y471)</f>
        <v>0</v>
      </c>
      <c r="Z471" s="93">
        <f>SUM('28:10'!Z471)</f>
        <v>0</v>
      </c>
      <c r="AA471" s="93">
        <f>SUM('28:10'!AA471)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SUM('28:10'!G472)</f>
        <v>0</v>
      </c>
      <c r="H472" s="212">
        <f t="shared" si="107"/>
        <v>0</v>
      </c>
      <c r="I472" s="93">
        <f>SUM('28:10'!I472)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SUM('28:10'!O472)</f>
        <v>0</v>
      </c>
      <c r="P472" s="93">
        <f>SUM('28:10'!P472)</f>
        <v>0</v>
      </c>
      <c r="Q472" s="93">
        <f>SUM('28:10'!Q472)</f>
        <v>0</v>
      </c>
      <c r="R472" s="93">
        <f>SUM('28:10'!R472)</f>
        <v>0</v>
      </c>
      <c r="S472" s="93">
        <f>SUM('28:10'!S472)</f>
        <v>0</v>
      </c>
      <c r="T472" s="93">
        <f>SUM('28:10'!T472)</f>
        <v>0</v>
      </c>
      <c r="U472" s="93">
        <f>SUM('28:10'!U472)</f>
        <v>0</v>
      </c>
      <c r="V472" s="196">
        <f t="shared" si="106"/>
        <v>0</v>
      </c>
      <c r="W472" s="33" t="str">
        <f t="shared" si="102"/>
        <v/>
      </c>
      <c r="X472" s="93">
        <f>SUM('28:10'!X472)</f>
        <v>0</v>
      </c>
      <c r="Y472" s="93">
        <f>SUM('28:10'!Y472)</f>
        <v>0</v>
      </c>
      <c r="Z472" s="93">
        <f>SUM('28:10'!Z472)</f>
        <v>0</v>
      </c>
      <c r="AA472" s="93">
        <f>SUM('28:10'!AA472)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SUM('28:10'!G473)</f>
        <v>0</v>
      </c>
      <c r="H473" s="212">
        <f t="shared" si="107"/>
        <v>0</v>
      </c>
      <c r="I473" s="93">
        <f>SUM('28:10'!I473)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SUM('28:10'!O473)</f>
        <v>0</v>
      </c>
      <c r="P473" s="93">
        <f>SUM('28:10'!P473)</f>
        <v>0</v>
      </c>
      <c r="Q473" s="93">
        <f>SUM('28:10'!Q473)</f>
        <v>0</v>
      </c>
      <c r="R473" s="93">
        <f>SUM('28:10'!R473)</f>
        <v>0</v>
      </c>
      <c r="S473" s="93">
        <f>SUM('28:10'!S473)</f>
        <v>0</v>
      </c>
      <c r="T473" s="93">
        <f>SUM('28:10'!T473)</f>
        <v>0</v>
      </c>
      <c r="U473" s="93">
        <f>SUM('28:10'!U473)</f>
        <v>0</v>
      </c>
      <c r="V473" s="196">
        <f t="shared" si="106"/>
        <v>0</v>
      </c>
      <c r="W473" s="33" t="str">
        <f t="shared" si="102"/>
        <v/>
      </c>
      <c r="X473" s="93">
        <f>SUM('28:10'!X473)</f>
        <v>0</v>
      </c>
      <c r="Y473" s="93">
        <f>SUM('28:10'!Y473)</f>
        <v>0</v>
      </c>
      <c r="Z473" s="93">
        <f>SUM('28:10'!Z473)</f>
        <v>0</v>
      </c>
      <c r="AA473" s="93">
        <f>SUM('28:10'!AA473)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SUM('28:10'!G474)</f>
        <v>0</v>
      </c>
      <c r="H474" s="212">
        <f t="shared" si="107"/>
        <v>0</v>
      </c>
      <c r="I474" s="93">
        <f>SUM('28:10'!I474)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SUM('28:10'!O474)</f>
        <v>0</v>
      </c>
      <c r="P474" s="93">
        <f>SUM('28:10'!P474)</f>
        <v>0</v>
      </c>
      <c r="Q474" s="93">
        <f>SUM('28:10'!Q474)</f>
        <v>0</v>
      </c>
      <c r="R474" s="93">
        <f>SUM('28:10'!R474)</f>
        <v>0</v>
      </c>
      <c r="S474" s="93">
        <f>SUM('28:10'!S474)</f>
        <v>0</v>
      </c>
      <c r="T474" s="93">
        <f>SUM('28:10'!T474)</f>
        <v>0</v>
      </c>
      <c r="U474" s="93">
        <f>SUM('28:10'!U474)</f>
        <v>0</v>
      </c>
      <c r="V474" s="196">
        <f t="shared" si="106"/>
        <v>0</v>
      </c>
      <c r="W474" s="33" t="str">
        <f t="shared" si="102"/>
        <v/>
      </c>
      <c r="X474" s="93">
        <f>SUM('28:10'!X474)</f>
        <v>0</v>
      </c>
      <c r="Y474" s="93">
        <f>SUM('28:10'!Y474)</f>
        <v>0</v>
      </c>
      <c r="Z474" s="93">
        <f>SUM('28:10'!Z474)</f>
        <v>0</v>
      </c>
      <c r="AA474" s="93">
        <f>SUM('28:10'!AA474)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SUM('28:10'!G475)</f>
        <v>0</v>
      </c>
      <c r="H475" s="212">
        <f t="shared" si="107"/>
        <v>0</v>
      </c>
      <c r="I475" s="93">
        <f>SUM('28:10'!I475)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SUM('28:10'!O475)</f>
        <v>0</v>
      </c>
      <c r="P475" s="93">
        <f>SUM('28:10'!P475)</f>
        <v>0</v>
      </c>
      <c r="Q475" s="93">
        <f>SUM('28:10'!Q475)</f>
        <v>0</v>
      </c>
      <c r="R475" s="93">
        <f>SUM('28:10'!R475)</f>
        <v>0</v>
      </c>
      <c r="S475" s="93">
        <f>SUM('28:10'!S475)</f>
        <v>0</v>
      </c>
      <c r="T475" s="93">
        <f>SUM('28:10'!T475)</f>
        <v>0</v>
      </c>
      <c r="U475" s="93">
        <f>SUM('28:10'!U475)</f>
        <v>0</v>
      </c>
      <c r="V475" s="196">
        <f t="shared" si="106"/>
        <v>0</v>
      </c>
      <c r="W475" s="33" t="str">
        <f t="shared" si="102"/>
        <v/>
      </c>
      <c r="X475" s="93">
        <f>SUM('28:10'!X475)</f>
        <v>0</v>
      </c>
      <c r="Y475" s="93">
        <f>SUM('28:10'!Y475)</f>
        <v>0</v>
      </c>
      <c r="Z475" s="93">
        <f>SUM('28:10'!Z475)</f>
        <v>0</v>
      </c>
      <c r="AA475" s="93">
        <f>SUM('28:10'!AA475)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SUM('28:10'!G476)</f>
        <v>0</v>
      </c>
      <c r="H476" s="212">
        <f t="shared" si="107"/>
        <v>0</v>
      </c>
      <c r="I476" s="93">
        <f>SUM('28:10'!I476)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SUM('28:10'!O476)</f>
        <v>0</v>
      </c>
      <c r="P476" s="93">
        <f>SUM('28:10'!P476)</f>
        <v>0</v>
      </c>
      <c r="Q476" s="93">
        <f>SUM('28:10'!Q476)</f>
        <v>0</v>
      </c>
      <c r="R476" s="93">
        <f>SUM('28:10'!R476)</f>
        <v>0</v>
      </c>
      <c r="S476" s="93">
        <f>SUM('28:10'!S476)</f>
        <v>0</v>
      </c>
      <c r="T476" s="93">
        <f>SUM('28:10'!T476)</f>
        <v>0</v>
      </c>
      <c r="U476" s="93">
        <f>SUM('28:10'!U476)</f>
        <v>0</v>
      </c>
      <c r="V476" s="196">
        <f t="shared" si="106"/>
        <v>0</v>
      </c>
      <c r="W476" s="33" t="str">
        <f t="shared" si="102"/>
        <v/>
      </c>
      <c r="X476" s="93">
        <f>SUM('28:10'!X476)</f>
        <v>0</v>
      </c>
      <c r="Y476" s="93">
        <f>SUM('28:10'!Y476)</f>
        <v>0</v>
      </c>
      <c r="Z476" s="93">
        <f>SUM('28:10'!Z476)</f>
        <v>0</v>
      </c>
      <c r="AA476" s="93">
        <f>SUM('28:10'!AA476)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SUM('28:10'!G477)</f>
        <v>0</v>
      </c>
      <c r="H477" s="212">
        <f t="shared" si="107"/>
        <v>0</v>
      </c>
      <c r="I477" s="93">
        <f>SUM('28:10'!I477)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SUM('28:10'!O477)</f>
        <v>0</v>
      </c>
      <c r="P477" s="93">
        <f>SUM('28:10'!P477)</f>
        <v>0</v>
      </c>
      <c r="Q477" s="93">
        <f>SUM('28:10'!Q477)</f>
        <v>0</v>
      </c>
      <c r="R477" s="93">
        <f>SUM('28:10'!R477)</f>
        <v>0</v>
      </c>
      <c r="S477" s="93">
        <f>SUM('28:10'!S477)</f>
        <v>0</v>
      </c>
      <c r="T477" s="93">
        <f>SUM('28:10'!T477)</f>
        <v>0</v>
      </c>
      <c r="U477" s="93">
        <f>SUM('28:10'!U477)</f>
        <v>0</v>
      </c>
      <c r="V477" s="196">
        <f t="shared" si="106"/>
        <v>0</v>
      </c>
      <c r="W477" s="33" t="str">
        <f t="shared" si="102"/>
        <v/>
      </c>
      <c r="X477" s="93">
        <f>SUM('28:10'!X477)</f>
        <v>0</v>
      </c>
      <c r="Y477" s="93">
        <f>SUM('28:10'!Y477)</f>
        <v>0</v>
      </c>
      <c r="Z477" s="93">
        <f>SUM('28:10'!Z477)</f>
        <v>0</v>
      </c>
      <c r="AA477" s="93">
        <f>SUM('28:10'!AA477)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SUM('28:10'!G478)</f>
        <v>0</v>
      </c>
      <c r="H478" s="212">
        <f t="shared" si="107"/>
        <v>0</v>
      </c>
      <c r="I478" s="93">
        <f>SUM('28:10'!I478)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SUM('28:10'!O478)</f>
        <v>0</v>
      </c>
      <c r="P478" s="93">
        <f>SUM('28:10'!P478)</f>
        <v>0</v>
      </c>
      <c r="Q478" s="93">
        <f>SUM('28:10'!Q478)</f>
        <v>0</v>
      </c>
      <c r="R478" s="93">
        <f>SUM('28:10'!R478)</f>
        <v>0</v>
      </c>
      <c r="S478" s="93">
        <f>SUM('28:10'!S478)</f>
        <v>0</v>
      </c>
      <c r="T478" s="93">
        <f>SUM('28:10'!T478)</f>
        <v>0</v>
      </c>
      <c r="U478" s="93">
        <f>SUM('28:10'!U478)</f>
        <v>0</v>
      </c>
      <c r="V478" s="196">
        <f t="shared" si="106"/>
        <v>0</v>
      </c>
      <c r="W478" s="33" t="str">
        <f t="shared" si="102"/>
        <v/>
      </c>
      <c r="X478" s="93">
        <f>SUM('28:10'!X478)</f>
        <v>0</v>
      </c>
      <c r="Y478" s="93">
        <f>SUM('28:10'!Y478)</f>
        <v>0</v>
      </c>
      <c r="Z478" s="93">
        <f>SUM('28:10'!Z478)</f>
        <v>0</v>
      </c>
      <c r="AA478" s="93">
        <f>SUM('28:10'!AA478)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780" t="s">
        <v>99</v>
      </c>
      <c r="B479" s="781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SUM('28:10'!G480)</f>
        <v>0</v>
      </c>
      <c r="H480" s="212">
        <f t="shared" ref="H480:H489" si="109">D480*G480</f>
        <v>0</v>
      </c>
      <c r="I480" s="93">
        <f>SUM('28:10'!I480)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SUM('28:10'!O480)</f>
        <v>0</v>
      </c>
      <c r="P480" s="93">
        <f>SUM('28:10'!P480)</f>
        <v>0</v>
      </c>
      <c r="Q480" s="93">
        <f>SUM('28:10'!Q480)</f>
        <v>0</v>
      </c>
      <c r="R480" s="93">
        <f>SUM('28:10'!R480)</f>
        <v>0</v>
      </c>
      <c r="S480" s="93">
        <f>SUM('28:10'!S480)</f>
        <v>0</v>
      </c>
      <c r="T480" s="93">
        <f>SUM('28:10'!T480)</f>
        <v>0</v>
      </c>
      <c r="U480" s="93">
        <f>SUM('28:10'!U480)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SUM('28:10'!X480)</f>
        <v>0</v>
      </c>
      <c r="Y480" s="93">
        <f>SUM('28:10'!Y480)</f>
        <v>0</v>
      </c>
      <c r="Z480" s="93">
        <f>SUM('28:10'!Z480)</f>
        <v>0</v>
      </c>
      <c r="AA480" s="93">
        <f>SUM('28:10'!AA480)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SUM('28:10'!G481)</f>
        <v>0</v>
      </c>
      <c r="H481" s="212">
        <f t="shared" si="109"/>
        <v>0</v>
      </c>
      <c r="I481" s="93">
        <f>SUM('28:10'!I481)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SUM('28:10'!O481)</f>
        <v>0</v>
      </c>
      <c r="P481" s="93">
        <f>SUM('28:10'!P481)</f>
        <v>0</v>
      </c>
      <c r="Q481" s="93">
        <f>SUM('28:10'!Q481)</f>
        <v>0</v>
      </c>
      <c r="R481" s="93">
        <f>SUM('28:10'!R481)</f>
        <v>0</v>
      </c>
      <c r="S481" s="93">
        <f>SUM('28:10'!S481)</f>
        <v>0</v>
      </c>
      <c r="T481" s="93">
        <f>SUM('28:10'!T481)</f>
        <v>0</v>
      </c>
      <c r="U481" s="93">
        <f>SUM('28:10'!U481)</f>
        <v>0</v>
      </c>
      <c r="V481" s="196">
        <f t="shared" si="112"/>
        <v>0</v>
      </c>
      <c r="W481" s="33" t="str">
        <f t="shared" si="102"/>
        <v/>
      </c>
      <c r="X481" s="93">
        <f>SUM('28:10'!X481)</f>
        <v>0</v>
      </c>
      <c r="Y481" s="93">
        <f>SUM('28:10'!Y481)</f>
        <v>0</v>
      </c>
      <c r="Z481" s="93">
        <f>SUM('28:10'!Z481)</f>
        <v>0</v>
      </c>
      <c r="AA481" s="93">
        <f>SUM('28:10'!AA481)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SUM('28:10'!G482)</f>
        <v>0</v>
      </c>
      <c r="H482" s="212">
        <f t="shared" si="109"/>
        <v>0</v>
      </c>
      <c r="I482" s="93">
        <f>SUM('28:10'!I482)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SUM('28:10'!O482)</f>
        <v>0</v>
      </c>
      <c r="P482" s="93">
        <f>SUM('28:10'!P482)</f>
        <v>0</v>
      </c>
      <c r="Q482" s="93">
        <f>SUM('28:10'!Q482)</f>
        <v>0</v>
      </c>
      <c r="R482" s="93">
        <f>SUM('28:10'!R482)</f>
        <v>0</v>
      </c>
      <c r="S482" s="93">
        <f>SUM('28:10'!S482)</f>
        <v>0</v>
      </c>
      <c r="T482" s="93">
        <f>SUM('28:10'!T482)</f>
        <v>0</v>
      </c>
      <c r="U482" s="93">
        <f>SUM('28:10'!U482)</f>
        <v>0</v>
      </c>
      <c r="V482" s="196">
        <f t="shared" si="112"/>
        <v>0</v>
      </c>
      <c r="W482" s="33" t="str">
        <f t="shared" si="102"/>
        <v/>
      </c>
      <c r="X482" s="93">
        <f>SUM('28:10'!X482)</f>
        <v>0</v>
      </c>
      <c r="Y482" s="93">
        <f>SUM('28:10'!Y482)</f>
        <v>0</v>
      </c>
      <c r="Z482" s="93">
        <f>SUM('28:10'!Z482)</f>
        <v>0</v>
      </c>
      <c r="AA482" s="93">
        <f>SUM('28:10'!AA482)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SUM('28:10'!G483)</f>
        <v>0</v>
      </c>
      <c r="H483" s="212">
        <f t="shared" si="109"/>
        <v>0</v>
      </c>
      <c r="I483" s="93">
        <f>SUM('28:10'!I483)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SUM('28:10'!O483)</f>
        <v>0</v>
      </c>
      <c r="P483" s="93">
        <f>SUM('28:10'!P483)</f>
        <v>0</v>
      </c>
      <c r="Q483" s="93">
        <f>SUM('28:10'!Q483)</f>
        <v>0</v>
      </c>
      <c r="R483" s="93">
        <f>SUM('28:10'!R483)</f>
        <v>0</v>
      </c>
      <c r="S483" s="93">
        <f>SUM('28:10'!S483)</f>
        <v>0</v>
      </c>
      <c r="T483" s="93">
        <f>SUM('28:10'!T483)</f>
        <v>0</v>
      </c>
      <c r="U483" s="93">
        <f>SUM('28:10'!U483)</f>
        <v>0</v>
      </c>
      <c r="V483" s="196">
        <f t="shared" si="112"/>
        <v>0</v>
      </c>
      <c r="W483" s="33" t="str">
        <f t="shared" si="102"/>
        <v/>
      </c>
      <c r="X483" s="93">
        <f>SUM('28:10'!X483)</f>
        <v>0</v>
      </c>
      <c r="Y483" s="93">
        <f>SUM('28:10'!Y483)</f>
        <v>0</v>
      </c>
      <c r="Z483" s="93">
        <f>SUM('28:10'!Z483)</f>
        <v>0</v>
      </c>
      <c r="AA483" s="93">
        <f>SUM('28:10'!AA483)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SUM('28:10'!G484)</f>
        <v>0</v>
      </c>
      <c r="H484" s="212">
        <f t="shared" si="109"/>
        <v>0</v>
      </c>
      <c r="I484" s="93">
        <f>SUM('28:10'!I484)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SUM('28:10'!O484)</f>
        <v>0</v>
      </c>
      <c r="P484" s="93">
        <f>SUM('28:10'!P484)</f>
        <v>0</v>
      </c>
      <c r="Q484" s="93">
        <f>SUM('28:10'!Q484)</f>
        <v>0</v>
      </c>
      <c r="R484" s="93">
        <f>SUM('28:10'!R484)</f>
        <v>0</v>
      </c>
      <c r="S484" s="93">
        <f>SUM('28:10'!S484)</f>
        <v>0</v>
      </c>
      <c r="T484" s="93">
        <f>SUM('28:10'!T484)</f>
        <v>0</v>
      </c>
      <c r="U484" s="93">
        <f>SUM('28:10'!U484)</f>
        <v>0</v>
      </c>
      <c r="V484" s="196">
        <f t="shared" si="112"/>
        <v>0</v>
      </c>
      <c r="W484" s="33" t="str">
        <f t="shared" si="102"/>
        <v/>
      </c>
      <c r="X484" s="93">
        <f>SUM('28:10'!X484)</f>
        <v>0</v>
      </c>
      <c r="Y484" s="93">
        <f>SUM('28:10'!Y484)</f>
        <v>0</v>
      </c>
      <c r="Z484" s="93">
        <f>SUM('28:10'!Z484)</f>
        <v>0</v>
      </c>
      <c r="AA484" s="93">
        <f>SUM('28:10'!AA484)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SUM('28:10'!G485)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SUM('28:10'!G486)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SUM('28:10'!G487)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SUM('28:10'!G489)</f>
        <v>0</v>
      </c>
      <c r="H489" s="212">
        <f t="shared" si="109"/>
        <v>0</v>
      </c>
      <c r="I489" s="93">
        <f>SUM('28:10'!I489)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SUM('28:10'!O489)</f>
        <v>0</v>
      </c>
      <c r="P489" s="93">
        <f>SUM('28:10'!P489)</f>
        <v>0</v>
      </c>
      <c r="Q489" s="93">
        <f>SUM('28:10'!Q489)</f>
        <v>0</v>
      </c>
      <c r="R489" s="93">
        <f>SUM('28:10'!R489)</f>
        <v>0</v>
      </c>
      <c r="S489" s="93">
        <f>SUM('28:10'!S489)</f>
        <v>0</v>
      </c>
      <c r="T489" s="93">
        <f>SUM('28:10'!T489)</f>
        <v>0</v>
      </c>
      <c r="U489" s="93">
        <f>SUM('28:10'!U489)</f>
        <v>0</v>
      </c>
      <c r="V489" s="196">
        <f t="shared" si="112"/>
        <v>0</v>
      </c>
      <c r="W489" s="33" t="str">
        <f t="shared" si="102"/>
        <v/>
      </c>
      <c r="X489" s="93">
        <f>SUM('28:10'!X489)</f>
        <v>0</v>
      </c>
      <c r="Y489" s="93">
        <f>SUM('28:10'!Y489)</f>
        <v>0</v>
      </c>
      <c r="Z489" s="93">
        <f>SUM('28:10'!Z489)</f>
        <v>0</v>
      </c>
      <c r="AA489" s="93">
        <f>SUM('28:10'!AA489)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780" t="s">
        <v>102</v>
      </c>
      <c r="B490" s="781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SUM('28:10'!G491)</f>
        <v>84</v>
      </c>
      <c r="H491" s="212">
        <f>D491*G491</f>
        <v>306.59999999999997</v>
      </c>
      <c r="I491" s="93">
        <f>SUM('28:10'!I491)</f>
        <v>55</v>
      </c>
      <c r="J491" s="31">
        <f t="array" ref="J491">IF(ISERROR(G491/I491),"",G491/I491)</f>
        <v>1.5272727272727273</v>
      </c>
      <c r="K491" s="212">
        <f t="array" ref="K491">IF(ISERROR(G491/L491),"",G491/L491)</f>
        <v>16.8</v>
      </c>
      <c r="L491" s="87">
        <v>5</v>
      </c>
      <c r="M491" s="36">
        <f>IF(ISERROR(I491-K491),"",I491-K491)</f>
        <v>38.200000000000003</v>
      </c>
      <c r="N491" s="31">
        <f>SUM(O491:U491)</f>
        <v>0</v>
      </c>
      <c r="O491" s="93">
        <f>SUM('28:10'!O491)</f>
        <v>0</v>
      </c>
      <c r="P491" s="93">
        <f>SUM('28:10'!P491)</f>
        <v>0</v>
      </c>
      <c r="Q491" s="93">
        <f>SUM('28:10'!Q491)</f>
        <v>0</v>
      </c>
      <c r="R491" s="93">
        <f>SUM('28:10'!R491)</f>
        <v>0</v>
      </c>
      <c r="S491" s="93">
        <f>SUM('28:10'!S491)</f>
        <v>0</v>
      </c>
      <c r="T491" s="93">
        <f>SUM('28:10'!T491)</f>
        <v>0</v>
      </c>
      <c r="U491" s="93">
        <f>SUM('28:10'!U491)</f>
        <v>0</v>
      </c>
      <c r="V491" s="196">
        <f>SUM(X491:AA491)</f>
        <v>0</v>
      </c>
      <c r="W491" s="33">
        <f t="shared" si="102"/>
        <v>0</v>
      </c>
      <c r="X491" s="93">
        <f>SUM('28:10'!X491)</f>
        <v>0</v>
      </c>
      <c r="Y491" s="93">
        <f>SUM('28:10'!Y491)</f>
        <v>0</v>
      </c>
      <c r="Z491" s="93">
        <f>SUM('28:10'!Z491)</f>
        <v>0</v>
      </c>
      <c r="AA491" s="93">
        <f>SUM('28:10'!AA491)</f>
        <v>0</v>
      </c>
      <c r="AB491" s="309">
        <v>2.0699999999999998</v>
      </c>
      <c r="AC491" s="232">
        <f t="shared" ref="AC491:AC505" si="114">AB491*G491</f>
        <v>173.88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SUM('28:10'!G492)</f>
        <v>72</v>
      </c>
      <c r="H492" s="212">
        <f t="shared" ref="H492:H505" si="115">D492*G492</f>
        <v>473.76</v>
      </c>
      <c r="I492" s="93">
        <f>SUM('28:10'!I492)</f>
        <v>15</v>
      </c>
      <c r="J492" s="31">
        <f t="array" ref="J492">IF(ISERROR(G492/I492),"",G492/I492)</f>
        <v>4.8</v>
      </c>
      <c r="K492" s="35">
        <f t="array" ref="K492">IF(ISERROR(G492/L492),"",G492/L492)</f>
        <v>14.4</v>
      </c>
      <c r="L492" s="87">
        <v>5</v>
      </c>
      <c r="M492" s="36">
        <f>IF(ISERROR(I492-K492),"",I492-K492)</f>
        <v>0.59999999999999964</v>
      </c>
      <c r="N492" s="31">
        <f>SUM(O492:U492)</f>
        <v>0</v>
      </c>
      <c r="O492" s="93">
        <f>SUM('28:10'!O492)</f>
        <v>0</v>
      </c>
      <c r="P492" s="93">
        <f>SUM('28:10'!P492)</f>
        <v>0</v>
      </c>
      <c r="Q492" s="93">
        <f>SUM('28:10'!Q492)</f>
        <v>0</v>
      </c>
      <c r="R492" s="93">
        <f>SUM('28:10'!R492)</f>
        <v>0</v>
      </c>
      <c r="S492" s="93">
        <f>SUM('28:10'!S492)</f>
        <v>0</v>
      </c>
      <c r="T492" s="93">
        <f>SUM('28:10'!T492)</f>
        <v>0</v>
      </c>
      <c r="U492" s="93">
        <f>SUM('28:10'!U492)</f>
        <v>0</v>
      </c>
      <c r="V492" s="196">
        <f>SUM(X492:AA492)</f>
        <v>0</v>
      </c>
      <c r="W492" s="33">
        <f t="shared" si="102"/>
        <v>0</v>
      </c>
      <c r="X492" s="93">
        <f>SUM('28:10'!X492)</f>
        <v>0</v>
      </c>
      <c r="Y492" s="93">
        <f>SUM('28:10'!Y492)</f>
        <v>0</v>
      </c>
      <c r="Z492" s="93">
        <f>SUM('28:10'!Z492)</f>
        <v>0</v>
      </c>
      <c r="AA492" s="93">
        <f>SUM('28:10'!AA492)</f>
        <v>0</v>
      </c>
      <c r="AB492" s="309">
        <v>2.0699999999999998</v>
      </c>
      <c r="AC492" s="232">
        <f t="shared" si="114"/>
        <v>149.04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SUM('28:10'!G493)</f>
        <v>0</v>
      </c>
      <c r="H493" s="250">
        <f t="shared" si="115"/>
        <v>0</v>
      </c>
      <c r="I493" s="93">
        <f>SUM('28:10'!I493)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SUM('28:10'!O493)</f>
        <v>0</v>
      </c>
      <c r="P493" s="93">
        <f>SUM('28:10'!P493)</f>
        <v>0</v>
      </c>
      <c r="Q493" s="93">
        <f>SUM('28:10'!Q493)</f>
        <v>0</v>
      </c>
      <c r="R493" s="93">
        <f>SUM('28:10'!R493)</f>
        <v>0</v>
      </c>
      <c r="S493" s="93">
        <f>SUM('28:10'!S493)</f>
        <v>0</v>
      </c>
      <c r="T493" s="93">
        <f>SUM('28:10'!T493)</f>
        <v>0</v>
      </c>
      <c r="U493" s="93">
        <f>SUM('28:10'!U493)</f>
        <v>0</v>
      </c>
      <c r="V493" s="196">
        <f>SUM(X493:AA493)</f>
        <v>0</v>
      </c>
      <c r="W493" s="33" t="str">
        <f t="shared" si="102"/>
        <v/>
      </c>
      <c r="X493" s="93">
        <f>SUM('28:10'!X493)</f>
        <v>0</v>
      </c>
      <c r="Y493" s="93">
        <f>SUM('28:10'!Y493)</f>
        <v>0</v>
      </c>
      <c r="Z493" s="93">
        <f>SUM('28:10'!Z493)</f>
        <v>0</v>
      </c>
      <c r="AA493" s="93">
        <f>SUM('28:10'!AA493)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SUM('28:10'!G494)</f>
        <v>72</v>
      </c>
      <c r="H494" s="250">
        <f t="shared" si="115"/>
        <v>316.8</v>
      </c>
      <c r="I494" s="93">
        <f>SUM('28:10'!I494)</f>
        <v>13</v>
      </c>
      <c r="J494" s="31">
        <f t="array" ref="J494">IF(ISERROR(G494/I494),"",G494/I494)</f>
        <v>5.5384615384615383</v>
      </c>
      <c r="K494" s="35">
        <f t="array" ref="K494">IF(ISERROR(G494/L494),"",G494/L494)</f>
        <v>12.413793103448276</v>
      </c>
      <c r="L494" s="87">
        <v>5.8</v>
      </c>
      <c r="M494" s="36">
        <f>IF(ISERROR(I494-K494),"",I494-K494)</f>
        <v>0.5862068965517242</v>
      </c>
      <c r="N494" s="31">
        <f>SUM(O494:U494)</f>
        <v>0</v>
      </c>
      <c r="O494" s="93">
        <f>SUM('28:10'!O494)</f>
        <v>0</v>
      </c>
      <c r="P494" s="93">
        <f>SUM('28:10'!P494)</f>
        <v>0</v>
      </c>
      <c r="Q494" s="93">
        <f>SUM('28:10'!Q494)</f>
        <v>0</v>
      </c>
      <c r="R494" s="93">
        <f>SUM('28:10'!R494)</f>
        <v>0</v>
      </c>
      <c r="S494" s="93">
        <f>SUM('28:10'!S494)</f>
        <v>0</v>
      </c>
      <c r="T494" s="93">
        <f>SUM('28:10'!T494)</f>
        <v>0</v>
      </c>
      <c r="U494" s="93">
        <f>SUM('28:10'!U494)</f>
        <v>0</v>
      </c>
      <c r="V494" s="196">
        <f>SUM(X494:AA494)</f>
        <v>0</v>
      </c>
      <c r="W494" s="33">
        <f t="shared" si="102"/>
        <v>0</v>
      </c>
      <c r="X494" s="93">
        <f>SUM('28:10'!X494)</f>
        <v>0</v>
      </c>
      <c r="Y494" s="93">
        <f>SUM('28:10'!Y494)</f>
        <v>0</v>
      </c>
      <c r="Z494" s="93">
        <f>SUM('28:10'!Z494)</f>
        <v>0</v>
      </c>
      <c r="AA494" s="93">
        <f>SUM('28:10'!AA494)</f>
        <v>0</v>
      </c>
      <c r="AB494" s="309">
        <v>1.79</v>
      </c>
      <c r="AC494" s="232">
        <f t="shared" si="114"/>
        <v>128.88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SUM('28:10'!G495)</f>
        <v>0</v>
      </c>
      <c r="H495" s="250">
        <f t="shared" si="115"/>
        <v>0</v>
      </c>
      <c r="I495" s="93">
        <f>SUM('28:10'!I495)</f>
        <v>0</v>
      </c>
      <c r="J495" s="31"/>
      <c r="K495" s="35"/>
      <c r="L495" s="87"/>
      <c r="M495" s="36"/>
      <c r="N495" s="31"/>
      <c r="O495" s="93">
        <f>SUM('28:10'!O495)</f>
        <v>0</v>
      </c>
      <c r="P495" s="93">
        <f>SUM('28:10'!P495)</f>
        <v>0</v>
      </c>
      <c r="Q495" s="93">
        <f>SUM('28:10'!Q495)</f>
        <v>0</v>
      </c>
      <c r="R495" s="93">
        <f>SUM('28:10'!R495)</f>
        <v>0</v>
      </c>
      <c r="S495" s="93">
        <f>SUM('28:10'!S495)</f>
        <v>0</v>
      </c>
      <c r="T495" s="93">
        <f>SUM('28:10'!T495)</f>
        <v>0</v>
      </c>
      <c r="U495" s="93">
        <f>SUM('28:10'!U495)</f>
        <v>0</v>
      </c>
      <c r="V495" s="196"/>
      <c r="W495" s="33"/>
      <c r="X495" s="93">
        <f>SUM('28:10'!X495)</f>
        <v>0</v>
      </c>
      <c r="Y495" s="93">
        <f>SUM('28:10'!Y495)</f>
        <v>0</v>
      </c>
      <c r="Z495" s="93">
        <f>SUM('28:10'!Z495)</f>
        <v>0</v>
      </c>
      <c r="AA495" s="93">
        <f>SUM('28:10'!AA495)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SUM('28:10'!G496)</f>
        <v>0</v>
      </c>
      <c r="H496" s="250">
        <f t="shared" si="115"/>
        <v>0</v>
      </c>
      <c r="I496" s="93">
        <f>SUM('28:10'!I496)</f>
        <v>0</v>
      </c>
      <c r="J496" s="31"/>
      <c r="K496" s="35"/>
      <c r="L496" s="87">
        <v>6</v>
      </c>
      <c r="M496" s="36"/>
      <c r="N496" s="31"/>
      <c r="O496" s="93">
        <f>SUM('28:10'!O496)</f>
        <v>0</v>
      </c>
      <c r="P496" s="93">
        <f>SUM('28:10'!P496)</f>
        <v>0</v>
      </c>
      <c r="Q496" s="93">
        <f>SUM('28:10'!Q496)</f>
        <v>0</v>
      </c>
      <c r="R496" s="93">
        <f>SUM('28:10'!R496)</f>
        <v>0</v>
      </c>
      <c r="S496" s="93">
        <f>SUM('28:10'!S496)</f>
        <v>0</v>
      </c>
      <c r="T496" s="93">
        <f>SUM('28:10'!T496)</f>
        <v>0</v>
      </c>
      <c r="U496" s="93">
        <f>SUM('28:10'!U496)</f>
        <v>0</v>
      </c>
      <c r="V496" s="196"/>
      <c r="W496" s="33"/>
      <c r="X496" s="93">
        <f>SUM('28:10'!X496)</f>
        <v>0</v>
      </c>
      <c r="Y496" s="93">
        <f>SUM('28:10'!Y496)</f>
        <v>0</v>
      </c>
      <c r="Z496" s="93">
        <f>SUM('28:10'!Z496)</f>
        <v>0</v>
      </c>
      <c r="AA496" s="93">
        <f>SUM('28:10'!AA496)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SUM('28:10'!G497)</f>
        <v>0</v>
      </c>
      <c r="H497" s="250">
        <f t="shared" si="115"/>
        <v>0</v>
      </c>
      <c r="I497" s="93">
        <f>SUM('28:10'!I497)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SUM('28:10'!O497)</f>
        <v>0</v>
      </c>
      <c r="P497" s="93">
        <f>SUM('28:10'!P497)</f>
        <v>0</v>
      </c>
      <c r="Q497" s="93">
        <f>SUM('28:10'!Q497)</f>
        <v>0</v>
      </c>
      <c r="R497" s="93">
        <f>SUM('28:10'!R497)</f>
        <v>0</v>
      </c>
      <c r="S497" s="93">
        <f>SUM('28:10'!S497)</f>
        <v>0</v>
      </c>
      <c r="T497" s="93">
        <f>SUM('28:10'!T497)</f>
        <v>0</v>
      </c>
      <c r="U497" s="93">
        <f>SUM('28:10'!U497)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SUM('28:10'!X497)</f>
        <v>0</v>
      </c>
      <c r="Y497" s="93">
        <f>SUM('28:10'!Y497)</f>
        <v>0</v>
      </c>
      <c r="Z497" s="93">
        <f>SUM('28:10'!Z497)</f>
        <v>0</v>
      </c>
      <c r="AA497" s="93">
        <f>SUM('28:10'!AA497)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SUM('28:10'!G498)</f>
        <v>0</v>
      </c>
      <c r="H498" s="250">
        <f t="shared" si="115"/>
        <v>0</v>
      </c>
      <c r="I498" s="93">
        <f>SUM('28:10'!I498)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SUM('28:10'!O498)</f>
        <v>0</v>
      </c>
      <c r="P498" s="93">
        <f>SUM('28:10'!P498)</f>
        <v>0</v>
      </c>
      <c r="Q498" s="93">
        <f>SUM('28:10'!Q498)</f>
        <v>0</v>
      </c>
      <c r="R498" s="93">
        <f>SUM('28:10'!R498)</f>
        <v>0</v>
      </c>
      <c r="S498" s="93">
        <f>SUM('28:10'!S498)</f>
        <v>0</v>
      </c>
      <c r="T498" s="93">
        <f>SUM('28:10'!T498)</f>
        <v>0</v>
      </c>
      <c r="U498" s="93">
        <f>SUM('28:10'!U498)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SUM('28:10'!X498)</f>
        <v>0</v>
      </c>
      <c r="Y498" s="93">
        <f>SUM('28:10'!Y498)</f>
        <v>0</v>
      </c>
      <c r="Z498" s="93">
        <f>SUM('28:10'!Z498)</f>
        <v>0</v>
      </c>
      <c r="AA498" s="93">
        <f>SUM('28:10'!AA498)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SUM('28:10'!G499)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SUM('28:10'!G500)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SUM('28:10'!G501)</f>
        <v>0</v>
      </c>
      <c r="H501" s="250">
        <f t="shared" si="115"/>
        <v>0</v>
      </c>
      <c r="I501" s="93">
        <f>SUM('28:10'!I501)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SUM('28:10'!O501)</f>
        <v>0</v>
      </c>
      <c r="P501" s="93">
        <f>SUM('28:10'!P501)</f>
        <v>0</v>
      </c>
      <c r="Q501" s="93">
        <f>SUM('28:10'!Q501)</f>
        <v>0</v>
      </c>
      <c r="R501" s="93">
        <f>SUM('28:10'!R501)</f>
        <v>0</v>
      </c>
      <c r="S501" s="93">
        <f>SUM('28:10'!S501)</f>
        <v>0</v>
      </c>
      <c r="T501" s="93">
        <f>SUM('28:10'!T501)</f>
        <v>0</v>
      </c>
      <c r="U501" s="93">
        <f>SUM('28:10'!U501)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SUM('28:10'!X501)</f>
        <v>0</v>
      </c>
      <c r="Y501" s="93">
        <f>SUM('28:10'!Y501)</f>
        <v>0</v>
      </c>
      <c r="Z501" s="93">
        <f>SUM('28:10'!Z501)</f>
        <v>0</v>
      </c>
      <c r="AA501" s="93">
        <f>SUM('28:10'!AA501)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SUM('28:10'!G502)</f>
        <v>0</v>
      </c>
      <c r="H502" s="250">
        <f t="shared" si="115"/>
        <v>0</v>
      </c>
      <c r="I502" s="93">
        <f>SUM('28:10'!I502)</f>
        <v>0</v>
      </c>
      <c r="J502" s="31"/>
      <c r="K502" s="35"/>
      <c r="L502" s="87"/>
      <c r="M502" s="36"/>
      <c r="N502" s="31"/>
      <c r="O502" s="93">
        <f>SUM('28:10'!O502)</f>
        <v>0</v>
      </c>
      <c r="P502" s="93">
        <f>SUM('28:10'!P502)</f>
        <v>0</v>
      </c>
      <c r="Q502" s="93">
        <f>SUM('28:10'!Q502)</f>
        <v>0</v>
      </c>
      <c r="R502" s="93">
        <f>SUM('28:10'!R502)</f>
        <v>0</v>
      </c>
      <c r="S502" s="93">
        <f>SUM('28:10'!S502)</f>
        <v>0</v>
      </c>
      <c r="T502" s="93">
        <f>SUM('28:10'!T502)</f>
        <v>0</v>
      </c>
      <c r="U502" s="93">
        <f>SUM('28:10'!U502)</f>
        <v>0</v>
      </c>
      <c r="V502" s="196"/>
      <c r="W502" s="33"/>
      <c r="X502" s="93">
        <f>SUM('28:10'!X502)</f>
        <v>0</v>
      </c>
      <c r="Y502" s="93">
        <f>SUM('28:10'!Y502)</f>
        <v>0</v>
      </c>
      <c r="Z502" s="93">
        <f>SUM('28:10'!Z502)</f>
        <v>0</v>
      </c>
      <c r="AA502" s="93">
        <f>SUM('28:10'!AA502)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SUM('28:10'!G503)</f>
        <v>0</v>
      </c>
      <c r="H503" s="250">
        <f t="shared" si="115"/>
        <v>0</v>
      </c>
      <c r="I503" s="93">
        <f>SUM('28:10'!I503)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SUM('28:10'!G504)</f>
        <v>0</v>
      </c>
      <c r="H504" s="250">
        <f t="shared" si="115"/>
        <v>0</v>
      </c>
      <c r="I504" s="93">
        <f>SUM('28:10'!I504)</f>
        <v>0</v>
      </c>
      <c r="J504" s="31"/>
      <c r="K504" s="35"/>
      <c r="L504" s="87"/>
      <c r="M504" s="36"/>
      <c r="N504" s="31"/>
      <c r="O504" s="93">
        <f>SUM('28:10'!O504)</f>
        <v>0</v>
      </c>
      <c r="P504" s="93">
        <f>SUM('28:10'!P504)</f>
        <v>0</v>
      </c>
      <c r="Q504" s="93">
        <f>SUM('28:10'!Q504)</f>
        <v>0</v>
      </c>
      <c r="R504" s="93">
        <f>SUM('28:10'!R504)</f>
        <v>0</v>
      </c>
      <c r="S504" s="93">
        <f>SUM('28:10'!S504)</f>
        <v>0</v>
      </c>
      <c r="T504" s="93">
        <f>SUM('28:10'!T504)</f>
        <v>0</v>
      </c>
      <c r="U504" s="93">
        <f>SUM('28:10'!U504)</f>
        <v>0</v>
      </c>
      <c r="V504" s="196"/>
      <c r="W504" s="33"/>
      <c r="X504" s="93">
        <f>SUM('28:10'!X504)</f>
        <v>0</v>
      </c>
      <c r="Y504" s="93">
        <f>SUM('28:10'!Y504)</f>
        <v>0</v>
      </c>
      <c r="Z504" s="93">
        <f>SUM('28:10'!Z504)</f>
        <v>0</v>
      </c>
      <c r="AA504" s="93">
        <f>SUM('28:10'!AA504)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SUM('28:10'!G505)</f>
        <v>0</v>
      </c>
      <c r="H505" s="250">
        <f t="shared" si="115"/>
        <v>0</v>
      </c>
      <c r="I505" s="93">
        <f>SUM('28:10'!I505)</f>
        <v>0</v>
      </c>
      <c r="J505" s="31"/>
      <c r="K505" s="35"/>
      <c r="L505" s="87"/>
      <c r="M505" s="36"/>
      <c r="N505" s="31"/>
      <c r="O505" s="93">
        <f>SUM('28:10'!O505)</f>
        <v>0</v>
      </c>
      <c r="P505" s="93">
        <f>SUM('28:10'!P505)</f>
        <v>0</v>
      </c>
      <c r="Q505" s="93">
        <f>SUM('28:10'!Q505)</f>
        <v>0</v>
      </c>
      <c r="R505" s="93">
        <f>SUM('28:10'!R505)</f>
        <v>0</v>
      </c>
      <c r="S505" s="93">
        <f>SUM('28:10'!S505)</f>
        <v>0</v>
      </c>
      <c r="T505" s="93">
        <f>SUM('28:10'!T505)</f>
        <v>0</v>
      </c>
      <c r="U505" s="93">
        <f>SUM('28:10'!U505)</f>
        <v>0</v>
      </c>
      <c r="V505" s="196"/>
      <c r="W505" s="33"/>
      <c r="X505" s="93">
        <f>SUM('28:10'!X505)</f>
        <v>0</v>
      </c>
      <c r="Y505" s="93">
        <f>SUM('28:10'!Y505)</f>
        <v>0</v>
      </c>
      <c r="Z505" s="93">
        <f>SUM('28:10'!Z505)</f>
        <v>0</v>
      </c>
      <c r="AA505" s="93">
        <f>SUM('28:10'!AA505)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780" t="s">
        <v>106</v>
      </c>
      <c r="B506" s="781"/>
      <c r="C506" s="209" t="s">
        <v>71</v>
      </c>
      <c r="D506" s="20"/>
      <c r="E506" s="20"/>
      <c r="F506" s="32"/>
      <c r="G506" s="94">
        <f>SUM(G491:G505)</f>
        <v>228</v>
      </c>
      <c r="H506" s="30">
        <f>SUM(H491:H505)</f>
        <v>1097.1599999999999</v>
      </c>
      <c r="I506" s="30">
        <f>SUM(I491:I505)</f>
        <v>83</v>
      </c>
      <c r="J506" s="31">
        <f t="array" ref="J506">IF(ISERROR(G506/I506),"",G506/I506)</f>
        <v>2.7469879518072289</v>
      </c>
      <c r="K506" s="30">
        <f>SUM(K491:K501)</f>
        <v>43.61379310344828</v>
      </c>
      <c r="L506" s="98"/>
      <c r="M506" s="89">
        <f t="shared" ref="M506:V506" si="116">SUM(M491:M501)</f>
        <v>39.386206896551727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451.79999999999995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82" t="s">
        <v>108</v>
      </c>
      <c r="B507" s="783"/>
      <c r="C507" s="783"/>
      <c r="D507" s="783"/>
      <c r="E507" s="783"/>
      <c r="F507" s="784"/>
      <c r="G507" s="183">
        <f>SUM(G370,G428,G463,G479,G490,G506)</f>
        <v>4600</v>
      </c>
      <c r="H507" s="183">
        <f>SUM(H370,H428,H463,H479,H490,H506)</f>
        <v>21785.18</v>
      </c>
      <c r="I507" s="183">
        <f>SUM(I370,I428,I463,I479,I490,I506)</f>
        <v>446</v>
      </c>
      <c r="J507" s="52">
        <f t="array" ref="J507">IF(ISERROR(G507/I507),"",G507/I507)</f>
        <v>10.31390134529148</v>
      </c>
      <c r="K507" s="183">
        <f>SUM(K370,K428,K463,K479,K490,K506)</f>
        <v>446.88102184245122</v>
      </c>
      <c r="L507" s="52">
        <f>IF(ISERROR(G507/K507),"",G507/K507)</f>
        <v>10.293567583234132</v>
      </c>
      <c r="M507" s="183">
        <f t="shared" ref="M507:V507" si="117">SUM(M370,M428,M463,M479,M490,M506)</f>
        <v>-0.8810218424511902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4778.170000000001</v>
      </c>
      <c r="AD507" s="217"/>
      <c r="AE507" s="77"/>
      <c r="AF507" s="77"/>
      <c r="AG507" s="77"/>
      <c r="AH507" s="77"/>
      <c r="AI507" s="57"/>
      <c r="AJ507" s="57"/>
      <c r="AK507" s="57"/>
      <c r="AL507" s="785"/>
      <c r="AM507" s="785"/>
      <c r="AN507" s="785"/>
      <c r="AO507" s="785"/>
      <c r="AP507" s="785"/>
      <c r="AQ507" s="785"/>
      <c r="AR507" s="785"/>
      <c r="AS507" s="785"/>
      <c r="AT507" s="785"/>
      <c r="AU507" s="785"/>
      <c r="AV507" s="785"/>
      <c r="AW507" s="785"/>
      <c r="AX507" s="785"/>
      <c r="AY507" s="785"/>
      <c r="AZ507" s="785"/>
      <c r="BA507" s="785"/>
    </row>
    <row r="508" spans="1:53">
      <c r="G508" s="334">
        <f>+G507+G164+G335</f>
        <v>54512</v>
      </c>
      <c r="H508" s="100" t="s">
        <v>165</v>
      </c>
      <c r="J508" s="101">
        <f>+G463+G292+G121</f>
        <v>7662</v>
      </c>
      <c r="K508" s="101">
        <f>+H463+H292+H121</f>
        <v>32472.66</v>
      </c>
      <c r="L508" s="101">
        <f>+I463+I292+I121</f>
        <v>624.6</v>
      </c>
      <c r="M508" s="50">
        <f>+J508/L508</f>
        <v>12.267050912584054</v>
      </c>
      <c r="AC508" s="235">
        <f>+AC507+AC164+AC335</f>
        <v>31577.8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235</v>
      </c>
      <c r="K518" s="101">
        <f>+H163</f>
        <v>1388.95</v>
      </c>
      <c r="L518" s="101">
        <f>+I163</f>
        <v>45</v>
      </c>
      <c r="M518" s="102">
        <f>+J518/L518</f>
        <v>5.2222222222222223</v>
      </c>
    </row>
    <row r="519" spans="7:13">
      <c r="J519" s="46">
        <f>+B171</f>
        <v>25264</v>
      </c>
      <c r="M519" s="102"/>
    </row>
    <row r="520" spans="7:13">
      <c r="M520" s="102"/>
    </row>
    <row r="521" spans="7:13">
      <c r="H521" s="100" t="s">
        <v>163</v>
      </c>
      <c r="J521" s="46">
        <f>+G199</f>
        <v>4700</v>
      </c>
      <c r="K521" s="101">
        <f>+H199</f>
        <v>23712.22</v>
      </c>
      <c r="L521" s="101">
        <f>+I199</f>
        <v>230</v>
      </c>
      <c r="M521" s="102">
        <f>+J521/L521</f>
        <v>20.434782608695652</v>
      </c>
    </row>
    <row r="522" spans="7:13">
      <c r="H522" s="100" t="s">
        <v>164</v>
      </c>
      <c r="J522" s="46">
        <f>+G257</f>
        <v>11154</v>
      </c>
      <c r="K522" s="101">
        <f>+H257</f>
        <v>56204.520000000011</v>
      </c>
      <c r="L522" s="101">
        <f>+I257</f>
        <v>275.51</v>
      </c>
      <c r="M522" s="102">
        <f>+J522/L522</f>
        <v>40.484918877717689</v>
      </c>
    </row>
    <row r="523" spans="7:13">
      <c r="H523" s="100" t="s">
        <v>165</v>
      </c>
      <c r="J523" s="46">
        <f>+G292</f>
        <v>1617</v>
      </c>
      <c r="K523" s="101">
        <f>+H292</f>
        <v>3405</v>
      </c>
      <c r="L523" s="101">
        <f>+I292</f>
        <v>138.5</v>
      </c>
      <c r="M523" s="102">
        <f>+J523/L523</f>
        <v>11.675090252707582</v>
      </c>
    </row>
    <row r="524" spans="7:13">
      <c r="H524" s="100" t="s">
        <v>166</v>
      </c>
      <c r="J524" s="46">
        <f>+G308</f>
        <v>3330</v>
      </c>
      <c r="K524" s="101">
        <f>+H308</f>
        <v>16836.5</v>
      </c>
      <c r="L524" s="101">
        <f>+I308</f>
        <v>147.5</v>
      </c>
      <c r="M524" s="102">
        <f>+J524/L524</f>
        <v>22.576271186440678</v>
      </c>
    </row>
    <row r="525" spans="7:13">
      <c r="H525" s="100" t="s">
        <v>167</v>
      </c>
      <c r="J525" s="46">
        <f>+G334</f>
        <v>3195</v>
      </c>
      <c r="K525" s="101">
        <f>+H334</f>
        <v>29905.199999999997</v>
      </c>
      <c r="L525" s="101">
        <f>+I334</f>
        <v>363</v>
      </c>
      <c r="M525" s="102">
        <f>+J525/L525</f>
        <v>8.8016528925619841</v>
      </c>
    </row>
    <row r="526" spans="7:13">
      <c r="G526" t="s">
        <v>170</v>
      </c>
      <c r="J526" s="46">
        <f>+B342</f>
        <v>24648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4372</v>
      </c>
      <c r="K529" s="101">
        <f>+H463</f>
        <v>20688.02</v>
      </c>
      <c r="L529" s="101">
        <f>+I463</f>
        <v>363</v>
      </c>
      <c r="M529" s="102">
        <f>+J529/L529</f>
        <v>12.044077134986226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228</v>
      </c>
      <c r="K531" s="101">
        <f>+H506</f>
        <v>1097.1599999999999</v>
      </c>
      <c r="L531" s="101">
        <f>+I506</f>
        <v>83</v>
      </c>
      <c r="M531" s="102">
        <f>+J531/L531</f>
        <v>2.7469879518072289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826" t="s">
        <v>530</v>
      </c>
      <c r="B1" s="827"/>
      <c r="C1" s="827"/>
      <c r="D1" s="827"/>
      <c r="E1" s="827"/>
      <c r="F1" s="827"/>
      <c r="G1" s="827"/>
      <c r="H1" s="827"/>
      <c r="I1" s="827"/>
      <c r="J1" s="827"/>
      <c r="K1" s="828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824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825"/>
    </row>
    <row r="4" spans="1:11" ht="15.75">
      <c r="A4" s="327" t="s">
        <v>520</v>
      </c>
      <c r="B4" s="327">
        <f>+汇总!G28</f>
        <v>4755</v>
      </c>
      <c r="C4" s="327">
        <v>0</v>
      </c>
      <c r="D4" s="331" t="e">
        <f>+B4/C4</f>
        <v>#DIV/0!</v>
      </c>
      <c r="E4" s="327">
        <f>+汇总!G199</f>
        <v>5366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10121</v>
      </c>
    </row>
    <row r="5" spans="1:11" ht="15.75">
      <c r="A5" s="327" t="s">
        <v>521</v>
      </c>
      <c r="B5" s="327">
        <f>+汇总!G86</f>
        <v>18274</v>
      </c>
      <c r="C5" s="327">
        <v>0</v>
      </c>
      <c r="D5" s="331" t="e">
        <f t="shared" ref="D5:D11" si="1">+B5/C5</f>
        <v>#DIV/0!</v>
      </c>
      <c r="E5" s="327">
        <f>+汇总!G257</f>
        <v>11806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30080</v>
      </c>
    </row>
    <row r="6" spans="1:11" ht="15.75">
      <c r="A6" s="327" t="s">
        <v>522</v>
      </c>
      <c r="B6" s="327">
        <f>+汇总!G121</f>
        <v>2213</v>
      </c>
      <c r="C6" s="327">
        <v>0</v>
      </c>
      <c r="D6" s="331" t="e">
        <f t="shared" si="1"/>
        <v>#DIV/0!</v>
      </c>
      <c r="E6" s="327">
        <f>+汇总!G292</f>
        <v>2254</v>
      </c>
      <c r="F6" s="327">
        <v>0</v>
      </c>
      <c r="G6" s="327" t="e">
        <f t="shared" si="2"/>
        <v>#DIV/0!</v>
      </c>
      <c r="H6" s="327">
        <f>+汇总!G463</f>
        <v>6051</v>
      </c>
      <c r="I6" s="327">
        <v>0</v>
      </c>
      <c r="J6" s="331" t="e">
        <f>+H6/I6</f>
        <v>#DIV/0!</v>
      </c>
      <c r="K6" s="332">
        <f t="shared" si="3"/>
        <v>10518</v>
      </c>
    </row>
    <row r="7" spans="1:11" ht="15.75">
      <c r="A7" s="327" t="s">
        <v>523</v>
      </c>
      <c r="B7" s="327">
        <f>+汇总!G137</f>
        <v>3984</v>
      </c>
      <c r="C7" s="327">
        <v>0</v>
      </c>
      <c r="D7" s="327" t="e">
        <f t="shared" si="1"/>
        <v>#DIV/0!</v>
      </c>
      <c r="E7" s="327">
        <f>+汇总!G308</f>
        <v>4371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8355</v>
      </c>
    </row>
    <row r="8" spans="1:11" ht="15.75">
      <c r="A8" s="327" t="s">
        <v>524</v>
      </c>
      <c r="B8" s="327">
        <f>+汇总!G148</f>
        <v>2274</v>
      </c>
      <c r="C8" s="327">
        <v>0</v>
      </c>
      <c r="D8" s="331" t="e">
        <f t="shared" si="1"/>
        <v>#DIV/0!</v>
      </c>
      <c r="E8" s="327">
        <f>+汇总!G319</f>
        <v>1190</v>
      </c>
      <c r="F8" s="327">
        <v>0</v>
      </c>
      <c r="G8" s="331" t="e">
        <f>+E8/F8</f>
        <v>#DIV/0!</v>
      </c>
      <c r="H8" s="327">
        <f>+汇总!G490</f>
        <v>484</v>
      </c>
      <c r="I8" s="327">
        <v>0</v>
      </c>
      <c r="J8" s="327" t="e">
        <f t="shared" si="0"/>
        <v>#DIV/0!</v>
      </c>
      <c r="K8" s="332">
        <f t="shared" si="3"/>
        <v>3948</v>
      </c>
    </row>
    <row r="9" spans="1:11" ht="15.75">
      <c r="A9" s="327" t="s">
        <v>525</v>
      </c>
      <c r="B9" s="327">
        <f>+汇总!G163</f>
        <v>235</v>
      </c>
      <c r="C9" s="327">
        <v>0</v>
      </c>
      <c r="D9" s="331" t="e">
        <f t="shared" si="1"/>
        <v>#DIV/0!</v>
      </c>
      <c r="E9" s="327">
        <f>+汇总!G334</f>
        <v>3317</v>
      </c>
      <c r="F9" s="327">
        <v>0</v>
      </c>
      <c r="G9" s="331" t="e">
        <f t="shared" si="2"/>
        <v>#DIV/0!</v>
      </c>
      <c r="H9" s="327">
        <f>+汇总!G506</f>
        <v>764</v>
      </c>
      <c r="I9" s="327">
        <v>0</v>
      </c>
      <c r="J9" s="331" t="e">
        <f t="shared" si="0"/>
        <v>#DIV/0!</v>
      </c>
      <c r="K9" s="332">
        <f t="shared" si="3"/>
        <v>4316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31735</v>
      </c>
      <c r="C11" s="327">
        <f>SUM(C4:C10)</f>
        <v>0</v>
      </c>
      <c r="D11" s="327" t="e">
        <f t="shared" si="1"/>
        <v>#DIV/0!</v>
      </c>
      <c r="E11" s="327">
        <f>SUM(E4:E10)</f>
        <v>28304</v>
      </c>
      <c r="F11" s="327">
        <f>SUM(F4:F10)</f>
        <v>0</v>
      </c>
      <c r="G11" s="331" t="e">
        <f t="shared" si="2"/>
        <v>#DIV/0!</v>
      </c>
      <c r="H11" s="327">
        <f>SUM(H4:H10)</f>
        <v>7299</v>
      </c>
      <c r="I11" s="327">
        <f>SUM(I4:I10)</f>
        <v>0</v>
      </c>
      <c r="J11" s="331" t="e">
        <f>+H11/I11</f>
        <v>#DIV/0!</v>
      </c>
      <c r="K11" s="332">
        <f>+B11+E11+H11</f>
        <v>67338</v>
      </c>
    </row>
    <row r="12" spans="1:11" ht="15.75">
      <c r="A12" s="327" t="s">
        <v>528</v>
      </c>
      <c r="B12" s="750">
        <f>B11+E11+H11</f>
        <v>67338</v>
      </c>
      <c r="C12" s="755"/>
      <c r="D12" s="755"/>
      <c r="E12" s="755"/>
      <c r="F12" s="755"/>
      <c r="G12" s="755"/>
      <c r="H12" s="755"/>
      <c r="I12" s="755"/>
      <c r="J12" s="751"/>
      <c r="K12" s="332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782"/>
  <sheetViews>
    <sheetView topLeftCell="A144" workbookViewId="0">
      <selection activeCell="A144" sqref="A1:XFD104857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620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609" t="s">
        <v>178</v>
      </c>
      <c r="C7" s="125" t="s">
        <v>179</v>
      </c>
      <c r="D7" s="622">
        <v>5.03</v>
      </c>
      <c r="E7" s="622"/>
      <c r="F7" s="622"/>
      <c r="G7" s="127"/>
      <c r="H7" s="61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618"/>
      <c r="P7" s="618"/>
      <c r="Q7" s="618"/>
      <c r="R7" s="618"/>
      <c r="S7" s="618"/>
      <c r="T7" s="618"/>
      <c r="U7" s="61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22">
        <v>5.03</v>
      </c>
      <c r="E8" s="622"/>
      <c r="F8" s="622"/>
      <c r="G8" s="127"/>
      <c r="H8" s="61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618"/>
      <c r="Q8" s="618"/>
      <c r="R8" s="618"/>
      <c r="S8" s="618"/>
      <c r="T8" s="618"/>
      <c r="U8" s="61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22">
        <v>5.03</v>
      </c>
      <c r="E9" s="622"/>
      <c r="F9" s="622"/>
      <c r="G9" s="127"/>
      <c r="H9" s="61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618"/>
      <c r="P9" s="618"/>
      <c r="Q9" s="618"/>
      <c r="R9" s="618"/>
      <c r="S9" s="618"/>
      <c r="T9" s="618"/>
      <c r="U9" s="61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22">
        <v>5.03</v>
      </c>
      <c r="E10" s="622"/>
      <c r="F10" s="622"/>
      <c r="G10" s="127"/>
      <c r="H10" s="61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618"/>
      <c r="P10" s="618"/>
      <c r="Q10" s="618"/>
      <c r="R10" s="618"/>
      <c r="S10" s="618"/>
      <c r="T10" s="618"/>
      <c r="U10" s="61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622">
        <v>5.03</v>
      </c>
      <c r="E11" s="622"/>
      <c r="F11" s="622"/>
      <c r="G11" s="127"/>
      <c r="H11" s="61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618"/>
      <c r="P11" s="618"/>
      <c r="Q11" s="618"/>
      <c r="R11" s="618"/>
      <c r="S11" s="618"/>
      <c r="T11" s="618"/>
      <c r="U11" s="61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22">
        <v>5.04</v>
      </c>
      <c r="E12" s="622"/>
      <c r="F12" s="373"/>
      <c r="G12" s="134"/>
      <c r="H12" s="61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618"/>
      <c r="P12" s="618"/>
      <c r="Q12" s="618"/>
      <c r="R12" s="618"/>
      <c r="S12" s="618"/>
      <c r="T12" s="618"/>
      <c r="U12" s="61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22">
        <v>5.03</v>
      </c>
      <c r="E13" s="622"/>
      <c r="F13" s="622"/>
      <c r="G13" s="127"/>
      <c r="H13" s="61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618"/>
      <c r="P13" s="618"/>
      <c r="Q13" s="618"/>
      <c r="R13" s="618"/>
      <c r="S13" s="618"/>
      <c r="T13" s="618"/>
      <c r="U13" s="61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22">
        <v>5.03</v>
      </c>
      <c r="E14" s="622"/>
      <c r="F14" s="622"/>
      <c r="G14" s="127"/>
      <c r="H14" s="61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618"/>
      <c r="P14" s="618"/>
      <c r="Q14" s="618"/>
      <c r="R14" s="618"/>
      <c r="S14" s="618"/>
      <c r="T14" s="618"/>
      <c r="U14" s="61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22">
        <v>5.04</v>
      </c>
      <c r="E15" s="622"/>
      <c r="F15" s="374"/>
      <c r="G15" s="127"/>
      <c r="H15" s="610">
        <f t="shared" si="0"/>
        <v>0</v>
      </c>
      <c r="I15" s="61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618"/>
      <c r="P15" s="618"/>
      <c r="Q15" s="618"/>
      <c r="R15" s="618"/>
      <c r="S15" s="618"/>
      <c r="T15" s="618"/>
      <c r="U15" s="61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622">
        <v>5.04</v>
      </c>
      <c r="E16" s="622"/>
      <c r="F16" s="374"/>
      <c r="G16" s="127"/>
      <c r="H16" s="610">
        <f t="shared" si="0"/>
        <v>0</v>
      </c>
      <c r="I16" s="61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618"/>
      <c r="P16" s="618"/>
      <c r="Q16" s="618"/>
      <c r="R16" s="618"/>
      <c r="S16" s="618"/>
      <c r="T16" s="618"/>
      <c r="U16" s="61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22">
        <v>5.03</v>
      </c>
      <c r="E17" s="622"/>
      <c r="F17" s="622"/>
      <c r="G17" s="127"/>
      <c r="H17" s="61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618"/>
      <c r="P17" s="618"/>
      <c r="Q17" s="618"/>
      <c r="R17" s="618"/>
      <c r="S17" s="618"/>
      <c r="T17" s="618"/>
      <c r="U17" s="61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22">
        <v>5.03</v>
      </c>
      <c r="E18" s="622"/>
      <c r="F18" s="622"/>
      <c r="G18" s="127"/>
      <c r="H18" s="61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618"/>
      <c r="P18" s="618"/>
      <c r="Q18" s="618"/>
      <c r="R18" s="618"/>
      <c r="S18" s="618"/>
      <c r="T18" s="618"/>
      <c r="U18" s="61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22">
        <v>5.0599999999999996</v>
      </c>
      <c r="E19" s="622"/>
      <c r="F19" s="622"/>
      <c r="G19" s="127"/>
      <c r="H19" s="61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618"/>
      <c r="P19" s="618"/>
      <c r="Q19" s="618"/>
      <c r="R19" s="618"/>
      <c r="S19" s="618"/>
      <c r="T19" s="618"/>
      <c r="U19" s="618"/>
      <c r="V19" s="131">
        <f>SUM(X19:AA19)</f>
        <v>0</v>
      </c>
      <c r="W19" s="6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22">
        <v>5.09</v>
      </c>
      <c r="E20" s="622"/>
      <c r="F20" s="622"/>
      <c r="G20" s="127"/>
      <c r="H20" s="61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618"/>
      <c r="P20" s="618"/>
      <c r="Q20" s="618"/>
      <c r="R20" s="618"/>
      <c r="S20" s="618"/>
      <c r="T20" s="618"/>
      <c r="U20" s="61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421" customFormat="1" ht="20.100000000000001" customHeight="1">
      <c r="A21" s="409">
        <v>30200003</v>
      </c>
      <c r="B21" s="410" t="s">
        <v>197</v>
      </c>
      <c r="C21" s="411" t="s">
        <v>190</v>
      </c>
      <c r="D21" s="412">
        <v>5.09</v>
      </c>
      <c r="E21" s="412"/>
      <c r="F21" s="412">
        <v>20170314</v>
      </c>
      <c r="G21" s="413">
        <f>100*10+90</f>
        <v>1090</v>
      </c>
      <c r="H21" s="414">
        <f t="shared" si="0"/>
        <v>5548.0999999999995</v>
      </c>
      <c r="I21" s="415"/>
      <c r="J21" s="415" t="str">
        <f t="array" ref="J21">IF(ISERROR(G21/I21),"",G21/I21)</f>
        <v/>
      </c>
      <c r="K21" s="416">
        <f t="array" ref="K21">IF(ISERROR(G21/L21),"",G21/L21)</f>
        <v>47.391304347826086</v>
      </c>
      <c r="L21" s="415">
        <v>23</v>
      </c>
      <c r="M21" s="417">
        <f t="shared" si="1"/>
        <v>-47.391304347826086</v>
      </c>
      <c r="N21" s="415">
        <f t="shared" si="4"/>
        <v>0</v>
      </c>
      <c r="O21" s="418"/>
      <c r="P21" s="418"/>
      <c r="Q21" s="418"/>
      <c r="R21" s="418"/>
      <c r="S21" s="418"/>
      <c r="T21" s="418"/>
      <c r="U21" s="418"/>
      <c r="V21" s="419">
        <f>SUM(X21:AA21)</f>
        <v>0</v>
      </c>
      <c r="W21" s="420">
        <f>IF(ISERROR(V21/G21),"",V21/G21)</f>
        <v>0</v>
      </c>
      <c r="X21" s="419"/>
      <c r="Y21" s="419"/>
      <c r="Z21" s="419"/>
      <c r="AA21" s="419"/>
    </row>
    <row r="22" spans="1:27" ht="20.100000000000001" hidden="1" customHeight="1">
      <c r="A22" s="254">
        <v>30100003</v>
      </c>
      <c r="B22" s="137" t="s">
        <v>198</v>
      </c>
      <c r="C22" s="616" t="s">
        <v>190</v>
      </c>
      <c r="D22" s="622">
        <v>4.8</v>
      </c>
      <c r="E22" s="622"/>
      <c r="F22" s="622"/>
      <c r="G22" s="127"/>
      <c r="H22" s="61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618"/>
      <c r="P22" s="618"/>
      <c r="Q22" s="618"/>
      <c r="R22" s="618"/>
      <c r="S22" s="618"/>
      <c r="T22" s="618"/>
      <c r="U22" s="61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616" t="s">
        <v>187</v>
      </c>
      <c r="D23" s="622">
        <v>4.8</v>
      </c>
      <c r="E23" s="622"/>
      <c r="F23" s="622"/>
      <c r="G23" s="127"/>
      <c r="H23" s="61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618"/>
      <c r="P23" s="618"/>
      <c r="Q23" s="618"/>
      <c r="R23" s="618"/>
      <c r="S23" s="618"/>
      <c r="T23" s="618"/>
      <c r="U23" s="61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616" t="s">
        <v>179</v>
      </c>
      <c r="D24" s="622">
        <v>4.8</v>
      </c>
      <c r="E24" s="622"/>
      <c r="F24" s="622"/>
      <c r="G24" s="127"/>
      <c r="H24" s="61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618"/>
      <c r="P24" s="618"/>
      <c r="Q24" s="618"/>
      <c r="R24" s="618"/>
      <c r="S24" s="618"/>
      <c r="T24" s="618"/>
      <c r="U24" s="61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616" t="s">
        <v>199</v>
      </c>
      <c r="D25" s="622">
        <v>4.8</v>
      </c>
      <c r="E25" s="622"/>
      <c r="F25" s="622"/>
      <c r="G25" s="127"/>
      <c r="H25" s="61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618"/>
      <c r="P25" s="618"/>
      <c r="Q25" s="618"/>
      <c r="R25" s="618"/>
      <c r="S25" s="618"/>
      <c r="T25" s="618"/>
      <c r="U25" s="61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22">
        <v>4.99</v>
      </c>
      <c r="E26" s="622"/>
      <c r="F26" s="622"/>
      <c r="G26" s="127"/>
      <c r="H26" s="61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618"/>
      <c r="P26" s="618"/>
      <c r="Q26" s="618"/>
      <c r="R26" s="618"/>
      <c r="S26" s="618"/>
      <c r="T26" s="618"/>
      <c r="U26" s="61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22">
        <v>4.99</v>
      </c>
      <c r="E27" s="622"/>
      <c r="F27" s="622"/>
      <c r="G27" s="127"/>
      <c r="H27" s="61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618"/>
      <c r="P27" s="618"/>
      <c r="Q27" s="618"/>
      <c r="R27" s="618"/>
      <c r="S27" s="618"/>
      <c r="T27" s="618"/>
      <c r="U27" s="61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619" t="s">
        <v>202</v>
      </c>
      <c r="D28" s="138"/>
      <c r="E28" s="138"/>
      <c r="F28" s="138"/>
      <c r="G28" s="139">
        <f>SUM(G7:G27)</f>
        <v>1090</v>
      </c>
      <c r="H28" s="140">
        <f>SUM(H7:H27)</f>
        <v>5548.0999999999995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47.391304347826086</v>
      </c>
      <c r="L28" s="141"/>
      <c r="M28" s="140">
        <f t="shared" ref="M28:V28" si="5">SUM(M7:M27)</f>
        <v>-47.391304347826086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609" t="s">
        <v>206</v>
      </c>
      <c r="C29" s="125" t="s">
        <v>199</v>
      </c>
      <c r="D29" s="622">
        <v>5.03</v>
      </c>
      <c r="E29" s="622"/>
      <c r="F29" s="622"/>
      <c r="G29" s="127"/>
      <c r="H29" s="61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614"/>
      <c r="P29" s="614"/>
      <c r="Q29" s="614"/>
      <c r="R29" s="614"/>
      <c r="S29" s="614"/>
      <c r="T29" s="614"/>
      <c r="U29" s="61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609" t="s">
        <v>425</v>
      </c>
      <c r="C30" s="177" t="s">
        <v>427</v>
      </c>
      <c r="D30" s="622">
        <v>5.03</v>
      </c>
      <c r="E30" s="622"/>
      <c r="F30" s="622"/>
      <c r="G30" s="127"/>
      <c r="H30" s="61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614"/>
      <c r="P30" s="614"/>
      <c r="Q30" s="614"/>
      <c r="R30" s="614"/>
      <c r="S30" s="614"/>
      <c r="T30" s="614"/>
      <c r="U30" s="6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609" t="s">
        <v>206</v>
      </c>
      <c r="C31" s="125" t="s">
        <v>186</v>
      </c>
      <c r="D31" s="622">
        <v>5.03</v>
      </c>
      <c r="E31" s="622"/>
      <c r="F31" s="622"/>
      <c r="G31" s="127"/>
      <c r="H31" s="61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614"/>
      <c r="P31" s="614"/>
      <c r="Q31" s="614"/>
      <c r="R31" s="614"/>
      <c r="S31" s="614"/>
      <c r="T31" s="614"/>
      <c r="U31" s="6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609" t="s">
        <v>206</v>
      </c>
      <c r="C32" s="125" t="s">
        <v>203</v>
      </c>
      <c r="D32" s="622">
        <v>5.03</v>
      </c>
      <c r="E32" s="622"/>
      <c r="F32" s="622"/>
      <c r="G32" s="127"/>
      <c r="H32" s="61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614"/>
      <c r="P32" s="614"/>
      <c r="Q32" s="614"/>
      <c r="R32" s="614"/>
      <c r="S32" s="614"/>
      <c r="T32" s="614"/>
      <c r="U32" s="6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421" customFormat="1" ht="18.75" customHeight="1">
      <c r="A33" s="409">
        <v>30100013</v>
      </c>
      <c r="B33" s="423" t="s">
        <v>206</v>
      </c>
      <c r="C33" s="411" t="s">
        <v>207</v>
      </c>
      <c r="D33" s="412">
        <v>5.03</v>
      </c>
      <c r="E33" s="412"/>
      <c r="F33" s="412">
        <v>20170314</v>
      </c>
      <c r="G33" s="413">
        <f>108*10</f>
        <v>1080</v>
      </c>
      <c r="H33" s="414">
        <f t="shared" si="7"/>
        <v>5432.4000000000005</v>
      </c>
      <c r="I33" s="415"/>
      <c r="J33" s="415" t="str">
        <f t="array" ref="J33">IF(ISERROR(G33/I33),"",G33/I33)</f>
        <v/>
      </c>
      <c r="K33" s="416">
        <f t="array" ref="K33">IF(ISERROR(G33/L33),"",G33/L33)</f>
        <v>20.76923076923077</v>
      </c>
      <c r="L33" s="415">
        <v>52</v>
      </c>
      <c r="M33" s="417">
        <f>IF(ISERROR(I33-K33),"",I33-K33)</f>
        <v>-20.76923076923077</v>
      </c>
      <c r="N33" s="415">
        <f>SUM(O33:U33)</f>
        <v>0</v>
      </c>
      <c r="O33" s="424"/>
      <c r="P33" s="424"/>
      <c r="Q33" s="424"/>
      <c r="R33" s="424"/>
      <c r="S33" s="424"/>
      <c r="T33" s="424"/>
      <c r="U33" s="424"/>
      <c r="V33" s="419">
        <f>SUM(X33:AA33)</f>
        <v>0</v>
      </c>
      <c r="W33" s="420">
        <f t="shared" si="8"/>
        <v>0</v>
      </c>
      <c r="X33" s="419"/>
      <c r="Y33" s="419"/>
      <c r="Z33" s="419"/>
      <c r="AA33" s="419"/>
    </row>
    <row r="34" spans="1:27" ht="20.100000000000001" hidden="1" customHeight="1">
      <c r="A34" s="254">
        <v>30100016</v>
      </c>
      <c r="B34" s="609" t="s">
        <v>414</v>
      </c>
      <c r="C34" s="177" t="s">
        <v>415</v>
      </c>
      <c r="D34" s="622">
        <v>5.03</v>
      </c>
      <c r="E34" s="622"/>
      <c r="F34" s="622"/>
      <c r="G34" s="127"/>
      <c r="H34" s="610">
        <f t="shared" si="7"/>
        <v>0</v>
      </c>
      <c r="I34" s="128"/>
      <c r="J34" s="129"/>
      <c r="K34" s="130"/>
      <c r="L34" s="128">
        <v>52</v>
      </c>
      <c r="M34" s="108"/>
      <c r="N34" s="129"/>
      <c r="O34" s="614"/>
      <c r="P34" s="614"/>
      <c r="Q34" s="614"/>
      <c r="R34" s="614"/>
      <c r="S34" s="614"/>
      <c r="T34" s="614"/>
      <c r="U34" s="6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609" t="s">
        <v>414</v>
      </c>
      <c r="C35" s="177" t="s">
        <v>416</v>
      </c>
      <c r="D35" s="622">
        <v>5.03</v>
      </c>
      <c r="E35" s="622"/>
      <c r="F35" s="622"/>
      <c r="G35" s="127"/>
      <c r="H35" s="610">
        <f t="shared" si="7"/>
        <v>0</v>
      </c>
      <c r="I35" s="128"/>
      <c r="J35" s="129"/>
      <c r="K35" s="130"/>
      <c r="L35" s="128">
        <v>52</v>
      </c>
      <c r="M35" s="108"/>
      <c r="N35" s="129"/>
      <c r="O35" s="614"/>
      <c r="P35" s="614"/>
      <c r="Q35" s="614"/>
      <c r="R35" s="614"/>
      <c r="S35" s="614"/>
      <c r="T35" s="614"/>
      <c r="U35" s="6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609" t="s">
        <v>414</v>
      </c>
      <c r="C36" s="177" t="s">
        <v>61</v>
      </c>
      <c r="D36" s="622">
        <v>5.03</v>
      </c>
      <c r="E36" s="622"/>
      <c r="F36" s="622"/>
      <c r="G36" s="127"/>
      <c r="H36" s="610">
        <f t="shared" si="7"/>
        <v>0</v>
      </c>
      <c r="I36" s="128"/>
      <c r="J36" s="129"/>
      <c r="K36" s="130"/>
      <c r="L36" s="128">
        <v>52</v>
      </c>
      <c r="M36" s="108"/>
      <c r="N36" s="129"/>
      <c r="O36" s="614"/>
      <c r="P36" s="614"/>
      <c r="Q36" s="614"/>
      <c r="R36" s="614"/>
      <c r="S36" s="614"/>
      <c r="T36" s="614"/>
      <c r="U36" s="61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609" t="s">
        <v>208</v>
      </c>
      <c r="C37" s="125" t="s">
        <v>179</v>
      </c>
      <c r="D37" s="622">
        <v>5.08</v>
      </c>
      <c r="E37" s="622"/>
      <c r="F37" s="622"/>
      <c r="G37" s="127"/>
      <c r="H37" s="61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614"/>
      <c r="P37" s="614"/>
      <c r="Q37" s="614"/>
      <c r="R37" s="614"/>
      <c r="S37" s="614"/>
      <c r="T37" s="614"/>
      <c r="U37" s="61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609" t="s">
        <v>208</v>
      </c>
      <c r="C38" s="125" t="s">
        <v>204</v>
      </c>
      <c r="D38" s="622">
        <v>5.08</v>
      </c>
      <c r="E38" s="622"/>
      <c r="F38" s="622"/>
      <c r="G38" s="127"/>
      <c r="H38" s="61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614"/>
      <c r="P38" s="614"/>
      <c r="Q38" s="614"/>
      <c r="R38" s="614"/>
      <c r="S38" s="614"/>
      <c r="T38" s="614"/>
      <c r="U38" s="6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609" t="s">
        <v>208</v>
      </c>
      <c r="C39" s="125" t="s">
        <v>205</v>
      </c>
      <c r="D39" s="622">
        <v>5.08</v>
      </c>
      <c r="E39" s="622"/>
      <c r="F39" s="622"/>
      <c r="G39" s="127"/>
      <c r="H39" s="61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614"/>
      <c r="P39" s="614"/>
      <c r="Q39" s="614"/>
      <c r="R39" s="614"/>
      <c r="S39" s="614"/>
      <c r="T39" s="614"/>
      <c r="U39" s="6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609" t="s">
        <v>208</v>
      </c>
      <c r="C40" s="125" t="s">
        <v>186</v>
      </c>
      <c r="D40" s="622">
        <v>5.08</v>
      </c>
      <c r="E40" s="622"/>
      <c r="F40" s="622"/>
      <c r="G40" s="127"/>
      <c r="H40" s="61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614"/>
      <c r="P40" s="614"/>
      <c r="Q40" s="614"/>
      <c r="R40" s="614"/>
      <c r="S40" s="614"/>
      <c r="T40" s="614"/>
      <c r="U40" s="6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609" t="s">
        <v>208</v>
      </c>
      <c r="C41" s="125" t="s">
        <v>203</v>
      </c>
      <c r="D41" s="622">
        <v>5.08</v>
      </c>
      <c r="E41" s="622"/>
      <c r="F41" s="622"/>
      <c r="G41" s="127"/>
      <c r="H41" s="61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614"/>
      <c r="P41" s="614"/>
      <c r="Q41" s="614"/>
      <c r="R41" s="614"/>
      <c r="S41" s="614"/>
      <c r="T41" s="614"/>
      <c r="U41" s="6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609" t="s">
        <v>208</v>
      </c>
      <c r="C42" s="125" t="s">
        <v>199</v>
      </c>
      <c r="D42" s="622">
        <v>5.08</v>
      </c>
      <c r="E42" s="622"/>
      <c r="F42" s="622"/>
      <c r="G42" s="127"/>
      <c r="H42" s="61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618"/>
      <c r="P42" s="618"/>
      <c r="Q42" s="618"/>
      <c r="R42" s="618"/>
      <c r="S42" s="618"/>
      <c r="T42" s="618"/>
      <c r="U42" s="61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609" t="s">
        <v>208</v>
      </c>
      <c r="C43" s="125" t="s">
        <v>187</v>
      </c>
      <c r="D43" s="622">
        <v>5.08</v>
      </c>
      <c r="E43" s="622"/>
      <c r="F43" s="622"/>
      <c r="G43" s="127"/>
      <c r="H43" s="61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614"/>
      <c r="P43" s="614"/>
      <c r="Q43" s="614"/>
      <c r="R43" s="614"/>
      <c r="S43" s="614"/>
      <c r="T43" s="614"/>
      <c r="U43" s="6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609" t="s">
        <v>208</v>
      </c>
      <c r="C44" s="125" t="s">
        <v>207</v>
      </c>
      <c r="D44" s="622">
        <v>5.08</v>
      </c>
      <c r="E44" s="622"/>
      <c r="F44" s="622"/>
      <c r="G44" s="127"/>
      <c r="H44" s="61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618"/>
      <c r="P44" s="618"/>
      <c r="Q44" s="618"/>
      <c r="R44" s="618"/>
      <c r="S44" s="618"/>
      <c r="T44" s="618"/>
      <c r="U44" s="61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609" t="s">
        <v>209</v>
      </c>
      <c r="C45" s="125" t="s">
        <v>194</v>
      </c>
      <c r="D45" s="622">
        <v>5.03</v>
      </c>
      <c r="E45" s="622"/>
      <c r="F45" s="622"/>
      <c r="G45" s="127"/>
      <c r="H45" s="61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614"/>
      <c r="P45" s="614"/>
      <c r="Q45" s="614"/>
      <c r="R45" s="614"/>
      <c r="S45" s="614"/>
      <c r="T45" s="614"/>
      <c r="U45" s="6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609" t="s">
        <v>209</v>
      </c>
      <c r="C46" s="125" t="s">
        <v>179</v>
      </c>
      <c r="D46" s="622">
        <v>5.03</v>
      </c>
      <c r="E46" s="622"/>
      <c r="F46" s="622"/>
      <c r="G46" s="127"/>
      <c r="H46" s="61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614"/>
      <c r="P46" s="614"/>
      <c r="Q46" s="614"/>
      <c r="R46" s="614"/>
      <c r="S46" s="614"/>
      <c r="T46" s="614"/>
      <c r="U46" s="6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609" t="s">
        <v>209</v>
      </c>
      <c r="C47" s="125" t="s">
        <v>195</v>
      </c>
      <c r="D47" s="622">
        <v>5.03</v>
      </c>
      <c r="E47" s="622"/>
      <c r="F47" s="622"/>
      <c r="G47" s="127"/>
      <c r="H47" s="61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614"/>
      <c r="P47" s="614"/>
      <c r="Q47" s="614"/>
      <c r="R47" s="614"/>
      <c r="S47" s="614"/>
      <c r="T47" s="614"/>
      <c r="U47" s="6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609" t="s">
        <v>209</v>
      </c>
      <c r="C48" s="125" t="s">
        <v>204</v>
      </c>
      <c r="D48" s="622">
        <v>5.03</v>
      </c>
      <c r="E48" s="622"/>
      <c r="F48" s="622"/>
      <c r="G48" s="127"/>
      <c r="H48" s="61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614"/>
      <c r="P48" s="614"/>
      <c r="Q48" s="614"/>
      <c r="R48" s="614"/>
      <c r="S48" s="614"/>
      <c r="T48" s="614"/>
      <c r="U48" s="6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609" t="s">
        <v>382</v>
      </c>
      <c r="C49" s="177" t="s">
        <v>383</v>
      </c>
      <c r="D49" s="622">
        <v>5.03</v>
      </c>
      <c r="E49" s="622"/>
      <c r="F49" s="622"/>
      <c r="G49" s="127"/>
      <c r="H49" s="61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614"/>
      <c r="P49" s="614"/>
      <c r="Q49" s="614"/>
      <c r="R49" s="614"/>
      <c r="S49" s="614"/>
      <c r="T49" s="614"/>
      <c r="U49" s="6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609" t="s">
        <v>382</v>
      </c>
      <c r="C50" s="177" t="s">
        <v>384</v>
      </c>
      <c r="D50" s="622">
        <v>5.03</v>
      </c>
      <c r="E50" s="622"/>
      <c r="F50" s="622"/>
      <c r="G50" s="127"/>
      <c r="H50" s="61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614"/>
      <c r="P50" s="614"/>
      <c r="Q50" s="614"/>
      <c r="R50" s="614"/>
      <c r="S50" s="614"/>
      <c r="T50" s="614"/>
      <c r="U50" s="6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609" t="s">
        <v>382</v>
      </c>
      <c r="C51" s="177" t="s">
        <v>389</v>
      </c>
      <c r="D51" s="622">
        <v>5.03</v>
      </c>
      <c r="E51" s="622"/>
      <c r="F51" s="622"/>
      <c r="G51" s="127"/>
      <c r="H51" s="61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614"/>
      <c r="P51" s="614"/>
      <c r="Q51" s="614"/>
      <c r="R51" s="614"/>
      <c r="S51" s="614"/>
      <c r="T51" s="614"/>
      <c r="U51" s="614"/>
      <c r="V51" s="131"/>
      <c r="W51" s="132"/>
      <c r="X51" s="131"/>
      <c r="Y51" s="131"/>
      <c r="Z51" s="131"/>
      <c r="AA51" s="131"/>
    </row>
    <row r="52" spans="1:27" s="421" customFormat="1" ht="20.100000000000001" customHeight="1">
      <c r="A52" s="409">
        <v>30100018</v>
      </c>
      <c r="B52" s="423" t="s">
        <v>382</v>
      </c>
      <c r="C52" s="425" t="s">
        <v>391</v>
      </c>
      <c r="D52" s="412">
        <v>5.03</v>
      </c>
      <c r="E52" s="412"/>
      <c r="F52" s="412">
        <v>20170314</v>
      </c>
      <c r="G52" s="413">
        <v>59</v>
      </c>
      <c r="H52" s="414">
        <f t="shared" si="7"/>
        <v>296.77000000000004</v>
      </c>
      <c r="I52" s="415"/>
      <c r="J52" s="415"/>
      <c r="K52" s="416">
        <f t="array" ref="K52">IF(ISERROR(G52/L52),"",G52/L52)</f>
        <v>1.0925925925925926</v>
      </c>
      <c r="L52" s="415">
        <v>54</v>
      </c>
      <c r="M52" s="417">
        <f t="shared" si="9"/>
        <v>-1.0925925925925926</v>
      </c>
      <c r="N52" s="415">
        <f t="shared" si="10"/>
        <v>0</v>
      </c>
      <c r="O52" s="424"/>
      <c r="P52" s="424"/>
      <c r="Q52" s="424"/>
      <c r="R52" s="424"/>
      <c r="S52" s="424"/>
      <c r="T52" s="424"/>
      <c r="U52" s="424"/>
      <c r="V52" s="419"/>
      <c r="W52" s="420"/>
      <c r="X52" s="419"/>
      <c r="Y52" s="419"/>
      <c r="Z52" s="419"/>
      <c r="AA52" s="419"/>
    </row>
    <row r="53" spans="1:27" ht="20.100000000000001" hidden="1" customHeight="1">
      <c r="A53" s="257">
        <v>30700007</v>
      </c>
      <c r="B53" s="609" t="s">
        <v>418</v>
      </c>
      <c r="C53" s="177" t="s">
        <v>364</v>
      </c>
      <c r="D53" s="622">
        <v>5.03</v>
      </c>
      <c r="E53" s="622"/>
      <c r="F53" s="622"/>
      <c r="G53" s="127"/>
      <c r="H53" s="61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614"/>
      <c r="P53" s="614"/>
      <c r="Q53" s="614"/>
      <c r="R53" s="614"/>
      <c r="S53" s="614"/>
      <c r="T53" s="614"/>
      <c r="U53" s="6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609" t="s">
        <v>418</v>
      </c>
      <c r="C54" s="177" t="s">
        <v>365</v>
      </c>
      <c r="D54" s="622">
        <v>5.03</v>
      </c>
      <c r="E54" s="622"/>
      <c r="F54" s="622"/>
      <c r="G54" s="127"/>
      <c r="H54" s="61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614"/>
      <c r="P54" s="614"/>
      <c r="Q54" s="614"/>
      <c r="R54" s="614"/>
      <c r="S54" s="614"/>
      <c r="T54" s="614"/>
      <c r="U54" s="6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609" t="s">
        <v>418</v>
      </c>
      <c r="C55" s="177" t="s">
        <v>366</v>
      </c>
      <c r="D55" s="622">
        <v>5.03</v>
      </c>
      <c r="E55" s="622"/>
      <c r="F55" s="622"/>
      <c r="G55" s="127"/>
      <c r="H55" s="61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614"/>
      <c r="P55" s="614"/>
      <c r="Q55" s="614"/>
      <c r="R55" s="614"/>
      <c r="S55" s="614"/>
      <c r="T55" s="614"/>
      <c r="U55" s="6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609" t="s">
        <v>418</v>
      </c>
      <c r="C56" s="177" t="s">
        <v>367</v>
      </c>
      <c r="D56" s="622">
        <v>5.03</v>
      </c>
      <c r="E56" s="622"/>
      <c r="F56" s="622"/>
      <c r="G56" s="127"/>
      <c r="H56" s="61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614"/>
      <c r="P56" s="614"/>
      <c r="Q56" s="614"/>
      <c r="R56" s="614"/>
      <c r="S56" s="614"/>
      <c r="T56" s="614"/>
      <c r="U56" s="61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22">
        <v>5.03</v>
      </c>
      <c r="E57" s="622"/>
      <c r="F57" s="622"/>
      <c r="G57" s="127"/>
      <c r="H57" s="61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618"/>
      <c r="P57" s="618"/>
      <c r="Q57" s="618"/>
      <c r="R57" s="618"/>
      <c r="S57" s="618"/>
      <c r="T57" s="618"/>
      <c r="U57" s="61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622">
        <v>5.03</v>
      </c>
      <c r="E58" s="622"/>
      <c r="F58" s="622"/>
      <c r="G58" s="127"/>
      <c r="H58" s="61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618"/>
      <c r="P58" s="618"/>
      <c r="Q58" s="618"/>
      <c r="R58" s="618"/>
      <c r="S58" s="618"/>
      <c r="T58" s="618"/>
      <c r="U58" s="61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22">
        <v>5.03</v>
      </c>
      <c r="E59" s="622"/>
      <c r="F59" s="622"/>
      <c r="G59" s="127"/>
      <c r="H59" s="61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618"/>
      <c r="P59" s="618"/>
      <c r="Q59" s="618"/>
      <c r="R59" s="618"/>
      <c r="S59" s="618"/>
      <c r="T59" s="618"/>
      <c r="U59" s="61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622">
        <v>5.03</v>
      </c>
      <c r="E60" s="622"/>
      <c r="F60" s="622"/>
      <c r="G60" s="127"/>
      <c r="H60" s="61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618"/>
      <c r="P60" s="618"/>
      <c r="Q60" s="618"/>
      <c r="R60" s="618"/>
      <c r="S60" s="618"/>
      <c r="T60" s="618"/>
      <c r="U60" s="61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622">
        <v>5.03</v>
      </c>
      <c r="E61" s="622"/>
      <c r="F61" s="622"/>
      <c r="G61" s="127"/>
      <c r="H61" s="61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618"/>
      <c r="P61" s="618"/>
      <c r="Q61" s="618"/>
      <c r="R61" s="618"/>
      <c r="S61" s="618"/>
      <c r="T61" s="618"/>
      <c r="U61" s="61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622">
        <v>5.03</v>
      </c>
      <c r="E62" s="622"/>
      <c r="F62" s="622"/>
      <c r="G62" s="127"/>
      <c r="H62" s="61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618"/>
      <c r="P62" s="618"/>
      <c r="Q62" s="618"/>
      <c r="R62" s="618"/>
      <c r="S62" s="618"/>
      <c r="T62" s="618"/>
      <c r="U62" s="61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622">
        <v>5.03</v>
      </c>
      <c r="E63" s="622"/>
      <c r="F63" s="622"/>
      <c r="G63" s="127"/>
      <c r="H63" s="61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618"/>
      <c r="P63" s="618"/>
      <c r="Q63" s="618"/>
      <c r="R63" s="618"/>
      <c r="S63" s="618"/>
      <c r="T63" s="618"/>
      <c r="U63" s="61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22">
        <v>5.03</v>
      </c>
      <c r="E64" s="622"/>
      <c r="F64" s="622"/>
      <c r="G64" s="127"/>
      <c r="H64" s="61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618"/>
      <c r="P64" s="618"/>
      <c r="Q64" s="618"/>
      <c r="R64" s="618"/>
      <c r="S64" s="618"/>
      <c r="T64" s="618"/>
      <c r="U64" s="61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622">
        <v>5.03</v>
      </c>
      <c r="E65" s="622"/>
      <c r="F65" s="622"/>
      <c r="G65" s="127"/>
      <c r="H65" s="61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618"/>
      <c r="P65" s="618"/>
      <c r="Q65" s="618"/>
      <c r="R65" s="618"/>
      <c r="S65" s="618"/>
      <c r="T65" s="618"/>
      <c r="U65" s="61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22">
        <v>5.03</v>
      </c>
      <c r="E66" s="622"/>
      <c r="F66" s="622"/>
      <c r="G66" s="127"/>
      <c r="H66" s="61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618"/>
      <c r="P66" s="618"/>
      <c r="Q66" s="618"/>
      <c r="R66" s="618"/>
      <c r="S66" s="618"/>
      <c r="T66" s="618"/>
      <c r="U66" s="61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22">
        <v>5.03</v>
      </c>
      <c r="E67" s="622"/>
      <c r="F67" s="622"/>
      <c r="G67" s="127"/>
      <c r="H67" s="61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618"/>
      <c r="P67" s="618"/>
      <c r="Q67" s="618"/>
      <c r="R67" s="618"/>
      <c r="S67" s="618"/>
      <c r="T67" s="618"/>
      <c r="U67" s="61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22">
        <v>5</v>
      </c>
      <c r="E68" s="622"/>
      <c r="F68" s="622"/>
      <c r="G68" s="127"/>
      <c r="H68" s="61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618"/>
      <c r="P68" s="618"/>
      <c r="Q68" s="618"/>
      <c r="R68" s="618"/>
      <c r="S68" s="618"/>
      <c r="T68" s="618"/>
      <c r="U68" s="61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22">
        <v>5.03</v>
      </c>
      <c r="E69" s="622"/>
      <c r="F69" s="622"/>
      <c r="G69" s="127"/>
      <c r="H69" s="61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618"/>
      <c r="P69" s="618"/>
      <c r="Q69" s="618"/>
      <c r="R69" s="618"/>
      <c r="S69" s="618"/>
      <c r="T69" s="618"/>
      <c r="U69" s="61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22">
        <v>5.03</v>
      </c>
      <c r="E70" s="622"/>
      <c r="F70" s="622"/>
      <c r="G70" s="127"/>
      <c r="H70" s="61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618"/>
      <c r="P70" s="618"/>
      <c r="Q70" s="618"/>
      <c r="R70" s="618"/>
      <c r="S70" s="618"/>
      <c r="T70" s="618"/>
      <c r="U70" s="61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22">
        <v>5.03</v>
      </c>
      <c r="E71" s="622"/>
      <c r="F71" s="622"/>
      <c r="G71" s="127"/>
      <c r="H71" s="610">
        <f t="shared" si="7"/>
        <v>0</v>
      </c>
      <c r="I71" s="128"/>
      <c r="J71" s="129"/>
      <c r="K71" s="130"/>
      <c r="L71" s="128"/>
      <c r="M71" s="108"/>
      <c r="N71" s="129"/>
      <c r="O71" s="618"/>
      <c r="P71" s="618"/>
      <c r="Q71" s="618"/>
      <c r="R71" s="618"/>
      <c r="S71" s="618"/>
      <c r="T71" s="618"/>
      <c r="U71" s="61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22">
        <v>5.0599999999999996</v>
      </c>
      <c r="E72" s="622"/>
      <c r="F72" s="622"/>
      <c r="G72" s="127"/>
      <c r="H72" s="61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618"/>
      <c r="P72" s="618"/>
      <c r="Q72" s="618"/>
      <c r="R72" s="618"/>
      <c r="S72" s="618"/>
      <c r="T72" s="618"/>
      <c r="U72" s="61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22">
        <v>5.0599999999999996</v>
      </c>
      <c r="E73" s="622"/>
      <c r="F73" s="622"/>
      <c r="G73" s="127"/>
      <c r="H73" s="61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618"/>
      <c r="P73" s="618"/>
      <c r="Q73" s="618"/>
      <c r="R73" s="618"/>
      <c r="S73" s="618"/>
      <c r="T73" s="618"/>
      <c r="U73" s="61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22">
        <v>5.0599999999999996</v>
      </c>
      <c r="E74" s="622"/>
      <c r="F74" s="622"/>
      <c r="G74" s="127"/>
      <c r="H74" s="61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618"/>
      <c r="P74" s="618"/>
      <c r="Q74" s="618"/>
      <c r="R74" s="618"/>
      <c r="S74" s="618"/>
      <c r="T74" s="618"/>
      <c r="U74" s="61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22">
        <v>5.0599999999999996</v>
      </c>
      <c r="E75" s="622"/>
      <c r="F75" s="622"/>
      <c r="G75" s="127"/>
      <c r="H75" s="61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618"/>
      <c r="P75" s="618"/>
      <c r="Q75" s="618"/>
      <c r="R75" s="618"/>
      <c r="S75" s="618"/>
      <c r="T75" s="618"/>
      <c r="U75" s="61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22">
        <v>5.5</v>
      </c>
      <c r="E76" s="622"/>
      <c r="F76" s="622"/>
      <c r="G76" s="127"/>
      <c r="H76" s="61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618"/>
      <c r="P76" s="618"/>
      <c r="Q76" s="618"/>
      <c r="R76" s="618"/>
      <c r="S76" s="618"/>
      <c r="T76" s="618"/>
      <c r="U76" s="61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22">
        <v>5.5</v>
      </c>
      <c r="E77" s="622"/>
      <c r="F77" s="622"/>
      <c r="G77" s="127"/>
      <c r="H77" s="61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618"/>
      <c r="P77" s="618"/>
      <c r="Q77" s="618"/>
      <c r="R77" s="618"/>
      <c r="S77" s="618"/>
      <c r="T77" s="618"/>
      <c r="U77" s="61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22">
        <v>5.5</v>
      </c>
      <c r="E78" s="622"/>
      <c r="F78" s="622"/>
      <c r="G78" s="127"/>
      <c r="H78" s="61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618"/>
      <c r="P78" s="618"/>
      <c r="Q78" s="618"/>
      <c r="R78" s="618"/>
      <c r="S78" s="618"/>
      <c r="T78" s="618"/>
      <c r="U78" s="61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22">
        <v>5.5</v>
      </c>
      <c r="E79" s="622"/>
      <c r="F79" s="622"/>
      <c r="G79" s="127"/>
      <c r="H79" s="61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618"/>
      <c r="P79" s="618"/>
      <c r="Q79" s="618"/>
      <c r="R79" s="618"/>
      <c r="S79" s="618"/>
      <c r="T79" s="618"/>
      <c r="U79" s="61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22">
        <v>5.03</v>
      </c>
      <c r="E80" s="622"/>
      <c r="F80" s="622"/>
      <c r="G80" s="127"/>
      <c r="H80" s="61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618"/>
      <c r="P80" s="618"/>
      <c r="Q80" s="618"/>
      <c r="R80" s="618"/>
      <c r="S80" s="618"/>
      <c r="T80" s="618"/>
      <c r="U80" s="61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22">
        <v>5.03</v>
      </c>
      <c r="E81" s="622"/>
      <c r="F81" s="622"/>
      <c r="G81" s="127"/>
      <c r="H81" s="61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618"/>
      <c r="P81" s="618"/>
      <c r="Q81" s="618"/>
      <c r="R81" s="618"/>
      <c r="S81" s="618"/>
      <c r="T81" s="618"/>
      <c r="U81" s="61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22">
        <v>5.03</v>
      </c>
      <c r="E82" s="622"/>
      <c r="F82" s="622"/>
      <c r="G82" s="127"/>
      <c r="H82" s="61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618"/>
      <c r="P82" s="618"/>
      <c r="Q82" s="618"/>
      <c r="R82" s="618"/>
      <c r="S82" s="618"/>
      <c r="T82" s="618"/>
      <c r="U82" s="61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22">
        <v>5.03</v>
      </c>
      <c r="E83" s="622"/>
      <c r="F83" s="622"/>
      <c r="G83" s="127"/>
      <c r="H83" s="61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618"/>
      <c r="P83" s="618"/>
      <c r="Q83" s="618"/>
      <c r="R83" s="618"/>
      <c r="S83" s="618"/>
      <c r="T83" s="618"/>
      <c r="U83" s="61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22">
        <v>5.03</v>
      </c>
      <c r="E84" s="622"/>
      <c r="F84" s="622"/>
      <c r="G84" s="127"/>
      <c r="H84" s="61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618"/>
      <c r="P84" s="618"/>
      <c r="Q84" s="618"/>
      <c r="R84" s="618"/>
      <c r="S84" s="618"/>
      <c r="T84" s="618"/>
      <c r="U84" s="61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22">
        <v>5.03</v>
      </c>
      <c r="E85" s="622"/>
      <c r="F85" s="622"/>
      <c r="G85" s="127"/>
      <c r="H85" s="61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618"/>
      <c r="P85" s="618"/>
      <c r="Q85" s="618"/>
      <c r="R85" s="618"/>
      <c r="S85" s="618"/>
      <c r="T85" s="618"/>
      <c r="U85" s="618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678" t="s">
        <v>216</v>
      </c>
      <c r="B86" s="678"/>
      <c r="C86" s="619" t="s">
        <v>202</v>
      </c>
      <c r="D86" s="138"/>
      <c r="E86" s="138"/>
      <c r="F86" s="138"/>
      <c r="G86" s="139">
        <f>SUM(G29:G85)</f>
        <v>1139</v>
      </c>
      <c r="H86" s="140">
        <f>SUM(H29:H85)</f>
        <v>5729.170000000001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21.861823361823362</v>
      </c>
      <c r="L86" s="141"/>
      <c r="M86" s="144">
        <f t="shared" ref="M86:V86" si="17">SUM(M29:M85)</f>
        <v>-21.861823361823362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609" t="s">
        <v>217</v>
      </c>
      <c r="C87" s="125" t="s">
        <v>179</v>
      </c>
      <c r="D87" s="622">
        <v>5.03</v>
      </c>
      <c r="E87" s="622"/>
      <c r="F87" s="622"/>
      <c r="G87" s="127"/>
      <c r="H87" s="61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618"/>
      <c r="P87" s="618"/>
      <c r="Q87" s="618"/>
      <c r="R87" s="618"/>
      <c r="S87" s="618"/>
      <c r="T87" s="618"/>
      <c r="U87" s="61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609" t="s">
        <v>217</v>
      </c>
      <c r="C88" s="125" t="s">
        <v>186</v>
      </c>
      <c r="D88" s="622">
        <v>5.03</v>
      </c>
      <c r="E88" s="622"/>
      <c r="F88" s="622"/>
      <c r="G88" s="127"/>
      <c r="H88" s="61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618"/>
      <c r="P88" s="618"/>
      <c r="Q88" s="618"/>
      <c r="R88" s="618"/>
      <c r="S88" s="618"/>
      <c r="T88" s="618"/>
      <c r="U88" s="61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609" t="s">
        <v>217</v>
      </c>
      <c r="C89" s="125" t="s">
        <v>204</v>
      </c>
      <c r="D89" s="622">
        <v>5.03</v>
      </c>
      <c r="E89" s="622"/>
      <c r="F89" s="622"/>
      <c r="G89" s="127"/>
      <c r="H89" s="61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618"/>
      <c r="P89" s="618"/>
      <c r="Q89" s="618"/>
      <c r="R89" s="618"/>
      <c r="S89" s="618"/>
      <c r="T89" s="618"/>
      <c r="U89" s="61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622">
        <v>5.03</v>
      </c>
      <c r="E90" s="622"/>
      <c r="F90" s="622"/>
      <c r="G90" s="127"/>
      <c r="H90" s="61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618"/>
      <c r="P90" s="618"/>
      <c r="Q90" s="618"/>
      <c r="R90" s="618"/>
      <c r="S90" s="618"/>
      <c r="T90" s="618"/>
      <c r="U90" s="61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622">
        <v>5.03</v>
      </c>
      <c r="E91" s="622"/>
      <c r="F91" s="622"/>
      <c r="G91" s="127"/>
      <c r="H91" s="61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618"/>
      <c r="P91" s="618"/>
      <c r="Q91" s="618"/>
      <c r="R91" s="618"/>
      <c r="S91" s="618"/>
      <c r="T91" s="618"/>
      <c r="U91" s="61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22">
        <v>5.03</v>
      </c>
      <c r="E92" s="622"/>
      <c r="F92" s="622"/>
      <c r="G92" s="127"/>
      <c r="H92" s="61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618"/>
      <c r="P92" s="618"/>
      <c r="Q92" s="618"/>
      <c r="R92" s="618"/>
      <c r="S92" s="618"/>
      <c r="T92" s="618"/>
      <c r="U92" s="61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622">
        <v>5.03</v>
      </c>
      <c r="E93" s="622"/>
      <c r="F93" s="622"/>
      <c r="G93" s="127"/>
      <c r="H93" s="61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618"/>
      <c r="P93" s="618"/>
      <c r="Q93" s="618"/>
      <c r="R93" s="618"/>
      <c r="S93" s="618"/>
      <c r="T93" s="618"/>
      <c r="U93" s="61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22"/>
      <c r="F94" s="622"/>
      <c r="G94" s="127"/>
      <c r="H94" s="61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618"/>
      <c r="P94" s="618"/>
      <c r="Q94" s="618"/>
      <c r="R94" s="618"/>
      <c r="S94" s="618"/>
      <c r="T94" s="618"/>
      <c r="U94" s="61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22">
        <v>5.03</v>
      </c>
      <c r="E95" s="622"/>
      <c r="F95" s="622"/>
      <c r="G95" s="146"/>
      <c r="H95" s="61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618"/>
      <c r="P95" s="618"/>
      <c r="Q95" s="618"/>
      <c r="R95" s="618"/>
      <c r="S95" s="618"/>
      <c r="T95" s="618"/>
      <c r="U95" s="61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22">
        <v>5.03</v>
      </c>
      <c r="E96" s="622"/>
      <c r="F96" s="622"/>
      <c r="G96" s="127"/>
      <c r="H96" s="61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618"/>
      <c r="P96" s="618"/>
      <c r="Q96" s="618"/>
      <c r="R96" s="618"/>
      <c r="S96" s="618"/>
      <c r="T96" s="618"/>
      <c r="U96" s="61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22">
        <v>5.03</v>
      </c>
      <c r="E97" s="622"/>
      <c r="F97" s="622"/>
      <c r="G97" s="127"/>
      <c r="H97" s="61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618"/>
      <c r="P97" s="618"/>
      <c r="Q97" s="618"/>
      <c r="R97" s="618"/>
      <c r="S97" s="618"/>
      <c r="T97" s="618"/>
      <c r="U97" s="61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622">
        <v>5.03</v>
      </c>
      <c r="E98" s="622"/>
      <c r="F98" s="622"/>
      <c r="G98" s="127"/>
      <c r="H98" s="61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618"/>
      <c r="P98" s="618"/>
      <c r="Q98" s="618"/>
      <c r="R98" s="618"/>
      <c r="S98" s="618"/>
      <c r="T98" s="618"/>
      <c r="U98" s="61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22">
        <v>5.03</v>
      </c>
      <c r="E99" s="622"/>
      <c r="F99" s="622"/>
      <c r="G99" s="127"/>
      <c r="H99" s="61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618"/>
      <c r="P99" s="618"/>
      <c r="Q99" s="618"/>
      <c r="R99" s="618"/>
      <c r="S99" s="618"/>
      <c r="T99" s="618"/>
      <c r="U99" s="61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22">
        <v>5.03</v>
      </c>
      <c r="E100" s="622"/>
      <c r="F100" s="622"/>
      <c r="G100" s="127"/>
      <c r="H100" s="61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618"/>
      <c r="P100" s="618"/>
      <c r="Q100" s="618"/>
      <c r="R100" s="618"/>
      <c r="S100" s="618"/>
      <c r="T100" s="618"/>
      <c r="U100" s="61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22">
        <v>5.03</v>
      </c>
      <c r="E101" s="622"/>
      <c r="F101" s="622"/>
      <c r="G101" s="127"/>
      <c r="H101" s="61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618"/>
      <c r="P101" s="618"/>
      <c r="Q101" s="618"/>
      <c r="R101" s="618"/>
      <c r="S101" s="618"/>
      <c r="T101" s="618"/>
      <c r="U101" s="61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22">
        <v>5.03</v>
      </c>
      <c r="E102" s="622"/>
      <c r="F102" s="622"/>
      <c r="G102" s="127"/>
      <c r="H102" s="61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618"/>
      <c r="P102" s="618"/>
      <c r="Q102" s="618"/>
      <c r="R102" s="618"/>
      <c r="S102" s="618"/>
      <c r="T102" s="618"/>
      <c r="U102" s="61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609" t="s">
        <v>222</v>
      </c>
      <c r="C103" s="125" t="s">
        <v>181</v>
      </c>
      <c r="D103" s="622">
        <v>10.199999999999999</v>
      </c>
      <c r="E103" s="622"/>
      <c r="F103" s="622"/>
      <c r="G103" s="127"/>
      <c r="H103" s="61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618"/>
      <c r="P103" s="618"/>
      <c r="Q103" s="618"/>
      <c r="R103" s="618"/>
      <c r="S103" s="618"/>
      <c r="T103" s="618"/>
      <c r="U103" s="61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609" t="s">
        <v>222</v>
      </c>
      <c r="C104" s="125" t="s">
        <v>179</v>
      </c>
      <c r="D104" s="622">
        <v>10.199999999999999</v>
      </c>
      <c r="E104" s="622"/>
      <c r="F104" s="622"/>
      <c r="G104" s="127"/>
      <c r="H104" s="61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618"/>
      <c r="P104" s="618"/>
      <c r="Q104" s="618"/>
      <c r="R104" s="618"/>
      <c r="S104" s="618"/>
      <c r="T104" s="618"/>
      <c r="U104" s="61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609" t="s">
        <v>222</v>
      </c>
      <c r="C105" s="125" t="s">
        <v>221</v>
      </c>
      <c r="D105" s="622">
        <v>10.199999999999999</v>
      </c>
      <c r="E105" s="622"/>
      <c r="F105" s="622"/>
      <c r="G105" s="127"/>
      <c r="H105" s="61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618"/>
      <c r="P105" s="618"/>
      <c r="Q105" s="618"/>
      <c r="R105" s="618"/>
      <c r="S105" s="618"/>
      <c r="T105" s="618"/>
      <c r="U105" s="61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609" t="s">
        <v>222</v>
      </c>
      <c r="C106" s="125" t="s">
        <v>186</v>
      </c>
      <c r="D106" s="622">
        <v>10.199999999999999</v>
      </c>
      <c r="E106" s="622"/>
      <c r="F106" s="622"/>
      <c r="G106" s="127"/>
      <c r="H106" s="61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618"/>
      <c r="P106" s="618"/>
      <c r="Q106" s="618"/>
      <c r="R106" s="618"/>
      <c r="S106" s="618"/>
      <c r="T106" s="618"/>
      <c r="U106" s="61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609" t="s">
        <v>393</v>
      </c>
      <c r="C107" s="177" t="s">
        <v>395</v>
      </c>
      <c r="D107" s="622">
        <v>5</v>
      </c>
      <c r="E107" s="622"/>
      <c r="F107" s="622"/>
      <c r="G107" s="127"/>
      <c r="H107" s="61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618"/>
      <c r="P107" s="618"/>
      <c r="Q107" s="618"/>
      <c r="R107" s="618"/>
      <c r="S107" s="618"/>
      <c r="T107" s="618"/>
      <c r="U107" s="61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609" t="s">
        <v>393</v>
      </c>
      <c r="C108" s="177" t="s">
        <v>402</v>
      </c>
      <c r="D108" s="622">
        <v>5</v>
      </c>
      <c r="E108" s="622"/>
      <c r="F108" s="622"/>
      <c r="G108" s="127"/>
      <c r="H108" s="61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618"/>
      <c r="P108" s="618"/>
      <c r="Q108" s="618"/>
      <c r="R108" s="618"/>
      <c r="S108" s="618"/>
      <c r="T108" s="618"/>
      <c r="U108" s="61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609" t="s">
        <v>404</v>
      </c>
      <c r="C109" s="177" t="s">
        <v>405</v>
      </c>
      <c r="D109" s="622">
        <v>5</v>
      </c>
      <c r="E109" s="622"/>
      <c r="F109" s="622"/>
      <c r="G109" s="127"/>
      <c r="H109" s="61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618"/>
      <c r="P109" s="618"/>
      <c r="Q109" s="618"/>
      <c r="R109" s="618"/>
      <c r="S109" s="618"/>
      <c r="T109" s="618"/>
      <c r="U109" s="61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609" t="s">
        <v>486</v>
      </c>
      <c r="C110" s="177" t="s">
        <v>372</v>
      </c>
      <c r="D110" s="622">
        <v>5</v>
      </c>
      <c r="E110" s="622"/>
      <c r="F110" s="622"/>
      <c r="G110" s="127"/>
      <c r="H110" s="61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618"/>
      <c r="P110" s="618"/>
      <c r="Q110" s="618"/>
      <c r="R110" s="618"/>
      <c r="S110" s="618"/>
      <c r="T110" s="618"/>
      <c r="U110" s="61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609" t="s">
        <v>343</v>
      </c>
      <c r="C111" s="125" t="s">
        <v>345</v>
      </c>
      <c r="D111" s="622">
        <v>5</v>
      </c>
      <c r="E111" s="622"/>
      <c r="F111" s="622"/>
      <c r="G111" s="127"/>
      <c r="H111" s="61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618"/>
      <c r="P111" s="618"/>
      <c r="Q111" s="618"/>
      <c r="R111" s="618"/>
      <c r="S111" s="618"/>
      <c r="T111" s="618"/>
      <c r="U111" s="61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609" t="s">
        <v>343</v>
      </c>
      <c r="C112" s="125" t="s">
        <v>347</v>
      </c>
      <c r="D112" s="622">
        <v>5</v>
      </c>
      <c r="E112" s="622"/>
      <c r="F112" s="622"/>
      <c r="G112" s="127"/>
      <c r="H112" s="61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618"/>
      <c r="P112" s="618"/>
      <c r="Q112" s="618"/>
      <c r="R112" s="618"/>
      <c r="S112" s="618"/>
      <c r="T112" s="618"/>
      <c r="U112" s="61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622">
        <v>5.0599999999999996</v>
      </c>
      <c r="E113" s="622"/>
      <c r="F113" s="622"/>
      <c r="G113" s="127"/>
      <c r="H113" s="61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618"/>
      <c r="P113" s="618"/>
      <c r="Q113" s="618"/>
      <c r="R113" s="618"/>
      <c r="S113" s="618"/>
      <c r="T113" s="618"/>
      <c r="U113" s="61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22">
        <v>5.0599999999999996</v>
      </c>
      <c r="E114" s="622"/>
      <c r="F114" s="622"/>
      <c r="G114" s="127"/>
      <c r="H114" s="61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618"/>
      <c r="P114" s="618"/>
      <c r="Q114" s="618"/>
      <c r="R114" s="618"/>
      <c r="S114" s="618"/>
      <c r="T114" s="618"/>
      <c r="U114" s="61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22">
        <v>5</v>
      </c>
      <c r="E115" s="622"/>
      <c r="F115" s="622"/>
      <c r="G115" s="127"/>
      <c r="H115" s="61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618"/>
      <c r="P115" s="618"/>
      <c r="Q115" s="618"/>
      <c r="R115" s="618"/>
      <c r="S115" s="618"/>
      <c r="T115" s="618"/>
      <c r="U115" s="61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22">
        <v>5</v>
      </c>
      <c r="E116" s="622"/>
      <c r="F116" s="622"/>
      <c r="G116" s="127"/>
      <c r="H116" s="61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618"/>
      <c r="P116" s="618"/>
      <c r="Q116" s="618"/>
      <c r="R116" s="618"/>
      <c r="S116" s="618"/>
      <c r="T116" s="618"/>
      <c r="U116" s="618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22">
        <v>5</v>
      </c>
      <c r="E117" s="622"/>
      <c r="F117" s="622"/>
      <c r="G117" s="127"/>
      <c r="H117" s="61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618"/>
      <c r="P117" s="618"/>
      <c r="Q117" s="618"/>
      <c r="R117" s="618"/>
      <c r="S117" s="618"/>
      <c r="T117" s="618"/>
      <c r="U117" s="61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22">
        <v>5.07</v>
      </c>
      <c r="E118" s="622"/>
      <c r="F118" s="622"/>
      <c r="G118" s="127"/>
      <c r="H118" s="61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618"/>
      <c r="P118" s="618"/>
      <c r="Q118" s="618"/>
      <c r="R118" s="618"/>
      <c r="S118" s="618"/>
      <c r="T118" s="618"/>
      <c r="U118" s="61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22">
        <v>5.07</v>
      </c>
      <c r="E119" s="622"/>
      <c r="F119" s="622"/>
      <c r="G119" s="127"/>
      <c r="H119" s="61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618"/>
      <c r="P119" s="618"/>
      <c r="Q119" s="618"/>
      <c r="R119" s="618"/>
      <c r="S119" s="618"/>
      <c r="T119" s="618"/>
      <c r="U119" s="61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22">
        <v>5.0599999999999996</v>
      </c>
      <c r="E120" s="622"/>
      <c r="F120" s="621"/>
      <c r="G120" s="127"/>
      <c r="H120" s="610">
        <f t="shared" si="19"/>
        <v>0</v>
      </c>
      <c r="I120" s="128"/>
      <c r="J120" s="129" t="str">
        <f t="array" ref="J120">IF(ISERROR(G120/I120),"",G120/I120)</f>
        <v/>
      </c>
      <c r="K120" s="61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618"/>
      <c r="P120" s="618"/>
      <c r="Q120" s="618"/>
      <c r="R120" s="618"/>
      <c r="S120" s="618"/>
      <c r="T120" s="618"/>
      <c r="U120" s="61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61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421" customFormat="1" ht="20.100000000000001" customHeight="1">
      <c r="A122" s="422">
        <v>30100038</v>
      </c>
      <c r="B122" s="410" t="s">
        <v>225</v>
      </c>
      <c r="C122" s="411" t="s">
        <v>226</v>
      </c>
      <c r="D122" s="412">
        <v>5.03</v>
      </c>
      <c r="E122" s="412"/>
      <c r="F122" s="412">
        <v>20170315</v>
      </c>
      <c r="G122" s="413">
        <f>90*5+11+46</f>
        <v>507</v>
      </c>
      <c r="H122" s="414">
        <f t="shared" ref="H122:H134" si="28">D122*G122</f>
        <v>2550.21</v>
      </c>
      <c r="I122" s="415"/>
      <c r="J122" s="415" t="str">
        <f t="array" ref="J122">IF(ISERROR(G122/I122),"",G122/I122)</f>
        <v/>
      </c>
      <c r="K122" s="416">
        <f t="array" ref="K122">IF(ISERROR(G122/L122),"",G122/L122)</f>
        <v>20.28</v>
      </c>
      <c r="L122" s="415">
        <v>25</v>
      </c>
      <c r="M122" s="417">
        <f t="shared" ref="M122:M134" si="29">IF(ISERROR(I122-K122),"",I122-K122)</f>
        <v>-20.28</v>
      </c>
      <c r="N122" s="415">
        <f t="shared" ref="N122:N134" si="30">SUM(O122:U122)</f>
        <v>0</v>
      </c>
      <c r="O122" s="418"/>
      <c r="P122" s="418"/>
      <c r="Q122" s="418"/>
      <c r="R122" s="418"/>
      <c r="S122" s="418"/>
      <c r="T122" s="418"/>
      <c r="U122" s="418"/>
      <c r="V122" s="419">
        <f t="shared" ref="V122:V134" si="31">SUM(X122:AA122)</f>
        <v>0</v>
      </c>
      <c r="W122" s="420">
        <f t="shared" si="26"/>
        <v>0</v>
      </c>
      <c r="X122" s="419"/>
      <c r="Y122" s="419"/>
      <c r="Z122" s="419"/>
      <c r="AA122" s="419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622">
        <v>5.03</v>
      </c>
      <c r="E123" s="622"/>
      <c r="F123" s="622"/>
      <c r="G123" s="127"/>
      <c r="H123" s="61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618"/>
      <c r="P123" s="618"/>
      <c r="Q123" s="618"/>
      <c r="R123" s="618"/>
      <c r="S123" s="618"/>
      <c r="T123" s="618"/>
      <c r="U123" s="61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22">
        <v>5.04</v>
      </c>
      <c r="E124" s="622"/>
      <c r="F124" s="622"/>
      <c r="G124" s="127"/>
      <c r="H124" s="61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618"/>
      <c r="P124" s="618"/>
      <c r="Q124" s="618"/>
      <c r="R124" s="618"/>
      <c r="S124" s="618"/>
      <c r="T124" s="618"/>
      <c r="U124" s="61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22">
        <v>5.03</v>
      </c>
      <c r="E125" s="622"/>
      <c r="F125" s="622"/>
      <c r="G125" s="127"/>
      <c r="H125" s="61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618"/>
      <c r="P125" s="618"/>
      <c r="Q125" s="618"/>
      <c r="R125" s="618"/>
      <c r="S125" s="618"/>
      <c r="T125" s="618"/>
      <c r="U125" s="61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615" t="s">
        <v>203</v>
      </c>
      <c r="D126" s="622">
        <v>5.03</v>
      </c>
      <c r="E126" s="622"/>
      <c r="F126" s="622"/>
      <c r="G126" s="127"/>
      <c r="H126" s="61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618"/>
      <c r="P126" s="618"/>
      <c r="Q126" s="618"/>
      <c r="R126" s="618"/>
      <c r="S126" s="618"/>
      <c r="T126" s="618"/>
      <c r="U126" s="61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22">
        <v>5.03</v>
      </c>
      <c r="E127" s="622"/>
      <c r="F127" s="622"/>
      <c r="G127" s="127"/>
      <c r="H127" s="61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618"/>
      <c r="P127" s="618"/>
      <c r="Q127" s="618"/>
      <c r="R127" s="618"/>
      <c r="S127" s="618"/>
      <c r="T127" s="618"/>
      <c r="U127" s="61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22">
        <v>5.03</v>
      </c>
      <c r="E128" s="622"/>
      <c r="F128" s="622"/>
      <c r="G128" s="127"/>
      <c r="H128" s="61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618"/>
      <c r="P128" s="618"/>
      <c r="Q128" s="618"/>
      <c r="R128" s="618"/>
      <c r="S128" s="618"/>
      <c r="T128" s="618"/>
      <c r="U128" s="61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615" t="s">
        <v>228</v>
      </c>
      <c r="D129" s="622">
        <v>5.03</v>
      </c>
      <c r="E129" s="622"/>
      <c r="F129" s="622"/>
      <c r="G129" s="127"/>
      <c r="H129" s="61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618"/>
      <c r="P129" s="618"/>
      <c r="Q129" s="618"/>
      <c r="R129" s="618"/>
      <c r="S129" s="618"/>
      <c r="T129" s="618"/>
      <c r="U129" s="61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615" t="s">
        <v>212</v>
      </c>
      <c r="D130" s="622">
        <v>5.03</v>
      </c>
      <c r="E130" s="622"/>
      <c r="F130" s="622"/>
      <c r="G130" s="127"/>
      <c r="H130" s="61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618"/>
      <c r="P130" s="618"/>
      <c r="Q130" s="618"/>
      <c r="R130" s="618"/>
      <c r="S130" s="618"/>
      <c r="T130" s="618"/>
      <c r="U130" s="61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615" t="s">
        <v>203</v>
      </c>
      <c r="D131" s="622">
        <v>5.03</v>
      </c>
      <c r="E131" s="622"/>
      <c r="F131" s="622"/>
      <c r="G131" s="127"/>
      <c r="H131" s="61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618"/>
      <c r="P131" s="618"/>
      <c r="Q131" s="618"/>
      <c r="R131" s="618"/>
      <c r="S131" s="618"/>
      <c r="T131" s="618"/>
      <c r="U131" s="61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615" t="s">
        <v>186</v>
      </c>
      <c r="D132" s="622">
        <v>5.03</v>
      </c>
      <c r="E132" s="622"/>
      <c r="F132" s="622"/>
      <c r="G132" s="127"/>
      <c r="H132" s="61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618"/>
      <c r="P132" s="618"/>
      <c r="Q132" s="618"/>
      <c r="R132" s="618"/>
      <c r="S132" s="618"/>
      <c r="T132" s="618"/>
      <c r="U132" s="61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615" t="s">
        <v>228</v>
      </c>
      <c r="D133" s="622">
        <v>5.03</v>
      </c>
      <c r="E133" s="622"/>
      <c r="F133" s="622"/>
      <c r="G133" s="127"/>
      <c r="H133" s="61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618"/>
      <c r="P133" s="618"/>
      <c r="Q133" s="618"/>
      <c r="R133" s="618"/>
      <c r="S133" s="618"/>
      <c r="T133" s="618"/>
      <c r="U133" s="61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615" t="s">
        <v>199</v>
      </c>
      <c r="D134" s="622">
        <v>5.03</v>
      </c>
      <c r="E134" s="622"/>
      <c r="F134" s="622"/>
      <c r="G134" s="127"/>
      <c r="H134" s="61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618"/>
      <c r="P134" s="618"/>
      <c r="Q134" s="618"/>
      <c r="R134" s="618"/>
      <c r="S134" s="618"/>
      <c r="T134" s="618"/>
      <c r="U134" s="61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22">
        <v>5.0599999999999996</v>
      </c>
      <c r="E135" s="622"/>
      <c r="F135" s="622"/>
      <c r="G135" s="127"/>
      <c r="H135" s="61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618"/>
      <c r="P135" s="618"/>
      <c r="Q135" s="618"/>
      <c r="R135" s="618"/>
      <c r="S135" s="618"/>
      <c r="T135" s="618"/>
      <c r="U135" s="61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22">
        <v>5.0599999999999996</v>
      </c>
      <c r="E136" s="622"/>
      <c r="F136" s="622"/>
      <c r="G136" s="127"/>
      <c r="H136" s="61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618"/>
      <c r="P136" s="618"/>
      <c r="Q136" s="618"/>
      <c r="R136" s="618"/>
      <c r="S136" s="618"/>
      <c r="T136" s="618"/>
      <c r="U136" s="61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619" t="s">
        <v>202</v>
      </c>
      <c r="D137" s="138"/>
      <c r="E137" s="138"/>
      <c r="F137" s="138"/>
      <c r="G137" s="139">
        <f>SUM(G122:G136)</f>
        <v>507</v>
      </c>
      <c r="H137" s="140">
        <f>SUM(H122:H136)</f>
        <v>2550.21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20.28</v>
      </c>
      <c r="L137" s="141"/>
      <c r="M137" s="144">
        <f>SUM(M122:M136)</f>
        <v>-20.28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22">
        <v>5.04</v>
      </c>
      <c r="E138" s="622"/>
      <c r="F138" s="622"/>
      <c r="G138" s="127"/>
      <c r="H138" s="61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618"/>
      <c r="P138" s="618"/>
      <c r="Q138" s="618"/>
      <c r="R138" s="618"/>
      <c r="S138" s="618"/>
      <c r="T138" s="618"/>
      <c r="U138" s="61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22">
        <v>5.04</v>
      </c>
      <c r="E139" s="622"/>
      <c r="F139" s="622"/>
      <c r="G139" s="127"/>
      <c r="H139" s="61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618"/>
      <c r="P139" s="618"/>
      <c r="Q139" s="618"/>
      <c r="R139" s="618"/>
      <c r="S139" s="618"/>
      <c r="T139" s="618"/>
      <c r="U139" s="61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22">
        <v>5.04</v>
      </c>
      <c r="E140" s="622"/>
      <c r="F140" s="622"/>
      <c r="G140" s="127"/>
      <c r="H140" s="61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618"/>
      <c r="P140" s="618"/>
      <c r="Q140" s="618"/>
      <c r="R140" s="618"/>
      <c r="S140" s="618"/>
      <c r="T140" s="618"/>
      <c r="U140" s="61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22">
        <v>5.04</v>
      </c>
      <c r="E141" s="622"/>
      <c r="F141" s="622"/>
      <c r="G141" s="127"/>
      <c r="H141" s="61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618"/>
      <c r="P141" s="618"/>
      <c r="Q141" s="618"/>
      <c r="R141" s="618"/>
      <c r="S141" s="618"/>
      <c r="T141" s="618"/>
      <c r="U141" s="61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22">
        <v>5.04</v>
      </c>
      <c r="E142" s="622"/>
      <c r="F142" s="622"/>
      <c r="G142" s="127"/>
      <c r="H142" s="61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618"/>
      <c r="P142" s="618"/>
      <c r="Q142" s="618"/>
      <c r="R142" s="618"/>
      <c r="S142" s="618"/>
      <c r="T142" s="618"/>
      <c r="U142" s="61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622">
        <v>5.04</v>
      </c>
      <c r="E143" s="622"/>
      <c r="F143" s="622"/>
      <c r="G143" s="127"/>
      <c r="H143" s="61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618"/>
      <c r="P143" s="618"/>
      <c r="Q143" s="618"/>
      <c r="R143" s="618"/>
      <c r="S143" s="618"/>
      <c r="T143" s="618"/>
      <c r="U143" s="618"/>
      <c r="V143" s="131"/>
      <c r="W143" s="132"/>
      <c r="X143" s="131"/>
      <c r="Y143" s="131"/>
      <c r="Z143" s="131"/>
      <c r="AA143" s="131"/>
    </row>
    <row r="144" spans="1:27" s="421" customFormat="1" ht="20.100000000000001" customHeight="1">
      <c r="A144" s="409">
        <v>30400020</v>
      </c>
      <c r="B144" s="410" t="s">
        <v>436</v>
      </c>
      <c r="C144" s="425" t="s">
        <v>74</v>
      </c>
      <c r="D144" s="412">
        <v>5.04</v>
      </c>
      <c r="E144" s="412"/>
      <c r="F144" s="412">
        <v>20170315</v>
      </c>
      <c r="G144" s="413">
        <f>90*5+91</f>
        <v>541</v>
      </c>
      <c r="H144" s="414">
        <f t="shared" si="32"/>
        <v>2726.64</v>
      </c>
      <c r="I144" s="415"/>
      <c r="J144" s="415"/>
      <c r="K144" s="416">
        <f t="array" ref="K144">IF(ISERROR(G144/L144),"",G144/L144)</f>
        <v>40.074074074074076</v>
      </c>
      <c r="L144" s="415">
        <v>13.5</v>
      </c>
      <c r="M144" s="417"/>
      <c r="N144" s="415"/>
      <c r="O144" s="418"/>
      <c r="P144" s="418"/>
      <c r="Q144" s="418"/>
      <c r="R144" s="418"/>
      <c r="S144" s="418"/>
      <c r="T144" s="418"/>
      <c r="U144" s="418"/>
      <c r="V144" s="419"/>
      <c r="W144" s="420"/>
      <c r="X144" s="419"/>
      <c r="Y144" s="419"/>
      <c r="Z144" s="419"/>
      <c r="AA144" s="419"/>
    </row>
    <row r="145" spans="1:27" s="421" customFormat="1" ht="20.100000000000001" customHeight="1">
      <c r="A145" s="409">
        <v>30400021</v>
      </c>
      <c r="B145" s="410" t="s">
        <v>436</v>
      </c>
      <c r="C145" s="425" t="s">
        <v>53</v>
      </c>
      <c r="D145" s="412">
        <v>5.04</v>
      </c>
      <c r="E145" s="412"/>
      <c r="F145" s="412">
        <v>20170309</v>
      </c>
      <c r="G145" s="413">
        <v>1</v>
      </c>
      <c r="H145" s="414">
        <f t="shared" si="32"/>
        <v>5.04</v>
      </c>
      <c r="I145" s="415"/>
      <c r="J145" s="415"/>
      <c r="K145" s="416">
        <f t="array" ref="K145">IF(ISERROR(G145/L145),"",G145/L145)</f>
        <v>7.407407407407407E-2</v>
      </c>
      <c r="L145" s="415">
        <v>13.5</v>
      </c>
      <c r="M145" s="417"/>
      <c r="N145" s="415"/>
      <c r="O145" s="418"/>
      <c r="P145" s="418"/>
      <c r="Q145" s="418"/>
      <c r="R145" s="418"/>
      <c r="S145" s="418"/>
      <c r="T145" s="418"/>
      <c r="U145" s="418"/>
      <c r="V145" s="419"/>
      <c r="W145" s="420"/>
      <c r="X145" s="419"/>
      <c r="Y145" s="419"/>
      <c r="Z145" s="419"/>
      <c r="AA145" s="419"/>
    </row>
    <row r="146" spans="1:27" s="421" customFormat="1" ht="20.100000000000001" customHeight="1">
      <c r="A146" s="409">
        <v>30400018</v>
      </c>
      <c r="B146" s="410" t="s">
        <v>436</v>
      </c>
      <c r="C146" s="411" t="s">
        <v>181</v>
      </c>
      <c r="D146" s="412">
        <v>5.04</v>
      </c>
      <c r="E146" s="412"/>
      <c r="F146" s="412">
        <v>20170311</v>
      </c>
      <c r="G146" s="413">
        <v>5</v>
      </c>
      <c r="H146" s="414">
        <f t="shared" si="32"/>
        <v>25.2</v>
      </c>
      <c r="I146" s="415"/>
      <c r="J146" s="415"/>
      <c r="K146" s="416">
        <f t="array" ref="K146">IF(ISERROR(G146/L146),"",G146/L146)</f>
        <v>0.37037037037037035</v>
      </c>
      <c r="L146" s="415">
        <v>13.5</v>
      </c>
      <c r="M146" s="417"/>
      <c r="N146" s="415"/>
      <c r="O146" s="418"/>
      <c r="P146" s="418"/>
      <c r="Q146" s="418"/>
      <c r="R146" s="418"/>
      <c r="S146" s="418"/>
      <c r="T146" s="418"/>
      <c r="U146" s="418"/>
      <c r="V146" s="419"/>
      <c r="W146" s="420"/>
      <c r="X146" s="419"/>
      <c r="Y146" s="419"/>
      <c r="Z146" s="419"/>
      <c r="AA146" s="419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22">
        <v>5.04</v>
      </c>
      <c r="E147" s="622"/>
      <c r="F147" s="622"/>
      <c r="G147" s="127"/>
      <c r="H147" s="61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618"/>
      <c r="P147" s="618"/>
      <c r="Q147" s="618"/>
      <c r="R147" s="618"/>
      <c r="S147" s="618"/>
      <c r="T147" s="618"/>
      <c r="U147" s="61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619" t="s">
        <v>202</v>
      </c>
      <c r="D148" s="138"/>
      <c r="E148" s="138"/>
      <c r="F148" s="138"/>
      <c r="G148" s="139">
        <f>SUM(G138:G147)</f>
        <v>547</v>
      </c>
      <c r="H148" s="140">
        <f>SUM(H138:H147)</f>
        <v>2756.8799999999997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40.518518518518526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616"/>
      <c r="D149" s="622">
        <v>3.65</v>
      </c>
      <c r="E149" s="622"/>
      <c r="F149" s="621"/>
      <c r="G149" s="127"/>
      <c r="H149" s="610">
        <f t="shared" ref="H149:H162" si="40">D149*G149</f>
        <v>0</v>
      </c>
      <c r="I149" s="128"/>
      <c r="J149" s="129" t="str">
        <f t="array" ref="J149">IF(ISERROR(G149/I149),"",G149/I149)</f>
        <v/>
      </c>
      <c r="K149" s="61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618"/>
      <c r="P149" s="618"/>
      <c r="Q149" s="618"/>
      <c r="R149" s="618"/>
      <c r="S149" s="618"/>
      <c r="T149" s="618"/>
      <c r="U149" s="61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616"/>
      <c r="D150" s="622">
        <v>6.58</v>
      </c>
      <c r="E150" s="622"/>
      <c r="F150" s="622"/>
      <c r="G150" s="127"/>
      <c r="H150" s="61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618"/>
      <c r="P150" s="618"/>
      <c r="Q150" s="618"/>
      <c r="R150" s="618"/>
      <c r="S150" s="618"/>
      <c r="T150" s="618"/>
      <c r="U150" s="61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616"/>
      <c r="D151" s="622">
        <v>7.8</v>
      </c>
      <c r="E151" s="622"/>
      <c r="F151" s="622"/>
      <c r="G151" s="127"/>
      <c r="H151" s="61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618"/>
      <c r="P151" s="618"/>
      <c r="Q151" s="618"/>
      <c r="R151" s="618"/>
      <c r="S151" s="618"/>
      <c r="T151" s="618"/>
      <c r="U151" s="61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616"/>
      <c r="D152" s="622">
        <v>4.4000000000000004</v>
      </c>
      <c r="E152" s="622"/>
      <c r="F152" s="622"/>
      <c r="G152" s="127"/>
      <c r="H152" s="61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618"/>
      <c r="P152" s="618"/>
      <c r="Q152" s="618"/>
      <c r="R152" s="618"/>
      <c r="S152" s="618"/>
      <c r="T152" s="618"/>
      <c r="U152" s="61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622"/>
      <c r="E153" s="622"/>
      <c r="F153" s="622"/>
      <c r="G153" s="127"/>
      <c r="H153" s="61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618"/>
      <c r="P153" s="618"/>
      <c r="Q153" s="618"/>
      <c r="R153" s="618"/>
      <c r="S153" s="618"/>
      <c r="T153" s="618"/>
      <c r="U153" s="61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616" t="s">
        <v>239</v>
      </c>
      <c r="C154" s="616" t="s">
        <v>179</v>
      </c>
      <c r="D154" s="622">
        <v>6.04</v>
      </c>
      <c r="E154" s="622"/>
      <c r="F154" s="622"/>
      <c r="G154" s="127"/>
      <c r="H154" s="61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618"/>
      <c r="P154" s="618"/>
      <c r="Q154" s="618"/>
      <c r="R154" s="618"/>
      <c r="S154" s="618"/>
      <c r="T154" s="618"/>
      <c r="U154" s="61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616" t="s">
        <v>239</v>
      </c>
      <c r="C155" s="616" t="s">
        <v>186</v>
      </c>
      <c r="D155" s="622">
        <v>6.04</v>
      </c>
      <c r="E155" s="622"/>
      <c r="F155" s="622"/>
      <c r="G155" s="127"/>
      <c r="H155" s="61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618"/>
      <c r="P155" s="618"/>
      <c r="Q155" s="618"/>
      <c r="R155" s="618"/>
      <c r="S155" s="618"/>
      <c r="T155" s="618"/>
      <c r="U155" s="61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616" t="s">
        <v>440</v>
      </c>
      <c r="C156" s="616" t="s">
        <v>179</v>
      </c>
      <c r="D156" s="622">
        <v>6</v>
      </c>
      <c r="E156" s="622"/>
      <c r="F156" s="622"/>
      <c r="G156" s="127"/>
      <c r="H156" s="610">
        <f t="shared" si="40"/>
        <v>0</v>
      </c>
      <c r="I156" s="128"/>
      <c r="J156" s="129"/>
      <c r="K156" s="130"/>
      <c r="L156" s="128"/>
      <c r="M156" s="108"/>
      <c r="N156" s="129"/>
      <c r="O156" s="618"/>
      <c r="P156" s="618"/>
      <c r="Q156" s="618"/>
      <c r="R156" s="618"/>
      <c r="S156" s="618"/>
      <c r="T156" s="618"/>
      <c r="U156" s="61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616" t="s">
        <v>440</v>
      </c>
      <c r="C157" s="616" t="s">
        <v>60</v>
      </c>
      <c r="D157" s="622">
        <v>6</v>
      </c>
      <c r="E157" s="622"/>
      <c r="F157" s="622"/>
      <c r="G157" s="127"/>
      <c r="H157" s="61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618"/>
      <c r="P157" s="618"/>
      <c r="Q157" s="618"/>
      <c r="R157" s="618"/>
      <c r="S157" s="618"/>
      <c r="T157" s="618"/>
      <c r="U157" s="61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609" t="s">
        <v>240</v>
      </c>
      <c r="C158" s="125"/>
      <c r="D158" s="622">
        <v>7.3</v>
      </c>
      <c r="E158" s="622"/>
      <c r="F158" s="622"/>
      <c r="G158" s="127"/>
      <c r="H158" s="61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618"/>
      <c r="P158" s="618"/>
      <c r="Q158" s="618"/>
      <c r="R158" s="618"/>
      <c r="S158" s="618"/>
      <c r="T158" s="618"/>
      <c r="U158" s="61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609" t="s">
        <v>241</v>
      </c>
      <c r="C159" s="125"/>
      <c r="D159" s="622">
        <f>78*120/1000</f>
        <v>9.36</v>
      </c>
      <c r="E159" s="622"/>
      <c r="F159" s="622"/>
      <c r="G159" s="127"/>
      <c r="H159" s="61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618"/>
      <c r="P159" s="618"/>
      <c r="Q159" s="618"/>
      <c r="R159" s="618"/>
      <c r="S159" s="618"/>
      <c r="T159" s="618"/>
      <c r="U159" s="61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609" t="s">
        <v>242</v>
      </c>
      <c r="C160" s="125"/>
      <c r="D160" s="622">
        <v>4.5</v>
      </c>
      <c r="E160" s="622"/>
      <c r="F160" s="622"/>
      <c r="G160" s="127"/>
      <c r="H160" s="610">
        <f t="shared" si="40"/>
        <v>0</v>
      </c>
      <c r="I160" s="128"/>
      <c r="J160" s="129"/>
      <c r="K160" s="130"/>
      <c r="L160" s="128"/>
      <c r="M160" s="108"/>
      <c r="N160" s="129"/>
      <c r="O160" s="618"/>
      <c r="P160" s="618"/>
      <c r="Q160" s="618"/>
      <c r="R160" s="618"/>
      <c r="S160" s="618"/>
      <c r="T160" s="618"/>
      <c r="U160" s="61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609" t="s">
        <v>243</v>
      </c>
      <c r="C161" s="125"/>
      <c r="D161" s="622">
        <v>4.5</v>
      </c>
      <c r="E161" s="622"/>
      <c r="F161" s="622"/>
      <c r="G161" s="127"/>
      <c r="H161" s="610">
        <f t="shared" si="40"/>
        <v>0</v>
      </c>
      <c r="I161" s="128"/>
      <c r="J161" s="129"/>
      <c r="K161" s="130"/>
      <c r="L161" s="128"/>
      <c r="M161" s="108"/>
      <c r="N161" s="129"/>
      <c r="O161" s="618"/>
      <c r="P161" s="618"/>
      <c r="Q161" s="618"/>
      <c r="R161" s="618"/>
      <c r="S161" s="618"/>
      <c r="T161" s="618"/>
      <c r="U161" s="61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22">
        <v>5.03</v>
      </c>
      <c r="E162" s="622"/>
      <c r="F162" s="622"/>
      <c r="G162" s="127"/>
      <c r="H162" s="610">
        <f t="shared" si="40"/>
        <v>0</v>
      </c>
      <c r="I162" s="128"/>
      <c r="J162" s="129"/>
      <c r="K162" s="130"/>
      <c r="L162" s="128"/>
      <c r="M162" s="108"/>
      <c r="N162" s="129"/>
      <c r="O162" s="618"/>
      <c r="P162" s="618"/>
      <c r="Q162" s="618"/>
      <c r="R162" s="618"/>
      <c r="S162" s="618"/>
      <c r="T162" s="618"/>
      <c r="U162" s="61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61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hidden="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3283</v>
      </c>
      <c r="H164" s="147">
        <f>SUM(H28,H86,H121,H137,H148,H163)</f>
        <v>16584.36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130.05164622816798</v>
      </c>
      <c r="L164" s="148">
        <f>IF(ISERROR(G164/K164),"",G164/K164)</f>
        <v>25.243817323466779</v>
      </c>
      <c r="M164" s="147">
        <f t="shared" ref="M164:AA164" si="42">SUM(M28,M86,M121,M137,M148,M163)</f>
        <v>-89.533127709649449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hidden="1" customHeight="1">
      <c r="A165" s="675" t="s">
        <v>471</v>
      </c>
      <c r="B165" s="612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hidden="1" customHeight="1">
      <c r="A166" s="676"/>
      <c r="B166" s="612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hidden="1" customHeight="1">
      <c r="A167" s="676"/>
      <c r="B167" s="612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hidden="1" customHeight="1">
      <c r="A168" s="676"/>
      <c r="B168" s="612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hidden="1" customHeight="1">
      <c r="A169" s="676"/>
      <c r="B169" s="612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hidden="1" customHeight="1">
      <c r="A170" s="677"/>
      <c r="B170" s="612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hidden="1" customHeight="1">
      <c r="A171" s="261" t="s">
        <v>472</v>
      </c>
      <c r="B171" s="612">
        <f>G164</f>
        <v>3283</v>
      </c>
      <c r="C171" s="646" t="s">
        <v>269</v>
      </c>
      <c r="D171" s="645"/>
      <c r="E171" s="738">
        <f>H164</f>
        <v>16584.36</v>
      </c>
      <c r="F171" s="738"/>
      <c r="G171" s="636" t="s">
        <v>270</v>
      </c>
      <c r="H171" s="636"/>
      <c r="I171" s="664">
        <f>L164</f>
        <v>25.243817323466779</v>
      </c>
      <c r="J171" s="664"/>
      <c r="K171" s="666" t="s">
        <v>271</v>
      </c>
      <c r="L171" s="666"/>
      <c r="M171" s="664" t="str">
        <f>J164</f>
        <v/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hidden="1" customHeight="1">
      <c r="A172" s="262" t="s">
        <v>473</v>
      </c>
      <c r="B172" s="612">
        <f>I164+C170</f>
        <v>4</v>
      </c>
      <c r="C172" s="643" t="s">
        <v>251</v>
      </c>
      <c r="D172" s="644"/>
      <c r="E172" s="738">
        <f>K164+I170</f>
        <v>171.05164622816798</v>
      </c>
      <c r="F172" s="738"/>
      <c r="G172" s="636" t="s">
        <v>274</v>
      </c>
      <c r="H172" s="636"/>
      <c r="I172" s="664">
        <f>B172-E172</f>
        <v>-167.05164622816798</v>
      </c>
      <c r="J172" s="664"/>
      <c r="K172" s="666" t="s">
        <v>275</v>
      </c>
      <c r="L172" s="666"/>
      <c r="M172" s="667">
        <f>IF(ISERROR(I172/E172),"",I172/E172)</f>
        <v>-0.97661524990724524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hidden="1" customHeight="1">
      <c r="A173" s="262" t="s">
        <v>474</v>
      </c>
      <c r="B173" s="612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hidden="1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hidden="1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hidden="1" customHeight="1">
      <c r="A177" s="688"/>
      <c r="B177" s="691"/>
      <c r="C177" s="691"/>
      <c r="D177" s="691"/>
      <c r="E177" s="685"/>
      <c r="F177" s="685"/>
      <c r="G177" s="302" t="s">
        <v>296</v>
      </c>
      <c r="H177" s="616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609" t="s">
        <v>178</v>
      </c>
      <c r="C178" s="125" t="s">
        <v>179</v>
      </c>
      <c r="D178" s="622">
        <v>5.03</v>
      </c>
      <c r="E178" s="622"/>
      <c r="F178" s="622"/>
      <c r="G178" s="146"/>
      <c r="H178" s="61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618"/>
      <c r="P178" s="618"/>
      <c r="Q178" s="618"/>
      <c r="R178" s="618"/>
      <c r="S178" s="618"/>
      <c r="T178" s="618"/>
      <c r="U178" s="61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22">
        <v>5.03</v>
      </c>
      <c r="E179" s="622"/>
      <c r="F179" s="622"/>
      <c r="G179" s="127"/>
      <c r="H179" s="61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618"/>
      <c r="P179" s="618"/>
      <c r="Q179" s="618"/>
      <c r="R179" s="618"/>
      <c r="S179" s="618"/>
      <c r="T179" s="618"/>
      <c r="U179" s="61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22">
        <v>5.03</v>
      </c>
      <c r="E180" s="622"/>
      <c r="F180" s="622"/>
      <c r="G180" s="127"/>
      <c r="H180" s="61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618"/>
      <c r="P180" s="618"/>
      <c r="Q180" s="618"/>
      <c r="R180" s="618"/>
      <c r="S180" s="618"/>
      <c r="T180" s="618"/>
      <c r="U180" s="61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22">
        <v>5.03</v>
      </c>
      <c r="E181" s="622"/>
      <c r="F181" s="622"/>
      <c r="G181" s="127"/>
      <c r="H181" s="61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618"/>
      <c r="P181" s="618"/>
      <c r="Q181" s="618"/>
      <c r="R181" s="618"/>
      <c r="S181" s="618"/>
      <c r="T181" s="618"/>
      <c r="U181" s="61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22">
        <v>5.03</v>
      </c>
      <c r="E182" s="622"/>
      <c r="F182" s="622"/>
      <c r="G182" s="127"/>
      <c r="H182" s="61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618"/>
      <c r="P182" s="618"/>
      <c r="Q182" s="618"/>
      <c r="R182" s="618"/>
      <c r="S182" s="618"/>
      <c r="T182" s="618"/>
      <c r="U182" s="61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22">
        <v>5.04</v>
      </c>
      <c r="E183" s="622"/>
      <c r="F183" s="373"/>
      <c r="G183" s="134"/>
      <c r="H183" s="61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618"/>
      <c r="P183" s="618"/>
      <c r="Q183" s="618"/>
      <c r="R183" s="618"/>
      <c r="S183" s="618"/>
      <c r="T183" s="618"/>
      <c r="U183" s="61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22">
        <v>5.03</v>
      </c>
      <c r="E184" s="622"/>
      <c r="F184" s="622"/>
      <c r="G184" s="127"/>
      <c r="H184" s="61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618"/>
      <c r="P184" s="618"/>
      <c r="Q184" s="618"/>
      <c r="R184" s="618"/>
      <c r="S184" s="618"/>
      <c r="T184" s="618"/>
      <c r="U184" s="61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22">
        <v>5.03</v>
      </c>
      <c r="E185" s="622"/>
      <c r="F185" s="622"/>
      <c r="G185" s="127"/>
      <c r="H185" s="61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618"/>
      <c r="P185" s="618"/>
      <c r="Q185" s="618"/>
      <c r="R185" s="618"/>
      <c r="S185" s="618"/>
      <c r="T185" s="618"/>
      <c r="U185" s="61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22">
        <v>5.04</v>
      </c>
      <c r="E186" s="622"/>
      <c r="F186" s="374"/>
      <c r="G186" s="127"/>
      <c r="H186" s="610">
        <f t="shared" si="43"/>
        <v>0</v>
      </c>
      <c r="I186" s="61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618"/>
      <c r="P186" s="618"/>
      <c r="Q186" s="618"/>
      <c r="R186" s="618"/>
      <c r="S186" s="618"/>
      <c r="T186" s="618"/>
      <c r="U186" s="61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22">
        <v>5.04</v>
      </c>
      <c r="E187" s="622"/>
      <c r="F187" s="374"/>
      <c r="G187" s="127"/>
      <c r="H187" s="610">
        <f t="shared" si="43"/>
        <v>0</v>
      </c>
      <c r="I187" s="61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618"/>
      <c r="P187" s="618"/>
      <c r="Q187" s="618"/>
      <c r="R187" s="618"/>
      <c r="S187" s="618"/>
      <c r="T187" s="618"/>
      <c r="U187" s="61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22"/>
      <c r="E188" s="622"/>
      <c r="F188" s="622"/>
      <c r="G188" s="127"/>
      <c r="H188" s="61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618"/>
      <c r="P188" s="618"/>
      <c r="Q188" s="618"/>
      <c r="R188" s="618"/>
      <c r="S188" s="618"/>
      <c r="T188" s="618"/>
      <c r="U188" s="61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22"/>
      <c r="E189" s="622"/>
      <c r="F189" s="622"/>
      <c r="G189" s="127"/>
      <c r="H189" s="61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618"/>
      <c r="P189" s="618"/>
      <c r="Q189" s="618"/>
      <c r="R189" s="618"/>
      <c r="S189" s="618"/>
      <c r="T189" s="618"/>
      <c r="U189" s="61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22">
        <v>5.0599999999999996</v>
      </c>
      <c r="E190" s="622"/>
      <c r="F190" s="622"/>
      <c r="G190" s="127"/>
      <c r="H190" s="61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618"/>
      <c r="P190" s="618"/>
      <c r="Q190" s="618"/>
      <c r="R190" s="618"/>
      <c r="S190" s="618"/>
      <c r="T190" s="618"/>
      <c r="U190" s="61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22">
        <v>5.09</v>
      </c>
      <c r="E191" s="622"/>
      <c r="F191" s="622"/>
      <c r="G191" s="127"/>
      <c r="H191" s="61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618"/>
      <c r="P191" s="618"/>
      <c r="Q191" s="618"/>
      <c r="R191" s="618"/>
      <c r="S191" s="618"/>
      <c r="T191" s="618"/>
      <c r="U191" s="61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622">
        <v>5.09</v>
      </c>
      <c r="E192" s="622"/>
      <c r="F192" s="622"/>
      <c r="G192" s="127"/>
      <c r="H192" s="61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618"/>
      <c r="P192" s="618"/>
      <c r="Q192" s="618"/>
      <c r="R192" s="618"/>
      <c r="S192" s="618"/>
      <c r="T192" s="618"/>
      <c r="U192" s="61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616" t="s">
        <v>190</v>
      </c>
      <c r="D193" s="622">
        <v>4.8</v>
      </c>
      <c r="E193" s="622"/>
      <c r="F193" s="622"/>
      <c r="G193" s="127"/>
      <c r="H193" s="61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618"/>
      <c r="P193" s="618"/>
      <c r="Q193" s="618"/>
      <c r="R193" s="618"/>
      <c r="S193" s="618"/>
      <c r="T193" s="618"/>
      <c r="U193" s="61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616" t="s">
        <v>187</v>
      </c>
      <c r="D194" s="622">
        <v>4.8</v>
      </c>
      <c r="E194" s="622"/>
      <c r="F194" s="622"/>
      <c r="G194" s="127"/>
      <c r="H194" s="61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618"/>
      <c r="P194" s="618"/>
      <c r="Q194" s="618"/>
      <c r="R194" s="618"/>
      <c r="S194" s="618"/>
      <c r="T194" s="618"/>
      <c r="U194" s="61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616" t="s">
        <v>179</v>
      </c>
      <c r="D195" s="622">
        <v>4.8</v>
      </c>
      <c r="E195" s="622"/>
      <c r="F195" s="622"/>
      <c r="G195" s="127"/>
      <c r="H195" s="61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618"/>
      <c r="P195" s="618"/>
      <c r="Q195" s="618"/>
      <c r="R195" s="618"/>
      <c r="S195" s="618"/>
      <c r="T195" s="618"/>
      <c r="U195" s="61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616" t="s">
        <v>199</v>
      </c>
      <c r="D196" s="622">
        <v>4.8</v>
      </c>
      <c r="E196" s="622"/>
      <c r="F196" s="622"/>
      <c r="G196" s="127"/>
      <c r="H196" s="61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618"/>
      <c r="P196" s="618"/>
      <c r="Q196" s="618"/>
      <c r="R196" s="618"/>
      <c r="S196" s="618"/>
      <c r="T196" s="618"/>
      <c r="U196" s="61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22">
        <v>4.99</v>
      </c>
      <c r="E197" s="622"/>
      <c r="F197" s="622"/>
      <c r="G197" s="127"/>
      <c r="H197" s="61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618"/>
      <c r="P197" s="618"/>
      <c r="Q197" s="618"/>
      <c r="R197" s="618"/>
      <c r="S197" s="618"/>
      <c r="T197" s="618"/>
      <c r="U197" s="61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22">
        <v>4.99</v>
      </c>
      <c r="E198" s="622"/>
      <c r="F198" s="622"/>
      <c r="G198" s="127"/>
      <c r="H198" s="61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618"/>
      <c r="P198" s="618"/>
      <c r="Q198" s="618"/>
      <c r="R198" s="618"/>
      <c r="S198" s="618"/>
      <c r="T198" s="618"/>
      <c r="U198" s="61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61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609" t="s">
        <v>206</v>
      </c>
      <c r="C200" s="125" t="s">
        <v>199</v>
      </c>
      <c r="D200" s="622">
        <v>5.03</v>
      </c>
      <c r="E200" s="622"/>
      <c r="F200" s="622"/>
      <c r="G200" s="127"/>
      <c r="H200" s="61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614"/>
      <c r="P200" s="614"/>
      <c r="Q200" s="614"/>
      <c r="R200" s="614"/>
      <c r="S200" s="614"/>
      <c r="T200" s="614"/>
      <c r="U200" s="6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609" t="s">
        <v>425</v>
      </c>
      <c r="C201" s="177" t="s">
        <v>427</v>
      </c>
      <c r="D201" s="622">
        <v>5.03</v>
      </c>
      <c r="E201" s="622"/>
      <c r="F201" s="622">
        <v>20170314</v>
      </c>
      <c r="G201" s="127">
        <f>108*4+41</f>
        <v>473</v>
      </c>
      <c r="H201" s="610">
        <f t="shared" si="51"/>
        <v>2379.19</v>
      </c>
      <c r="I201" s="128"/>
      <c r="J201" s="129"/>
      <c r="K201" s="130"/>
      <c r="L201" s="128">
        <v>52</v>
      </c>
      <c r="M201" s="108"/>
      <c r="N201" s="129"/>
      <c r="O201" s="614"/>
      <c r="P201" s="614"/>
      <c r="Q201" s="614"/>
      <c r="R201" s="614"/>
      <c r="S201" s="614"/>
      <c r="T201" s="614"/>
      <c r="U201" s="6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609" t="s">
        <v>206</v>
      </c>
      <c r="C202" s="125" t="s">
        <v>186</v>
      </c>
      <c r="D202" s="622">
        <v>5.03</v>
      </c>
      <c r="E202" s="622"/>
      <c r="F202" s="622"/>
      <c r="G202" s="127"/>
      <c r="H202" s="61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614"/>
      <c r="P202" s="614"/>
      <c r="Q202" s="614"/>
      <c r="R202" s="614"/>
      <c r="S202" s="614"/>
      <c r="T202" s="614"/>
      <c r="U202" s="6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609" t="s">
        <v>206</v>
      </c>
      <c r="C203" s="125" t="s">
        <v>203</v>
      </c>
      <c r="D203" s="622">
        <v>5.03</v>
      </c>
      <c r="E203" s="622"/>
      <c r="F203" s="622"/>
      <c r="G203" s="127"/>
      <c r="H203" s="61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614"/>
      <c r="P203" s="614"/>
      <c r="Q203" s="614"/>
      <c r="R203" s="614"/>
      <c r="S203" s="614"/>
      <c r="T203" s="614"/>
      <c r="U203" s="6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609" t="s">
        <v>206</v>
      </c>
      <c r="C204" s="125" t="s">
        <v>207</v>
      </c>
      <c r="D204" s="622">
        <v>5.03</v>
      </c>
      <c r="E204" s="622"/>
      <c r="F204" s="622"/>
      <c r="G204" s="127"/>
      <c r="H204" s="61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614"/>
      <c r="P204" s="614"/>
      <c r="Q204" s="614"/>
      <c r="R204" s="614"/>
      <c r="S204" s="614"/>
      <c r="T204" s="614"/>
      <c r="U204" s="6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609" t="s">
        <v>414</v>
      </c>
      <c r="C205" s="177" t="s">
        <v>415</v>
      </c>
      <c r="D205" s="622">
        <v>5.03</v>
      </c>
      <c r="E205" s="622"/>
      <c r="F205" s="622"/>
      <c r="G205" s="127"/>
      <c r="H205" s="61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614"/>
      <c r="P205" s="614"/>
      <c r="Q205" s="614"/>
      <c r="R205" s="614"/>
      <c r="S205" s="614"/>
      <c r="T205" s="614"/>
      <c r="U205" s="6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609" t="s">
        <v>414</v>
      </c>
      <c r="C206" s="177" t="s">
        <v>416</v>
      </c>
      <c r="D206" s="622">
        <v>5.03</v>
      </c>
      <c r="E206" s="622"/>
      <c r="F206" s="622"/>
      <c r="G206" s="127"/>
      <c r="H206" s="61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614"/>
      <c r="P206" s="614"/>
      <c r="Q206" s="614"/>
      <c r="R206" s="614"/>
      <c r="S206" s="614"/>
      <c r="T206" s="614"/>
      <c r="U206" s="6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609" t="s">
        <v>414</v>
      </c>
      <c r="C207" s="177" t="s">
        <v>61</v>
      </c>
      <c r="D207" s="622">
        <v>5.03</v>
      </c>
      <c r="E207" s="622"/>
      <c r="F207" s="622"/>
      <c r="G207" s="127"/>
      <c r="H207" s="61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614"/>
      <c r="P207" s="614"/>
      <c r="Q207" s="614"/>
      <c r="R207" s="614"/>
      <c r="S207" s="614"/>
      <c r="T207" s="614"/>
      <c r="U207" s="6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609" t="s">
        <v>208</v>
      </c>
      <c r="C208" s="125" t="s">
        <v>179</v>
      </c>
      <c r="D208" s="622">
        <v>5.08</v>
      </c>
      <c r="E208" s="622"/>
      <c r="F208" s="622"/>
      <c r="G208" s="127"/>
      <c r="H208" s="61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614"/>
      <c r="P208" s="614"/>
      <c r="Q208" s="614"/>
      <c r="R208" s="614"/>
      <c r="S208" s="614"/>
      <c r="T208" s="614"/>
      <c r="U208" s="6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609" t="s">
        <v>208</v>
      </c>
      <c r="C209" s="125" t="s">
        <v>204</v>
      </c>
      <c r="D209" s="622">
        <v>5.08</v>
      </c>
      <c r="E209" s="622"/>
      <c r="F209" s="622"/>
      <c r="G209" s="127"/>
      <c r="H209" s="61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614"/>
      <c r="P209" s="614"/>
      <c r="Q209" s="614"/>
      <c r="R209" s="614"/>
      <c r="S209" s="614"/>
      <c r="T209" s="614"/>
      <c r="U209" s="6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609" t="s">
        <v>208</v>
      </c>
      <c r="C210" s="125" t="s">
        <v>205</v>
      </c>
      <c r="D210" s="622">
        <v>5.08</v>
      </c>
      <c r="E210" s="622"/>
      <c r="F210" s="622"/>
      <c r="G210" s="127"/>
      <c r="H210" s="61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614"/>
      <c r="P210" s="614"/>
      <c r="Q210" s="614"/>
      <c r="R210" s="614"/>
      <c r="S210" s="614"/>
      <c r="T210" s="614"/>
      <c r="U210" s="6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609" t="s">
        <v>208</v>
      </c>
      <c r="C211" s="125" t="s">
        <v>186</v>
      </c>
      <c r="D211" s="622">
        <v>5.08</v>
      </c>
      <c r="E211" s="622"/>
      <c r="F211" s="622"/>
      <c r="G211" s="127"/>
      <c r="H211" s="61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614"/>
      <c r="P211" s="614"/>
      <c r="Q211" s="614"/>
      <c r="R211" s="614"/>
      <c r="S211" s="614"/>
      <c r="T211" s="614"/>
      <c r="U211" s="6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s="421" customFormat="1" ht="20.100000000000001" customHeight="1">
      <c r="A212" s="409">
        <v>30100029</v>
      </c>
      <c r="B212" s="423" t="s">
        <v>208</v>
      </c>
      <c r="C212" s="411" t="s">
        <v>203</v>
      </c>
      <c r="D212" s="412">
        <v>5.08</v>
      </c>
      <c r="E212" s="412"/>
      <c r="F212" s="412">
        <v>20170315</v>
      </c>
      <c r="G212" s="413">
        <f>108*6+32</f>
        <v>680</v>
      </c>
      <c r="H212" s="414">
        <f t="shared" si="51"/>
        <v>3454.4</v>
      </c>
      <c r="I212" s="415"/>
      <c r="J212" s="415" t="str">
        <f t="array" ref="J212">IF(ISERROR(G212/I212),"",G212/I212)</f>
        <v/>
      </c>
      <c r="K212" s="416">
        <f t="array" ref="K212">IF(ISERROR(G212/L212),"",G212/L212)</f>
        <v>32.38095238095238</v>
      </c>
      <c r="L212" s="415">
        <v>21</v>
      </c>
      <c r="M212" s="417">
        <f t="shared" si="52"/>
        <v>-32.38095238095238</v>
      </c>
      <c r="N212" s="415">
        <f t="shared" si="53"/>
        <v>0</v>
      </c>
      <c r="O212" s="424"/>
      <c r="P212" s="424"/>
      <c r="Q212" s="424"/>
      <c r="R212" s="424"/>
      <c r="S212" s="424"/>
      <c r="T212" s="424"/>
      <c r="U212" s="424"/>
      <c r="V212" s="419">
        <f t="shared" si="54"/>
        <v>0</v>
      </c>
      <c r="W212" s="420">
        <f t="shared" si="55"/>
        <v>0</v>
      </c>
      <c r="X212" s="419"/>
      <c r="Y212" s="419"/>
      <c r="Z212" s="419"/>
      <c r="AA212" s="419"/>
    </row>
    <row r="213" spans="1:27" ht="20.100000000000001" hidden="1" customHeight="1">
      <c r="A213" s="254">
        <v>30100026</v>
      </c>
      <c r="B213" s="609" t="s">
        <v>208</v>
      </c>
      <c r="C213" s="125" t="s">
        <v>199</v>
      </c>
      <c r="D213" s="622">
        <v>5.08</v>
      </c>
      <c r="E213" s="622"/>
      <c r="F213" s="622"/>
      <c r="G213" s="127"/>
      <c r="H213" s="61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618"/>
      <c r="P213" s="618"/>
      <c r="Q213" s="618"/>
      <c r="R213" s="618"/>
      <c r="S213" s="618"/>
      <c r="T213" s="618"/>
      <c r="U213" s="61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609" t="s">
        <v>208</v>
      </c>
      <c r="C214" s="125" t="s">
        <v>187</v>
      </c>
      <c r="D214" s="622">
        <v>5.08</v>
      </c>
      <c r="E214" s="622"/>
      <c r="F214" s="622"/>
      <c r="G214" s="127"/>
      <c r="H214" s="61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614"/>
      <c r="P214" s="614"/>
      <c r="Q214" s="614"/>
      <c r="R214" s="614"/>
      <c r="S214" s="614"/>
      <c r="T214" s="614"/>
      <c r="U214" s="6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609" t="s">
        <v>208</v>
      </c>
      <c r="C215" s="125" t="s">
        <v>207</v>
      </c>
      <c r="D215" s="622">
        <v>5.08</v>
      </c>
      <c r="E215" s="622"/>
      <c r="F215" s="622"/>
      <c r="G215" s="127"/>
      <c r="H215" s="61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618"/>
      <c r="P215" s="618"/>
      <c r="Q215" s="618"/>
      <c r="R215" s="618"/>
      <c r="S215" s="618"/>
      <c r="T215" s="618"/>
      <c r="U215" s="61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609" t="s">
        <v>209</v>
      </c>
      <c r="C216" s="125" t="s">
        <v>194</v>
      </c>
      <c r="D216" s="622">
        <v>5.03</v>
      </c>
      <c r="E216" s="622"/>
      <c r="F216" s="622"/>
      <c r="G216" s="127"/>
      <c r="H216" s="61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614"/>
      <c r="P216" s="614"/>
      <c r="Q216" s="614"/>
      <c r="R216" s="614"/>
      <c r="S216" s="614"/>
      <c r="T216" s="614"/>
      <c r="U216" s="6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609" t="s">
        <v>209</v>
      </c>
      <c r="C217" s="125" t="s">
        <v>179</v>
      </c>
      <c r="D217" s="622">
        <v>5.03</v>
      </c>
      <c r="E217" s="622"/>
      <c r="F217" s="622"/>
      <c r="G217" s="127"/>
      <c r="H217" s="61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614"/>
      <c r="P217" s="614"/>
      <c r="Q217" s="614"/>
      <c r="R217" s="614"/>
      <c r="S217" s="614"/>
      <c r="T217" s="614"/>
      <c r="U217" s="6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609" t="s">
        <v>209</v>
      </c>
      <c r="C218" s="125" t="s">
        <v>195</v>
      </c>
      <c r="D218" s="622">
        <v>5.03</v>
      </c>
      <c r="E218" s="622"/>
      <c r="F218" s="622"/>
      <c r="G218" s="127"/>
      <c r="H218" s="61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614"/>
      <c r="P218" s="614"/>
      <c r="Q218" s="614"/>
      <c r="R218" s="614"/>
      <c r="S218" s="614"/>
      <c r="T218" s="614"/>
      <c r="U218" s="6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609" t="s">
        <v>209</v>
      </c>
      <c r="C219" s="125" t="s">
        <v>204</v>
      </c>
      <c r="D219" s="622">
        <v>5.03</v>
      </c>
      <c r="E219" s="622"/>
      <c r="F219" s="622"/>
      <c r="G219" s="127"/>
      <c r="H219" s="61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614"/>
      <c r="P219" s="614"/>
      <c r="Q219" s="614"/>
      <c r="R219" s="614"/>
      <c r="S219" s="614"/>
      <c r="T219" s="614"/>
      <c r="U219" s="6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609" t="s">
        <v>382</v>
      </c>
      <c r="C220" s="177" t="s">
        <v>383</v>
      </c>
      <c r="D220" s="622">
        <v>5.03</v>
      </c>
      <c r="E220" s="622"/>
      <c r="F220" s="622"/>
      <c r="G220" s="127"/>
      <c r="H220" s="61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614"/>
      <c r="P220" s="614"/>
      <c r="Q220" s="614"/>
      <c r="R220" s="614"/>
      <c r="S220" s="614"/>
      <c r="T220" s="614"/>
      <c r="U220" s="6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609" t="s">
        <v>382</v>
      </c>
      <c r="C221" s="177" t="s">
        <v>384</v>
      </c>
      <c r="D221" s="622">
        <v>5.03</v>
      </c>
      <c r="E221" s="622"/>
      <c r="F221" s="622"/>
      <c r="G221" s="127"/>
      <c r="H221" s="61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614"/>
      <c r="P221" s="614"/>
      <c r="Q221" s="614"/>
      <c r="R221" s="614"/>
      <c r="S221" s="614"/>
      <c r="T221" s="614"/>
      <c r="U221" s="6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609" t="s">
        <v>382</v>
      </c>
      <c r="C222" s="177" t="s">
        <v>389</v>
      </c>
      <c r="D222" s="622">
        <v>5.03</v>
      </c>
      <c r="E222" s="622"/>
      <c r="F222" s="622"/>
      <c r="G222" s="127"/>
      <c r="H222" s="61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614"/>
      <c r="P222" s="614"/>
      <c r="Q222" s="614"/>
      <c r="R222" s="614"/>
      <c r="S222" s="614"/>
      <c r="T222" s="614"/>
      <c r="U222" s="6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609" t="s">
        <v>382</v>
      </c>
      <c r="C223" s="177" t="s">
        <v>391</v>
      </c>
      <c r="D223" s="622">
        <v>5.03</v>
      </c>
      <c r="E223" s="622"/>
      <c r="F223" s="622"/>
      <c r="G223" s="127"/>
      <c r="H223" s="61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614"/>
      <c r="P223" s="614"/>
      <c r="Q223" s="614"/>
      <c r="R223" s="614"/>
      <c r="S223" s="614"/>
      <c r="T223" s="614"/>
      <c r="U223" s="6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609" t="s">
        <v>418</v>
      </c>
      <c r="C224" s="177" t="s">
        <v>364</v>
      </c>
      <c r="D224" s="622">
        <v>5.03</v>
      </c>
      <c r="E224" s="622"/>
      <c r="F224" s="622"/>
      <c r="G224" s="127"/>
      <c r="H224" s="61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614"/>
      <c r="P224" s="614"/>
      <c r="Q224" s="614"/>
      <c r="R224" s="614"/>
      <c r="S224" s="614"/>
      <c r="T224" s="614"/>
      <c r="U224" s="6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609" t="s">
        <v>418</v>
      </c>
      <c r="C225" s="177" t="s">
        <v>365</v>
      </c>
      <c r="D225" s="622">
        <v>5.03</v>
      </c>
      <c r="E225" s="622"/>
      <c r="F225" s="622"/>
      <c r="G225" s="127"/>
      <c r="H225" s="61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614"/>
      <c r="P225" s="614"/>
      <c r="Q225" s="614"/>
      <c r="R225" s="614"/>
      <c r="S225" s="614"/>
      <c r="T225" s="614"/>
      <c r="U225" s="6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609" t="s">
        <v>418</v>
      </c>
      <c r="C226" s="177" t="s">
        <v>366</v>
      </c>
      <c r="D226" s="622">
        <v>5.03</v>
      </c>
      <c r="E226" s="622"/>
      <c r="F226" s="622"/>
      <c r="G226" s="127"/>
      <c r="H226" s="61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614"/>
      <c r="P226" s="614"/>
      <c r="Q226" s="614"/>
      <c r="R226" s="614"/>
      <c r="S226" s="614"/>
      <c r="T226" s="614"/>
      <c r="U226" s="6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609" t="s">
        <v>418</v>
      </c>
      <c r="C227" s="177" t="s">
        <v>367</v>
      </c>
      <c r="D227" s="622">
        <v>5.03</v>
      </c>
      <c r="E227" s="622"/>
      <c r="F227" s="622"/>
      <c r="G227" s="127"/>
      <c r="H227" s="61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614"/>
      <c r="P227" s="614"/>
      <c r="Q227" s="614"/>
      <c r="R227" s="614"/>
      <c r="S227" s="614"/>
      <c r="T227" s="614"/>
      <c r="U227" s="6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22">
        <v>5.03</v>
      </c>
      <c r="E228" s="622"/>
      <c r="F228" s="622"/>
      <c r="G228" s="146"/>
      <c r="H228" s="61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618"/>
      <c r="P228" s="618"/>
      <c r="Q228" s="618"/>
      <c r="R228" s="618"/>
      <c r="S228" s="618"/>
      <c r="T228" s="618"/>
      <c r="U228" s="61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s="421" customFormat="1" ht="20.100000000000001" customHeight="1">
      <c r="A229" s="409">
        <v>30100034</v>
      </c>
      <c r="B229" s="410" t="s">
        <v>210</v>
      </c>
      <c r="C229" s="411" t="s">
        <v>186</v>
      </c>
      <c r="D229" s="412">
        <v>5.03</v>
      </c>
      <c r="E229" s="412"/>
      <c r="F229" s="412">
        <v>20170314</v>
      </c>
      <c r="G229" s="608">
        <v>61</v>
      </c>
      <c r="H229" s="414">
        <f t="shared" si="51"/>
        <v>306.83000000000004</v>
      </c>
      <c r="I229" s="415"/>
      <c r="J229" s="415" t="str">
        <f t="array" ref="J229">IF(ISERROR(G229/I229),"",G229/I229)</f>
        <v/>
      </c>
      <c r="K229" s="416">
        <f t="array" ref="K229">IF(ISERROR(G229/L229),"",G229/L229)</f>
        <v>1.5249999999999999</v>
      </c>
      <c r="L229" s="415">
        <v>40</v>
      </c>
      <c r="M229" s="417">
        <f t="shared" si="52"/>
        <v>-1.5249999999999999</v>
      </c>
      <c r="N229" s="415">
        <f t="shared" si="53"/>
        <v>0</v>
      </c>
      <c r="O229" s="418"/>
      <c r="P229" s="418"/>
      <c r="Q229" s="418"/>
      <c r="R229" s="418"/>
      <c r="S229" s="418"/>
      <c r="T229" s="418"/>
      <c r="U229" s="418"/>
      <c r="V229" s="419">
        <f t="shared" si="56"/>
        <v>0</v>
      </c>
      <c r="W229" s="420">
        <f t="shared" si="57"/>
        <v>0</v>
      </c>
      <c r="X229" s="419"/>
      <c r="Y229" s="419"/>
      <c r="Z229" s="419"/>
      <c r="AA229" s="419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622">
        <v>5.03</v>
      </c>
      <c r="E230" s="622"/>
      <c r="F230" s="622"/>
      <c r="G230" s="146"/>
      <c r="H230" s="61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618"/>
      <c r="P230" s="618"/>
      <c r="Q230" s="618"/>
      <c r="R230" s="618"/>
      <c r="S230" s="618"/>
      <c r="T230" s="618"/>
      <c r="U230" s="61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22">
        <v>5.03</v>
      </c>
      <c r="E231" s="622"/>
      <c r="F231" s="622"/>
      <c r="G231" s="127"/>
      <c r="H231" s="61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618"/>
      <c r="P231" s="618"/>
      <c r="Q231" s="618"/>
      <c r="R231" s="618"/>
      <c r="S231" s="618"/>
      <c r="T231" s="618"/>
      <c r="U231" s="61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22">
        <v>5.03</v>
      </c>
      <c r="E232" s="622"/>
      <c r="F232" s="622"/>
      <c r="G232" s="127"/>
      <c r="H232" s="61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618"/>
      <c r="P232" s="618"/>
      <c r="Q232" s="618"/>
      <c r="R232" s="618"/>
      <c r="S232" s="618"/>
      <c r="T232" s="618"/>
      <c r="U232" s="61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22">
        <v>5.03</v>
      </c>
      <c r="E233" s="622"/>
      <c r="F233" s="622"/>
      <c r="G233" s="127"/>
      <c r="H233" s="61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618"/>
      <c r="P233" s="618"/>
      <c r="Q233" s="618"/>
      <c r="R233" s="618"/>
      <c r="S233" s="618"/>
      <c r="T233" s="618"/>
      <c r="U233" s="61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22">
        <v>5.03</v>
      </c>
      <c r="E234" s="622"/>
      <c r="F234" s="622"/>
      <c r="G234" s="127"/>
      <c r="H234" s="61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618"/>
      <c r="P234" s="618"/>
      <c r="Q234" s="618"/>
      <c r="R234" s="618"/>
      <c r="S234" s="618"/>
      <c r="T234" s="618"/>
      <c r="U234" s="61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s="421" customFormat="1" ht="20.100000000000001" customHeight="1">
      <c r="A235" s="409">
        <v>30100045</v>
      </c>
      <c r="B235" s="410" t="s">
        <v>213</v>
      </c>
      <c r="C235" s="411" t="s">
        <v>199</v>
      </c>
      <c r="D235" s="412">
        <v>5.03</v>
      </c>
      <c r="E235" s="412"/>
      <c r="F235" s="412">
        <v>20170315</v>
      </c>
      <c r="G235" s="413">
        <f>90*8+68</f>
        <v>788</v>
      </c>
      <c r="H235" s="414">
        <f t="shared" si="51"/>
        <v>3963.6400000000003</v>
      </c>
      <c r="I235" s="415"/>
      <c r="J235" s="415" t="str">
        <f t="array" ref="J235">IF(ISERROR(G235/I235),"",G235/I235)</f>
        <v/>
      </c>
      <c r="K235" s="416">
        <f t="array" ref="K235">IF(ISERROR(G235/L235),"",G235/L235)</f>
        <v>15.76</v>
      </c>
      <c r="L235" s="415">
        <v>50</v>
      </c>
      <c r="M235" s="417">
        <f t="shared" si="52"/>
        <v>-15.76</v>
      </c>
      <c r="N235" s="415">
        <f t="shared" si="53"/>
        <v>0</v>
      </c>
      <c r="O235" s="418"/>
      <c r="P235" s="418"/>
      <c r="Q235" s="418"/>
      <c r="R235" s="418"/>
      <c r="S235" s="418"/>
      <c r="T235" s="418"/>
      <c r="U235" s="418"/>
      <c r="V235" s="419">
        <f t="shared" si="56"/>
        <v>0</v>
      </c>
      <c r="W235" s="420">
        <f t="shared" si="57"/>
        <v>0</v>
      </c>
      <c r="X235" s="419"/>
      <c r="Y235" s="419"/>
      <c r="Z235" s="419"/>
      <c r="AA235" s="419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22">
        <v>5.03</v>
      </c>
      <c r="E236" s="622"/>
      <c r="F236" s="622"/>
      <c r="G236" s="127"/>
      <c r="H236" s="61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618"/>
      <c r="P236" s="618"/>
      <c r="Q236" s="618"/>
      <c r="R236" s="618"/>
      <c r="S236" s="618"/>
      <c r="T236" s="618"/>
      <c r="U236" s="61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22">
        <v>5.03</v>
      </c>
      <c r="E237" s="622"/>
      <c r="F237" s="622"/>
      <c r="G237" s="127"/>
      <c r="H237" s="61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618"/>
      <c r="P237" s="618"/>
      <c r="Q237" s="618"/>
      <c r="R237" s="618"/>
      <c r="S237" s="618"/>
      <c r="T237" s="618"/>
      <c r="U237" s="61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s="421" customFormat="1" ht="20.100000000000001" customHeight="1">
      <c r="A238" s="409">
        <v>30100043</v>
      </c>
      <c r="B238" s="410" t="s">
        <v>429</v>
      </c>
      <c r="C238" s="425" t="s">
        <v>427</v>
      </c>
      <c r="D238" s="412">
        <v>5.03</v>
      </c>
      <c r="E238" s="412"/>
      <c r="F238" s="412">
        <v>20170310</v>
      </c>
      <c r="G238" s="413">
        <v>10</v>
      </c>
      <c r="H238" s="414">
        <f t="shared" si="51"/>
        <v>50.300000000000004</v>
      </c>
      <c r="I238" s="415"/>
      <c r="J238" s="415"/>
      <c r="K238" s="416"/>
      <c r="L238" s="415">
        <v>50</v>
      </c>
      <c r="M238" s="417"/>
      <c r="N238" s="415"/>
      <c r="O238" s="418"/>
      <c r="P238" s="418"/>
      <c r="Q238" s="418"/>
      <c r="R238" s="418"/>
      <c r="S238" s="418"/>
      <c r="T238" s="418"/>
      <c r="U238" s="418"/>
      <c r="V238" s="419"/>
      <c r="W238" s="420"/>
      <c r="X238" s="419"/>
      <c r="Y238" s="419"/>
      <c r="Z238" s="419"/>
      <c r="AA238" s="419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22">
        <v>5</v>
      </c>
      <c r="E239" s="622"/>
      <c r="F239" s="622"/>
      <c r="G239" s="127"/>
      <c r="H239" s="61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618"/>
      <c r="P239" s="618"/>
      <c r="Q239" s="618"/>
      <c r="R239" s="618"/>
      <c r="S239" s="618"/>
      <c r="T239" s="618"/>
      <c r="U239" s="61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22">
        <v>5.03</v>
      </c>
      <c r="E240" s="622"/>
      <c r="F240" s="622"/>
      <c r="G240" s="127"/>
      <c r="H240" s="61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618"/>
      <c r="P240" s="618"/>
      <c r="Q240" s="618"/>
      <c r="R240" s="618"/>
      <c r="S240" s="618"/>
      <c r="T240" s="618"/>
      <c r="U240" s="61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22">
        <v>5.03</v>
      </c>
      <c r="E241" s="622"/>
      <c r="F241" s="622"/>
      <c r="G241" s="127"/>
      <c r="H241" s="61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618"/>
      <c r="P241" s="618"/>
      <c r="Q241" s="618"/>
      <c r="R241" s="618"/>
      <c r="S241" s="618"/>
      <c r="T241" s="618"/>
      <c r="U241" s="61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22"/>
      <c r="E242" s="622"/>
      <c r="F242" s="622"/>
      <c r="G242" s="127"/>
      <c r="H242" s="61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618"/>
      <c r="P242" s="618"/>
      <c r="Q242" s="618"/>
      <c r="R242" s="618"/>
      <c r="S242" s="618"/>
      <c r="T242" s="618"/>
      <c r="U242" s="61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22">
        <v>5.0599999999999996</v>
      </c>
      <c r="E243" s="622"/>
      <c r="F243" s="622"/>
      <c r="G243" s="127"/>
      <c r="H243" s="61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618"/>
      <c r="P243" s="618"/>
      <c r="Q243" s="618"/>
      <c r="R243" s="618"/>
      <c r="S243" s="618"/>
      <c r="T243" s="618"/>
      <c r="U243" s="61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22">
        <v>5.0599999999999996</v>
      </c>
      <c r="E244" s="622"/>
      <c r="F244" s="622"/>
      <c r="G244" s="127"/>
      <c r="H244" s="61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618"/>
      <c r="P244" s="618"/>
      <c r="Q244" s="618"/>
      <c r="R244" s="618"/>
      <c r="S244" s="618"/>
      <c r="T244" s="618"/>
      <c r="U244" s="61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22">
        <v>5.0599999999999996</v>
      </c>
      <c r="E245" s="622"/>
      <c r="F245" s="622"/>
      <c r="G245" s="127"/>
      <c r="H245" s="61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618"/>
      <c r="P245" s="618"/>
      <c r="Q245" s="618"/>
      <c r="R245" s="618"/>
      <c r="S245" s="618"/>
      <c r="T245" s="618"/>
      <c r="U245" s="61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22">
        <v>5.0599999999999996</v>
      </c>
      <c r="E246" s="622"/>
      <c r="F246" s="622"/>
      <c r="G246" s="127"/>
      <c r="H246" s="61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618"/>
      <c r="P246" s="618"/>
      <c r="Q246" s="618"/>
      <c r="R246" s="618"/>
      <c r="S246" s="618"/>
      <c r="T246" s="618"/>
      <c r="U246" s="61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22"/>
      <c r="E247" s="622"/>
      <c r="F247" s="622"/>
      <c r="G247" s="127"/>
      <c r="H247" s="61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618"/>
      <c r="P247" s="618"/>
      <c r="Q247" s="618"/>
      <c r="R247" s="618"/>
      <c r="S247" s="618"/>
      <c r="T247" s="618"/>
      <c r="U247" s="61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22"/>
      <c r="E248" s="622"/>
      <c r="F248" s="622"/>
      <c r="G248" s="127"/>
      <c r="H248" s="61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618"/>
      <c r="P248" s="618"/>
      <c r="Q248" s="618"/>
      <c r="R248" s="618"/>
      <c r="S248" s="618"/>
      <c r="T248" s="618"/>
      <c r="U248" s="61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22"/>
      <c r="E249" s="622"/>
      <c r="F249" s="622"/>
      <c r="G249" s="127"/>
      <c r="H249" s="61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618"/>
      <c r="P249" s="618"/>
      <c r="Q249" s="618"/>
      <c r="R249" s="618"/>
      <c r="S249" s="618"/>
      <c r="T249" s="618"/>
      <c r="U249" s="61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22"/>
      <c r="E250" s="622"/>
      <c r="F250" s="622"/>
      <c r="G250" s="127"/>
      <c r="H250" s="61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618"/>
      <c r="P250" s="618"/>
      <c r="Q250" s="618"/>
      <c r="R250" s="618"/>
      <c r="S250" s="618"/>
      <c r="T250" s="618"/>
      <c r="U250" s="61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22"/>
      <c r="E251" s="622"/>
      <c r="F251" s="622"/>
      <c r="G251" s="127"/>
      <c r="H251" s="61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618"/>
      <c r="P251" s="618"/>
      <c r="Q251" s="618"/>
      <c r="R251" s="618"/>
      <c r="S251" s="618"/>
      <c r="T251" s="618"/>
      <c r="U251" s="61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22"/>
      <c r="E252" s="622"/>
      <c r="F252" s="622"/>
      <c r="G252" s="127"/>
      <c r="H252" s="61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618"/>
      <c r="P252" s="618"/>
      <c r="Q252" s="618"/>
      <c r="R252" s="618"/>
      <c r="S252" s="618"/>
      <c r="T252" s="618"/>
      <c r="U252" s="61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22"/>
      <c r="E253" s="622"/>
      <c r="F253" s="622"/>
      <c r="G253" s="127"/>
      <c r="H253" s="61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618"/>
      <c r="P253" s="618"/>
      <c r="Q253" s="618"/>
      <c r="R253" s="618"/>
      <c r="S253" s="618"/>
      <c r="T253" s="618"/>
      <c r="U253" s="61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22"/>
      <c r="E254" s="622"/>
      <c r="F254" s="622"/>
      <c r="G254" s="127"/>
      <c r="H254" s="61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618"/>
      <c r="P254" s="618"/>
      <c r="Q254" s="618"/>
      <c r="R254" s="618"/>
      <c r="S254" s="618"/>
      <c r="T254" s="618"/>
      <c r="U254" s="61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22"/>
      <c r="E255" s="622"/>
      <c r="F255" s="622"/>
      <c r="G255" s="127"/>
      <c r="H255" s="61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618"/>
      <c r="P255" s="618"/>
      <c r="Q255" s="618"/>
      <c r="R255" s="618"/>
      <c r="S255" s="618"/>
      <c r="T255" s="618"/>
      <c r="U255" s="61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22"/>
      <c r="E256" s="622"/>
      <c r="F256" s="622"/>
      <c r="G256" s="127"/>
      <c r="H256" s="61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618"/>
      <c r="P256" s="618"/>
      <c r="Q256" s="618"/>
      <c r="R256" s="618"/>
      <c r="S256" s="618"/>
      <c r="T256" s="618"/>
      <c r="U256" s="61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78" t="s">
        <v>216</v>
      </c>
      <c r="B257" s="678"/>
      <c r="C257" s="619" t="s">
        <v>202</v>
      </c>
      <c r="D257" s="138"/>
      <c r="E257" s="138"/>
      <c r="F257" s="138"/>
      <c r="G257" s="139">
        <f>SUM(G200:G256)</f>
        <v>2012</v>
      </c>
      <c r="H257" s="140">
        <f>SUM(H200:H256)</f>
        <v>10154.36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49.665952380952376</v>
      </c>
      <c r="L257" s="141"/>
      <c r="M257" s="144">
        <f t="shared" ref="M257:V257" si="59">SUM(M200:M256)</f>
        <v>-49.665952380952376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609" t="s">
        <v>217</v>
      </c>
      <c r="C258" s="125" t="s">
        <v>179</v>
      </c>
      <c r="D258" s="622">
        <v>5.03</v>
      </c>
      <c r="E258" s="622"/>
      <c r="F258" s="622"/>
      <c r="G258" s="127"/>
      <c r="H258" s="61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618"/>
      <c r="P258" s="618"/>
      <c r="Q258" s="618"/>
      <c r="R258" s="618"/>
      <c r="S258" s="618"/>
      <c r="T258" s="618"/>
      <c r="U258" s="61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609" t="s">
        <v>217</v>
      </c>
      <c r="C259" s="125" t="s">
        <v>186</v>
      </c>
      <c r="D259" s="622">
        <v>5.03</v>
      </c>
      <c r="E259" s="622"/>
      <c r="F259" s="622"/>
      <c r="G259" s="127"/>
      <c r="H259" s="61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618"/>
      <c r="P259" s="618"/>
      <c r="Q259" s="618"/>
      <c r="R259" s="618"/>
      <c r="S259" s="618"/>
      <c r="T259" s="618"/>
      <c r="U259" s="61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609" t="s">
        <v>217</v>
      </c>
      <c r="C260" s="125" t="s">
        <v>204</v>
      </c>
      <c r="D260" s="622">
        <v>5.03</v>
      </c>
      <c r="E260" s="622"/>
      <c r="F260" s="622"/>
      <c r="G260" s="127"/>
      <c r="H260" s="61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618"/>
      <c r="P260" s="618"/>
      <c r="Q260" s="618"/>
      <c r="R260" s="618"/>
      <c r="S260" s="618"/>
      <c r="T260" s="618"/>
      <c r="U260" s="61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22">
        <v>5.03</v>
      </c>
      <c r="E261" s="622"/>
      <c r="F261" s="622"/>
      <c r="G261" s="127"/>
      <c r="H261" s="61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618"/>
      <c r="P261" s="618"/>
      <c r="Q261" s="618"/>
      <c r="R261" s="618"/>
      <c r="S261" s="618"/>
      <c r="T261" s="618"/>
      <c r="U261" s="61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22">
        <v>5.03</v>
      </c>
      <c r="E262" s="622"/>
      <c r="F262" s="622"/>
      <c r="G262" s="127"/>
      <c r="H262" s="61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618"/>
      <c r="P262" s="618"/>
      <c r="Q262" s="618"/>
      <c r="R262" s="618"/>
      <c r="S262" s="618"/>
      <c r="T262" s="618"/>
      <c r="U262" s="61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22">
        <v>5.03</v>
      </c>
      <c r="E263" s="622"/>
      <c r="F263" s="622"/>
      <c r="G263" s="127"/>
      <c r="H263" s="61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618"/>
      <c r="P263" s="618"/>
      <c r="Q263" s="618"/>
      <c r="R263" s="618"/>
      <c r="S263" s="618"/>
      <c r="T263" s="618"/>
      <c r="U263" s="61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22">
        <v>5.03</v>
      </c>
      <c r="E264" s="622"/>
      <c r="F264" s="622"/>
      <c r="G264" s="127"/>
      <c r="H264" s="61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618"/>
      <c r="P264" s="618"/>
      <c r="Q264" s="618"/>
      <c r="R264" s="618"/>
      <c r="S264" s="618"/>
      <c r="T264" s="618"/>
      <c r="U264" s="61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22">
        <v>5.03</v>
      </c>
      <c r="E265" s="622"/>
      <c r="F265" s="622"/>
      <c r="G265" s="127"/>
      <c r="H265" s="61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618"/>
      <c r="P265" s="618"/>
      <c r="Q265" s="618"/>
      <c r="R265" s="618"/>
      <c r="S265" s="618"/>
      <c r="T265" s="618"/>
      <c r="U265" s="61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22">
        <v>5.03</v>
      </c>
      <c r="E266" s="622"/>
      <c r="F266" s="622"/>
      <c r="G266" s="146"/>
      <c r="H266" s="61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618"/>
      <c r="P266" s="618"/>
      <c r="Q266" s="618"/>
      <c r="R266" s="618"/>
      <c r="S266" s="618"/>
      <c r="T266" s="618"/>
      <c r="U266" s="61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22">
        <v>5.03</v>
      </c>
      <c r="E267" s="622"/>
      <c r="F267" s="622"/>
      <c r="G267" s="127"/>
      <c r="H267" s="61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618"/>
      <c r="P267" s="618"/>
      <c r="Q267" s="618"/>
      <c r="R267" s="618"/>
      <c r="S267" s="618"/>
      <c r="T267" s="618"/>
      <c r="U267" s="61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22">
        <v>5.03</v>
      </c>
      <c r="E268" s="622"/>
      <c r="F268" s="622"/>
      <c r="G268" s="127"/>
      <c r="H268" s="61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618"/>
      <c r="P268" s="618"/>
      <c r="Q268" s="618"/>
      <c r="R268" s="618"/>
      <c r="S268" s="618"/>
      <c r="T268" s="618"/>
      <c r="U268" s="61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22">
        <v>5.03</v>
      </c>
      <c r="E269" s="622"/>
      <c r="F269" s="622"/>
      <c r="G269" s="127"/>
      <c r="H269" s="61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618"/>
      <c r="P269" s="618"/>
      <c r="Q269" s="618"/>
      <c r="R269" s="618"/>
      <c r="S269" s="618"/>
      <c r="T269" s="618"/>
      <c r="U269" s="61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22">
        <v>5.03</v>
      </c>
      <c r="E270" s="622"/>
      <c r="F270" s="622"/>
      <c r="G270" s="127"/>
      <c r="H270" s="61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618"/>
      <c r="P270" s="618"/>
      <c r="Q270" s="618"/>
      <c r="R270" s="618"/>
      <c r="S270" s="618"/>
      <c r="T270" s="618"/>
      <c r="U270" s="61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22">
        <v>5.03</v>
      </c>
      <c r="E271" s="622"/>
      <c r="F271" s="622"/>
      <c r="G271" s="127"/>
      <c r="H271" s="61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618"/>
      <c r="P271" s="618"/>
      <c r="Q271" s="618"/>
      <c r="R271" s="618"/>
      <c r="S271" s="618"/>
      <c r="T271" s="618"/>
      <c r="U271" s="61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22">
        <v>5.03</v>
      </c>
      <c r="E272" s="622"/>
      <c r="F272" s="622"/>
      <c r="G272" s="127"/>
      <c r="H272" s="61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618"/>
      <c r="P272" s="618"/>
      <c r="Q272" s="618"/>
      <c r="R272" s="618"/>
      <c r="S272" s="618"/>
      <c r="T272" s="618"/>
      <c r="U272" s="61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22">
        <v>5.03</v>
      </c>
      <c r="E273" s="622"/>
      <c r="F273" s="622"/>
      <c r="G273" s="127"/>
      <c r="H273" s="61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618"/>
      <c r="P273" s="618"/>
      <c r="Q273" s="618"/>
      <c r="R273" s="618"/>
      <c r="S273" s="618"/>
      <c r="T273" s="618"/>
      <c r="U273" s="61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s="421" customFormat="1" ht="20.100000000000001" customHeight="1">
      <c r="A274" s="606">
        <v>30600005</v>
      </c>
      <c r="B274" s="423" t="s">
        <v>222</v>
      </c>
      <c r="C274" s="411" t="s">
        <v>181</v>
      </c>
      <c r="D274" s="412">
        <v>9.36</v>
      </c>
      <c r="E274" s="412"/>
      <c r="F274" s="412">
        <v>20170310</v>
      </c>
      <c r="G274" s="413">
        <f>54*4+26</f>
        <v>242</v>
      </c>
      <c r="H274" s="414">
        <f t="shared" si="61"/>
        <v>2265.12</v>
      </c>
      <c r="I274" s="415"/>
      <c r="J274" s="415" t="str">
        <f t="array" ref="J274">IF(ISERROR(G274/I274),"",G274/I274)</f>
        <v/>
      </c>
      <c r="K274" s="416">
        <f t="array" ref="K274">IF(ISERROR(G274/L274),"",G274/L274)</f>
        <v>40.333333333333336</v>
      </c>
      <c r="L274" s="415">
        <v>6</v>
      </c>
      <c r="M274" s="417">
        <f t="shared" si="66"/>
        <v>-40.333333333333336</v>
      </c>
      <c r="N274" s="415">
        <f t="shared" si="67"/>
        <v>0</v>
      </c>
      <c r="O274" s="418"/>
      <c r="P274" s="418"/>
      <c r="Q274" s="418"/>
      <c r="R274" s="418"/>
      <c r="S274" s="418"/>
      <c r="T274" s="418"/>
      <c r="U274" s="418"/>
      <c r="V274" s="419">
        <f t="shared" si="65"/>
        <v>0</v>
      </c>
      <c r="W274" s="420">
        <f t="shared" si="68"/>
        <v>0</v>
      </c>
      <c r="X274" s="419"/>
      <c r="Y274" s="419"/>
      <c r="Z274" s="419"/>
      <c r="AA274" s="419"/>
    </row>
    <row r="275" spans="1:27" ht="20.100000000000001" hidden="1" customHeight="1">
      <c r="A275" s="258">
        <v>30600008</v>
      </c>
      <c r="B275" s="609" t="s">
        <v>222</v>
      </c>
      <c r="C275" s="125" t="s">
        <v>179</v>
      </c>
      <c r="D275" s="622">
        <v>9.36</v>
      </c>
      <c r="E275" s="622"/>
      <c r="F275" s="622"/>
      <c r="G275" s="127"/>
      <c r="H275" s="61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618"/>
      <c r="P275" s="618"/>
      <c r="Q275" s="618"/>
      <c r="R275" s="618"/>
      <c r="S275" s="618"/>
      <c r="T275" s="618"/>
      <c r="U275" s="61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s="421" customFormat="1" ht="20.100000000000001" customHeight="1">
      <c r="A276" s="606">
        <v>30600007</v>
      </c>
      <c r="B276" s="423" t="s">
        <v>222</v>
      </c>
      <c r="C276" s="411" t="s">
        <v>221</v>
      </c>
      <c r="D276" s="412">
        <v>9.36</v>
      </c>
      <c r="E276" s="412"/>
      <c r="F276" s="412">
        <v>20170310</v>
      </c>
      <c r="G276" s="413">
        <v>11</v>
      </c>
      <c r="H276" s="414">
        <f t="shared" si="61"/>
        <v>102.96</v>
      </c>
      <c r="I276" s="415"/>
      <c r="J276" s="415" t="str">
        <f t="array" ref="J276">IF(ISERROR(G276/I276),"",G276/I276)</f>
        <v/>
      </c>
      <c r="K276" s="416">
        <f t="array" ref="K276">IF(ISERROR(G276/L276),"",G276/L276)</f>
        <v>1.8333333333333333</v>
      </c>
      <c r="L276" s="415">
        <v>6</v>
      </c>
      <c r="M276" s="417">
        <f t="shared" si="66"/>
        <v>-1.8333333333333333</v>
      </c>
      <c r="N276" s="415">
        <f t="shared" si="67"/>
        <v>0</v>
      </c>
      <c r="O276" s="418"/>
      <c r="P276" s="418"/>
      <c r="Q276" s="418"/>
      <c r="R276" s="418"/>
      <c r="S276" s="418"/>
      <c r="T276" s="418"/>
      <c r="U276" s="418"/>
      <c r="V276" s="419">
        <f t="shared" si="65"/>
        <v>0</v>
      </c>
      <c r="W276" s="420">
        <f t="shared" si="68"/>
        <v>0</v>
      </c>
      <c r="X276" s="419"/>
      <c r="Y276" s="419"/>
      <c r="Z276" s="419"/>
      <c r="AA276" s="419"/>
    </row>
    <row r="277" spans="1:27" ht="20.100000000000001" hidden="1" customHeight="1">
      <c r="A277" s="258">
        <v>30600006</v>
      </c>
      <c r="B277" s="609" t="s">
        <v>222</v>
      </c>
      <c r="C277" s="125" t="s">
        <v>186</v>
      </c>
      <c r="D277" s="622">
        <v>9.36</v>
      </c>
      <c r="E277" s="622"/>
      <c r="F277" s="622"/>
      <c r="G277" s="127"/>
      <c r="H277" s="61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618"/>
      <c r="P277" s="618"/>
      <c r="Q277" s="618"/>
      <c r="R277" s="618"/>
      <c r="S277" s="618"/>
      <c r="T277" s="618"/>
      <c r="U277" s="61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609" t="s">
        <v>393</v>
      </c>
      <c r="C278" s="177" t="s">
        <v>395</v>
      </c>
      <c r="D278" s="622">
        <v>5</v>
      </c>
      <c r="E278" s="622"/>
      <c r="F278" s="622"/>
      <c r="G278" s="127"/>
      <c r="H278" s="61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618"/>
      <c r="P278" s="618"/>
      <c r="Q278" s="618"/>
      <c r="R278" s="618"/>
      <c r="S278" s="618"/>
      <c r="T278" s="618"/>
      <c r="U278" s="61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609" t="s">
        <v>393</v>
      </c>
      <c r="C279" s="177" t="s">
        <v>402</v>
      </c>
      <c r="D279" s="622">
        <v>5</v>
      </c>
      <c r="E279" s="622"/>
      <c r="F279" s="622"/>
      <c r="G279" s="127"/>
      <c r="H279" s="61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618"/>
      <c r="P279" s="618"/>
      <c r="Q279" s="618"/>
      <c r="R279" s="618"/>
      <c r="S279" s="618"/>
      <c r="T279" s="618"/>
      <c r="U279" s="61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609" t="s">
        <v>404</v>
      </c>
      <c r="C280" s="177" t="s">
        <v>405</v>
      </c>
      <c r="D280" s="622">
        <v>5</v>
      </c>
      <c r="E280" s="622"/>
      <c r="F280" s="622"/>
      <c r="G280" s="127"/>
      <c r="H280" s="61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618"/>
      <c r="P280" s="618"/>
      <c r="Q280" s="618"/>
      <c r="R280" s="618"/>
      <c r="S280" s="618"/>
      <c r="T280" s="618"/>
      <c r="U280" s="61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609" t="s">
        <v>342</v>
      </c>
      <c r="C281" s="177" t="s">
        <v>372</v>
      </c>
      <c r="D281" s="622">
        <v>5</v>
      </c>
      <c r="E281" s="622"/>
      <c r="F281" s="622"/>
      <c r="G281" s="127"/>
      <c r="H281" s="61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618"/>
      <c r="P281" s="618"/>
      <c r="Q281" s="618"/>
      <c r="R281" s="618"/>
      <c r="S281" s="618"/>
      <c r="T281" s="618"/>
      <c r="U281" s="61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609" t="s">
        <v>343</v>
      </c>
      <c r="C282" s="125" t="s">
        <v>345</v>
      </c>
      <c r="D282" s="622">
        <v>5</v>
      </c>
      <c r="E282" s="622"/>
      <c r="F282" s="622"/>
      <c r="G282" s="127"/>
      <c r="H282" s="61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618"/>
      <c r="P282" s="618"/>
      <c r="Q282" s="618"/>
      <c r="R282" s="618"/>
      <c r="S282" s="618"/>
      <c r="T282" s="618"/>
      <c r="U282" s="61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609" t="s">
        <v>343</v>
      </c>
      <c r="C283" s="125" t="s">
        <v>347</v>
      </c>
      <c r="D283" s="622">
        <v>5</v>
      </c>
      <c r="E283" s="622"/>
      <c r="F283" s="622"/>
      <c r="G283" s="127"/>
      <c r="H283" s="61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618"/>
      <c r="P283" s="618"/>
      <c r="Q283" s="618"/>
      <c r="R283" s="618"/>
      <c r="S283" s="618"/>
      <c r="T283" s="618"/>
      <c r="U283" s="61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622">
        <v>5.0599999999999996</v>
      </c>
      <c r="E284" s="622"/>
      <c r="F284" s="622"/>
      <c r="G284" s="127"/>
      <c r="H284" s="61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618"/>
      <c r="P284" s="618"/>
      <c r="Q284" s="618"/>
      <c r="R284" s="618"/>
      <c r="S284" s="618"/>
      <c r="T284" s="618"/>
      <c r="U284" s="61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622">
        <v>5.0599999999999996</v>
      </c>
      <c r="E285" s="622"/>
      <c r="F285" s="622"/>
      <c r="G285" s="127"/>
      <c r="H285" s="61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618"/>
      <c r="P285" s="618"/>
      <c r="Q285" s="618"/>
      <c r="R285" s="618"/>
      <c r="S285" s="618"/>
      <c r="T285" s="618"/>
      <c r="U285" s="61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622">
        <v>5.03</v>
      </c>
      <c r="E286" s="622"/>
      <c r="F286" s="622"/>
      <c r="G286" s="127"/>
      <c r="H286" s="61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618"/>
      <c r="P286" s="618"/>
      <c r="Q286" s="618"/>
      <c r="R286" s="618"/>
      <c r="S286" s="618"/>
      <c r="T286" s="618"/>
      <c r="U286" s="618"/>
      <c r="V286" s="131"/>
      <c r="W286" s="132"/>
      <c r="X286" s="131"/>
      <c r="Y286" s="131"/>
      <c r="Z286" s="131"/>
      <c r="AA286" s="131"/>
    </row>
    <row r="287" spans="1:27" s="421" customFormat="1" ht="20.100000000000001" customHeight="1">
      <c r="A287" s="422">
        <v>30400003</v>
      </c>
      <c r="B287" s="607" t="s">
        <v>419</v>
      </c>
      <c r="C287" s="425" t="s">
        <v>60</v>
      </c>
      <c r="D287" s="412">
        <v>5.03</v>
      </c>
      <c r="E287" s="412"/>
      <c r="F287" s="412">
        <v>20170303</v>
      </c>
      <c r="G287" s="413">
        <v>26</v>
      </c>
      <c r="H287" s="414">
        <f t="shared" si="61"/>
        <v>130.78</v>
      </c>
      <c r="I287" s="415"/>
      <c r="J287" s="415"/>
      <c r="K287" s="416"/>
      <c r="L287" s="415">
        <v>24</v>
      </c>
      <c r="M287" s="417"/>
      <c r="N287" s="415"/>
      <c r="O287" s="418"/>
      <c r="P287" s="418"/>
      <c r="Q287" s="418"/>
      <c r="R287" s="418"/>
      <c r="S287" s="418"/>
      <c r="T287" s="418"/>
      <c r="U287" s="418"/>
      <c r="V287" s="419"/>
      <c r="W287" s="420"/>
      <c r="X287" s="419"/>
      <c r="Y287" s="419"/>
      <c r="Z287" s="419"/>
      <c r="AA287" s="419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622">
        <v>5.03</v>
      </c>
      <c r="E288" s="622"/>
      <c r="F288" s="622"/>
      <c r="G288" s="127"/>
      <c r="H288" s="61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618"/>
      <c r="P288" s="618"/>
      <c r="Q288" s="618"/>
      <c r="R288" s="618"/>
      <c r="S288" s="618"/>
      <c r="T288" s="618"/>
      <c r="U288" s="618"/>
      <c r="V288" s="131"/>
      <c r="W288" s="132"/>
      <c r="X288" s="131"/>
      <c r="Y288" s="131"/>
      <c r="Z288" s="131"/>
      <c r="AA288" s="131"/>
    </row>
    <row r="289" spans="1:27" s="421" customFormat="1" ht="20.100000000000001" customHeight="1">
      <c r="A289" s="422">
        <v>30400007</v>
      </c>
      <c r="B289" s="607" t="s">
        <v>223</v>
      </c>
      <c r="C289" s="411" t="s">
        <v>204</v>
      </c>
      <c r="D289" s="412">
        <v>5.07</v>
      </c>
      <c r="E289" s="412"/>
      <c r="F289" s="412">
        <v>20170310</v>
      </c>
      <c r="G289" s="413">
        <v>816</v>
      </c>
      <c r="H289" s="414">
        <f>D289*G289</f>
        <v>4137.12</v>
      </c>
      <c r="I289" s="415"/>
      <c r="J289" s="415" t="str">
        <f t="array" ref="J289">IF(ISERROR(G289/I289),"",G289/I289)</f>
        <v/>
      </c>
      <c r="K289" s="416">
        <f t="array" ref="K289">IF(ISERROR(G289/L289),"",G289/L289)</f>
        <v>90.666666666666671</v>
      </c>
      <c r="L289" s="415">
        <v>9</v>
      </c>
      <c r="M289" s="417">
        <f>IF(ISERROR(I289-K289),"",I289-K289)</f>
        <v>-90.666666666666671</v>
      </c>
      <c r="N289" s="415">
        <f>SUM(O289:U289)</f>
        <v>0</v>
      </c>
      <c r="O289" s="418"/>
      <c r="P289" s="418"/>
      <c r="Q289" s="418"/>
      <c r="R289" s="418"/>
      <c r="S289" s="418"/>
      <c r="T289" s="418"/>
      <c r="U289" s="418"/>
      <c r="V289" s="419">
        <f>SUM(X289:AA289)</f>
        <v>0</v>
      </c>
      <c r="W289" s="420">
        <f t="shared" ref="W289:W313" si="69">IF(ISERROR(V289/G289),"",V289/G289)</f>
        <v>0</v>
      </c>
      <c r="X289" s="419"/>
      <c r="Y289" s="419"/>
      <c r="Z289" s="419"/>
      <c r="AA289" s="419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622">
        <v>5.07</v>
      </c>
      <c r="E290" s="622"/>
      <c r="F290" s="622"/>
      <c r="G290" s="127"/>
      <c r="H290" s="61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618"/>
      <c r="P290" s="618"/>
      <c r="Q290" s="618"/>
      <c r="R290" s="618"/>
      <c r="S290" s="618"/>
      <c r="T290" s="618"/>
      <c r="U290" s="61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s="421" customFormat="1" ht="20.100000000000001" customHeight="1">
      <c r="A291" s="422">
        <v>30400006</v>
      </c>
      <c r="B291" s="607" t="s">
        <v>223</v>
      </c>
      <c r="C291" s="411" t="s">
        <v>186</v>
      </c>
      <c r="D291" s="412">
        <v>5.0599999999999996</v>
      </c>
      <c r="E291" s="412"/>
      <c r="F291" s="631">
        <v>20170312</v>
      </c>
      <c r="G291" s="413">
        <f>41+74</f>
        <v>115</v>
      </c>
      <c r="H291" s="414">
        <f>D291*G291</f>
        <v>581.9</v>
      </c>
      <c r="I291" s="415"/>
      <c r="J291" s="415" t="str">
        <f t="array" ref="J291">IF(ISERROR(G291/I291),"",G291/I291)</f>
        <v/>
      </c>
      <c r="K291" s="414">
        <f t="array" ref="K291">IF(ISERROR(G291/L291),"",G291/L291)</f>
        <v>12.777777777777779</v>
      </c>
      <c r="L291" s="415">
        <v>9</v>
      </c>
      <c r="M291" s="417">
        <f>IF(ISERROR(I291-K291),"",I291-K291)</f>
        <v>-12.777777777777779</v>
      </c>
      <c r="N291" s="415">
        <f>SUM(O291:U291)</f>
        <v>0</v>
      </c>
      <c r="O291" s="418"/>
      <c r="P291" s="418"/>
      <c r="Q291" s="418"/>
      <c r="R291" s="418"/>
      <c r="S291" s="418"/>
      <c r="T291" s="418"/>
      <c r="U291" s="418"/>
      <c r="V291" s="419">
        <f>SUM(X291:AA291)</f>
        <v>0</v>
      </c>
      <c r="W291" s="420">
        <f t="shared" si="69"/>
        <v>0</v>
      </c>
      <c r="X291" s="419"/>
      <c r="Y291" s="419"/>
      <c r="Z291" s="419"/>
      <c r="AA291" s="419"/>
    </row>
    <row r="292" spans="1:27" ht="20.100000000000001" hidden="1" customHeight="1">
      <c r="A292" s="670" t="s">
        <v>224</v>
      </c>
      <c r="B292" s="671"/>
      <c r="C292" s="619" t="s">
        <v>202</v>
      </c>
      <c r="D292" s="138"/>
      <c r="E292" s="138"/>
      <c r="F292" s="138"/>
      <c r="G292" s="139">
        <f>SUM(G258:G291)</f>
        <v>1210</v>
      </c>
      <c r="H292" s="140">
        <f>SUM(H258:H291)</f>
        <v>7217.8799999999992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145.61111111111111</v>
      </c>
      <c r="L292" s="141"/>
      <c r="M292" s="144">
        <f t="shared" ref="M292:V292" si="70">SUM(M258:M291)</f>
        <v>-145.61111111111111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22">
        <v>5.03</v>
      </c>
      <c r="E293" s="622"/>
      <c r="F293" s="622"/>
      <c r="G293" s="146"/>
      <c r="H293" s="61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618"/>
      <c r="P293" s="618"/>
      <c r="Q293" s="618"/>
      <c r="R293" s="618"/>
      <c r="S293" s="618"/>
      <c r="T293" s="618"/>
      <c r="U293" s="61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22">
        <v>5.03</v>
      </c>
      <c r="E294" s="622"/>
      <c r="F294" s="622"/>
      <c r="G294" s="127"/>
      <c r="H294" s="61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618"/>
      <c r="P294" s="618"/>
      <c r="Q294" s="618"/>
      <c r="R294" s="618"/>
      <c r="S294" s="618"/>
      <c r="T294" s="618"/>
      <c r="U294" s="61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22">
        <v>5.04</v>
      </c>
      <c r="E295" s="622"/>
      <c r="F295" s="622"/>
      <c r="G295" s="127"/>
      <c r="H295" s="61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618"/>
      <c r="P295" s="618"/>
      <c r="Q295" s="618"/>
      <c r="R295" s="618"/>
      <c r="S295" s="618"/>
      <c r="T295" s="618"/>
      <c r="U295" s="61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22">
        <v>5.03</v>
      </c>
      <c r="E296" s="622"/>
      <c r="F296" s="622"/>
      <c r="G296" s="127"/>
      <c r="H296" s="61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618"/>
      <c r="P296" s="618"/>
      <c r="Q296" s="618"/>
      <c r="R296" s="618"/>
      <c r="S296" s="618"/>
      <c r="T296" s="618"/>
      <c r="U296" s="61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615" t="s">
        <v>203</v>
      </c>
      <c r="D297" s="622">
        <v>5.03</v>
      </c>
      <c r="E297" s="622"/>
      <c r="F297" s="622"/>
      <c r="G297" s="146"/>
      <c r="H297" s="61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618"/>
      <c r="P297" s="618"/>
      <c r="Q297" s="618"/>
      <c r="R297" s="618"/>
      <c r="S297" s="618"/>
      <c r="T297" s="618"/>
      <c r="U297" s="61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22">
        <v>5.03</v>
      </c>
      <c r="E298" s="622"/>
      <c r="F298" s="622"/>
      <c r="G298" s="127"/>
      <c r="H298" s="61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618"/>
      <c r="P298" s="618"/>
      <c r="Q298" s="618"/>
      <c r="R298" s="618"/>
      <c r="S298" s="618"/>
      <c r="T298" s="618"/>
      <c r="U298" s="61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22">
        <v>5.03</v>
      </c>
      <c r="E299" s="622"/>
      <c r="F299" s="622"/>
      <c r="G299" s="127"/>
      <c r="H299" s="61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618"/>
      <c r="P299" s="618"/>
      <c r="Q299" s="618"/>
      <c r="R299" s="618"/>
      <c r="S299" s="618"/>
      <c r="T299" s="618"/>
      <c r="U299" s="61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615" t="s">
        <v>228</v>
      </c>
      <c r="D300" s="622">
        <v>5.03</v>
      </c>
      <c r="E300" s="622"/>
      <c r="F300" s="622"/>
      <c r="G300" s="127"/>
      <c r="H300" s="61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618"/>
      <c r="P300" s="618"/>
      <c r="Q300" s="618"/>
      <c r="R300" s="618"/>
      <c r="S300" s="618"/>
      <c r="T300" s="618"/>
      <c r="U300" s="61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615" t="s">
        <v>212</v>
      </c>
      <c r="D301" s="622">
        <v>5.03</v>
      </c>
      <c r="E301" s="622"/>
      <c r="F301" s="622"/>
      <c r="G301" s="127"/>
      <c r="H301" s="61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618"/>
      <c r="P301" s="618"/>
      <c r="Q301" s="618"/>
      <c r="R301" s="618"/>
      <c r="S301" s="618"/>
      <c r="T301" s="618"/>
      <c r="U301" s="61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615" t="s">
        <v>203</v>
      </c>
      <c r="D302" s="622">
        <v>5.03</v>
      </c>
      <c r="E302" s="622"/>
      <c r="F302" s="622"/>
      <c r="G302" s="127"/>
      <c r="H302" s="61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618"/>
      <c r="P302" s="618"/>
      <c r="Q302" s="618"/>
      <c r="R302" s="618"/>
      <c r="S302" s="618"/>
      <c r="T302" s="618"/>
      <c r="U302" s="61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615" t="s">
        <v>186</v>
      </c>
      <c r="D303" s="622">
        <v>5.03</v>
      </c>
      <c r="E303" s="622"/>
      <c r="F303" s="622"/>
      <c r="G303" s="127"/>
      <c r="H303" s="61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618"/>
      <c r="P303" s="618"/>
      <c r="Q303" s="618"/>
      <c r="R303" s="618"/>
      <c r="S303" s="618"/>
      <c r="T303" s="618"/>
      <c r="U303" s="61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615" t="s">
        <v>228</v>
      </c>
      <c r="D304" s="622">
        <v>5.03</v>
      </c>
      <c r="E304" s="622"/>
      <c r="F304" s="622"/>
      <c r="G304" s="127"/>
      <c r="H304" s="61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618"/>
      <c r="P304" s="618"/>
      <c r="Q304" s="618"/>
      <c r="R304" s="618"/>
      <c r="S304" s="618"/>
      <c r="T304" s="618"/>
      <c r="U304" s="61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615" t="s">
        <v>199</v>
      </c>
      <c r="D305" s="622">
        <v>5.03</v>
      </c>
      <c r="E305" s="622"/>
      <c r="F305" s="622"/>
      <c r="G305" s="127"/>
      <c r="H305" s="61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618"/>
      <c r="P305" s="618"/>
      <c r="Q305" s="618"/>
      <c r="R305" s="618"/>
      <c r="S305" s="618"/>
      <c r="T305" s="618"/>
      <c r="U305" s="61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22">
        <v>5.0599999999999996</v>
      </c>
      <c r="E306" s="622"/>
      <c r="F306" s="622"/>
      <c r="G306" s="127"/>
      <c r="H306" s="61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618"/>
      <c r="P306" s="618"/>
      <c r="Q306" s="618"/>
      <c r="R306" s="618"/>
      <c r="S306" s="618"/>
      <c r="T306" s="618"/>
      <c r="U306" s="61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22">
        <v>5.0599999999999996</v>
      </c>
      <c r="E307" s="622"/>
      <c r="F307" s="622"/>
      <c r="G307" s="127"/>
      <c r="H307" s="61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618"/>
      <c r="P307" s="618"/>
      <c r="Q307" s="618"/>
      <c r="R307" s="618"/>
      <c r="S307" s="618"/>
      <c r="T307" s="618"/>
      <c r="U307" s="61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61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22">
        <v>5.04</v>
      </c>
      <c r="E309" s="622"/>
      <c r="F309" s="622"/>
      <c r="G309" s="127"/>
      <c r="H309" s="61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618"/>
      <c r="P309" s="618"/>
      <c r="Q309" s="618"/>
      <c r="R309" s="618"/>
      <c r="S309" s="618"/>
      <c r="T309" s="618"/>
      <c r="U309" s="61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22">
        <v>5.04</v>
      </c>
      <c r="E310" s="622"/>
      <c r="F310" s="622"/>
      <c r="G310" s="127"/>
      <c r="H310" s="61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618"/>
      <c r="P310" s="618"/>
      <c r="Q310" s="618"/>
      <c r="R310" s="618"/>
      <c r="S310" s="618"/>
      <c r="T310" s="618"/>
      <c r="U310" s="61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22">
        <v>5.04</v>
      </c>
      <c r="E311" s="622"/>
      <c r="F311" s="622"/>
      <c r="G311" s="127"/>
      <c r="H311" s="61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618"/>
      <c r="P311" s="618"/>
      <c r="Q311" s="618"/>
      <c r="R311" s="618"/>
      <c r="S311" s="618"/>
      <c r="T311" s="618"/>
      <c r="U311" s="61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22">
        <v>5.04</v>
      </c>
      <c r="E312" s="622"/>
      <c r="F312" s="622"/>
      <c r="G312" s="127"/>
      <c r="H312" s="61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618"/>
      <c r="P312" s="618"/>
      <c r="Q312" s="618"/>
      <c r="R312" s="618"/>
      <c r="S312" s="618"/>
      <c r="T312" s="618"/>
      <c r="U312" s="61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22">
        <v>5.04</v>
      </c>
      <c r="E313" s="622"/>
      <c r="F313" s="622"/>
      <c r="G313" s="127"/>
      <c r="H313" s="61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618"/>
      <c r="P313" s="618"/>
      <c r="Q313" s="618"/>
      <c r="R313" s="618"/>
      <c r="S313" s="618"/>
      <c r="T313" s="618"/>
      <c r="U313" s="61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22">
        <v>5.03</v>
      </c>
      <c r="E314" s="622"/>
      <c r="F314" s="622"/>
      <c r="G314" s="127"/>
      <c r="H314" s="61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618"/>
      <c r="P314" s="618"/>
      <c r="Q314" s="618"/>
      <c r="R314" s="618"/>
      <c r="S314" s="618"/>
      <c r="T314" s="618"/>
      <c r="U314" s="61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22">
        <v>5.03</v>
      </c>
      <c r="E315" s="622"/>
      <c r="F315" s="622"/>
      <c r="G315" s="127"/>
      <c r="H315" s="61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618"/>
      <c r="P315" s="618"/>
      <c r="Q315" s="618"/>
      <c r="R315" s="618"/>
      <c r="S315" s="618"/>
      <c r="T315" s="618"/>
      <c r="U315" s="61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22">
        <v>5.03</v>
      </c>
      <c r="E316" s="622"/>
      <c r="F316" s="622"/>
      <c r="G316" s="127"/>
      <c r="H316" s="61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618"/>
      <c r="P316" s="618"/>
      <c r="Q316" s="618"/>
      <c r="R316" s="618"/>
      <c r="S316" s="618"/>
      <c r="T316" s="618"/>
      <c r="U316" s="61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22">
        <v>5.03</v>
      </c>
      <c r="E317" s="622"/>
      <c r="F317" s="622"/>
      <c r="G317" s="127"/>
      <c r="H317" s="610">
        <f t="shared" si="75"/>
        <v>0</v>
      </c>
      <c r="I317" s="128"/>
      <c r="J317" s="129"/>
      <c r="K317" s="130"/>
      <c r="L317" s="128"/>
      <c r="M317" s="108"/>
      <c r="N317" s="129"/>
      <c r="O317" s="618"/>
      <c r="P317" s="618"/>
      <c r="Q317" s="618"/>
      <c r="R317" s="618"/>
      <c r="S317" s="618"/>
      <c r="T317" s="618"/>
      <c r="U317" s="61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22">
        <v>5.04</v>
      </c>
      <c r="E318" s="622"/>
      <c r="F318" s="622"/>
      <c r="G318" s="127"/>
      <c r="H318" s="61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618"/>
      <c r="P318" s="618"/>
      <c r="Q318" s="618"/>
      <c r="R318" s="618"/>
      <c r="S318" s="618"/>
      <c r="T318" s="618"/>
      <c r="U318" s="61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61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616"/>
      <c r="D320" s="622">
        <v>3.65</v>
      </c>
      <c r="E320" s="622"/>
      <c r="F320" s="621"/>
      <c r="G320" s="127"/>
      <c r="H320" s="610">
        <f t="shared" ref="H320:H329" si="83">D320*G320</f>
        <v>0</v>
      </c>
      <c r="I320" s="128"/>
      <c r="J320" s="129" t="str">
        <f t="array" ref="J320">IF(ISERROR(G320/I320),"",G320/I320)</f>
        <v/>
      </c>
      <c r="K320" s="61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618"/>
      <c r="P320" s="618"/>
      <c r="Q320" s="618"/>
      <c r="R320" s="618"/>
      <c r="S320" s="618"/>
      <c r="T320" s="618"/>
      <c r="U320" s="61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616"/>
      <c r="D321" s="622">
        <v>6.58</v>
      </c>
      <c r="E321" s="622"/>
      <c r="F321" s="622"/>
      <c r="G321" s="127"/>
      <c r="H321" s="61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618"/>
      <c r="P321" s="618"/>
      <c r="Q321" s="618"/>
      <c r="R321" s="618"/>
      <c r="S321" s="618"/>
      <c r="T321" s="618"/>
      <c r="U321" s="61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616"/>
      <c r="D322" s="622">
        <v>7.8</v>
      </c>
      <c r="E322" s="622"/>
      <c r="F322" s="622"/>
      <c r="G322" s="127"/>
      <c r="H322" s="61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618"/>
      <c r="P322" s="618"/>
      <c r="Q322" s="618"/>
      <c r="R322" s="618"/>
      <c r="S322" s="618"/>
      <c r="T322" s="618"/>
      <c r="U322" s="61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616"/>
      <c r="D323" s="622">
        <v>4.4000000000000004</v>
      </c>
      <c r="E323" s="622"/>
      <c r="F323" s="622"/>
      <c r="G323" s="127"/>
      <c r="H323" s="61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618"/>
      <c r="P323" s="618"/>
      <c r="Q323" s="618"/>
      <c r="R323" s="618"/>
      <c r="S323" s="618"/>
      <c r="T323" s="618"/>
      <c r="U323" s="61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616"/>
      <c r="D324" s="622"/>
      <c r="E324" s="622"/>
      <c r="F324" s="622"/>
      <c r="G324" s="127"/>
      <c r="H324" s="61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618"/>
      <c r="P324" s="618"/>
      <c r="Q324" s="618"/>
      <c r="R324" s="618"/>
      <c r="S324" s="618"/>
      <c r="T324" s="618"/>
      <c r="U324" s="61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616" t="s">
        <v>239</v>
      </c>
      <c r="C325" s="616" t="s">
        <v>179</v>
      </c>
      <c r="D325" s="622">
        <v>6.04</v>
      </c>
      <c r="E325" s="622"/>
      <c r="F325" s="622"/>
      <c r="G325" s="127"/>
      <c r="H325" s="61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618"/>
      <c r="P325" s="618"/>
      <c r="Q325" s="618"/>
      <c r="R325" s="618"/>
      <c r="S325" s="618"/>
      <c r="T325" s="618"/>
      <c r="U325" s="61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616" t="s">
        <v>239</v>
      </c>
      <c r="C326" s="616" t="s">
        <v>186</v>
      </c>
      <c r="D326" s="622">
        <v>6.04</v>
      </c>
      <c r="E326" s="622"/>
      <c r="F326" s="622"/>
      <c r="G326" s="127"/>
      <c r="H326" s="61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618"/>
      <c r="P326" s="618"/>
      <c r="Q326" s="618"/>
      <c r="R326" s="618"/>
      <c r="S326" s="618"/>
      <c r="T326" s="618"/>
      <c r="U326" s="61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616" t="s">
        <v>440</v>
      </c>
      <c r="C327" s="616" t="s">
        <v>179</v>
      </c>
      <c r="D327" s="622">
        <v>6</v>
      </c>
      <c r="E327" s="622"/>
      <c r="F327" s="622"/>
      <c r="G327" s="127"/>
      <c r="H327" s="610">
        <f t="shared" si="83"/>
        <v>0</v>
      </c>
      <c r="I327" s="128"/>
      <c r="J327" s="129"/>
      <c r="K327" s="130"/>
      <c r="L327" s="128"/>
      <c r="M327" s="108"/>
      <c r="N327" s="129"/>
      <c r="O327" s="618"/>
      <c r="P327" s="618"/>
      <c r="Q327" s="618"/>
      <c r="R327" s="618"/>
      <c r="S327" s="618"/>
      <c r="T327" s="618"/>
      <c r="U327" s="61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616" t="s">
        <v>440</v>
      </c>
      <c r="C328" s="616" t="s">
        <v>60</v>
      </c>
      <c r="D328" s="622">
        <v>6</v>
      </c>
      <c r="E328" s="622"/>
      <c r="F328" s="622"/>
      <c r="G328" s="127"/>
      <c r="H328" s="61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618"/>
      <c r="P328" s="618"/>
      <c r="Q328" s="618"/>
      <c r="R328" s="618"/>
      <c r="S328" s="618"/>
      <c r="T328" s="618"/>
      <c r="U328" s="61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609" t="s">
        <v>240</v>
      </c>
      <c r="C329" s="125"/>
      <c r="D329" s="622">
        <v>7.3</v>
      </c>
      <c r="E329" s="622"/>
      <c r="F329" s="622"/>
      <c r="G329" s="127"/>
      <c r="H329" s="610">
        <f t="shared" si="83"/>
        <v>0</v>
      </c>
      <c r="I329" s="128"/>
      <c r="J329" s="129"/>
      <c r="K329" s="130"/>
      <c r="L329" s="128"/>
      <c r="M329" s="108"/>
      <c r="N329" s="129"/>
      <c r="O329" s="618"/>
      <c r="P329" s="618"/>
      <c r="Q329" s="618"/>
      <c r="R329" s="618"/>
      <c r="S329" s="618"/>
      <c r="T329" s="618"/>
      <c r="U329" s="61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609" t="s">
        <v>241</v>
      </c>
      <c r="C330" s="125"/>
      <c r="D330" s="622">
        <f>78*120/1000</f>
        <v>9.36</v>
      </c>
      <c r="E330" s="622"/>
      <c r="F330" s="622"/>
      <c r="G330" s="127"/>
      <c r="H330" s="61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618"/>
      <c r="P330" s="618"/>
      <c r="Q330" s="618"/>
      <c r="R330" s="618"/>
      <c r="S330" s="618"/>
      <c r="T330" s="618"/>
      <c r="U330" s="61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609" t="s">
        <v>242</v>
      </c>
      <c r="C331" s="125"/>
      <c r="D331" s="622">
        <v>4.5</v>
      </c>
      <c r="E331" s="622"/>
      <c r="F331" s="622"/>
      <c r="G331" s="127"/>
      <c r="H331" s="61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618"/>
      <c r="P331" s="618"/>
      <c r="Q331" s="618"/>
      <c r="R331" s="618"/>
      <c r="S331" s="618"/>
      <c r="T331" s="618"/>
      <c r="U331" s="61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609" t="s">
        <v>243</v>
      </c>
      <c r="C332" s="125"/>
      <c r="D332" s="622">
        <v>4.5</v>
      </c>
      <c r="E332" s="622"/>
      <c r="F332" s="622"/>
      <c r="G332" s="127"/>
      <c r="H332" s="61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618"/>
      <c r="P332" s="618"/>
      <c r="Q332" s="618"/>
      <c r="R332" s="618"/>
      <c r="S332" s="618"/>
      <c r="T332" s="618"/>
      <c r="U332" s="61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22">
        <v>4.5</v>
      </c>
      <c r="E333" s="622"/>
      <c r="F333" s="622"/>
      <c r="G333" s="127"/>
      <c r="H333" s="61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618"/>
      <c r="P333" s="618"/>
      <c r="Q333" s="618"/>
      <c r="R333" s="618"/>
      <c r="S333" s="618"/>
      <c r="T333" s="618"/>
      <c r="U333" s="61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61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3222</v>
      </c>
      <c r="H335" s="147">
        <f>SUM(H199,H257,H292,H308,H319,H334)</f>
        <v>17372.239999999998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195.27706349206349</v>
      </c>
      <c r="L335" s="148">
        <f>IF(ISERROR(G335/K335),"",G335/K335)</f>
        <v>16.499633609714483</v>
      </c>
      <c r="M335" s="147">
        <f t="shared" ref="M335:AA335" si="85">SUM(M199,M257,M292,M308,M319,M334)</f>
        <v>-195.27706349206349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75" t="s">
        <v>471</v>
      </c>
      <c r="B336" s="612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hidden="1" customHeight="1">
      <c r="A337" s="676"/>
      <c r="B337" s="612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hidden="1" customHeight="1">
      <c r="A338" s="676"/>
      <c r="B338" s="612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hidden="1" customHeight="1">
      <c r="A339" s="676"/>
      <c r="B339" s="612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hidden="1" customHeight="1">
      <c r="A340" s="676"/>
      <c r="B340" s="612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hidden="1" customHeight="1">
      <c r="A341" s="677"/>
      <c r="B341" s="612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hidden="1" customHeight="1">
      <c r="A342" s="263" t="s">
        <v>472</v>
      </c>
      <c r="B342" s="612">
        <f>G335</f>
        <v>3222</v>
      </c>
      <c r="C342" s="646" t="s">
        <v>269</v>
      </c>
      <c r="D342" s="645"/>
      <c r="E342" s="738">
        <f>H335</f>
        <v>17372.239999999998</v>
      </c>
      <c r="F342" s="738"/>
      <c r="G342" s="636" t="s">
        <v>270</v>
      </c>
      <c r="H342" s="636"/>
      <c r="I342" s="664">
        <f>L335</f>
        <v>16.499633609714483</v>
      </c>
      <c r="J342" s="664"/>
      <c r="K342" s="666" t="s">
        <v>271</v>
      </c>
      <c r="L342" s="666"/>
      <c r="M342" s="664" t="str">
        <f>J335</f>
        <v/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hidden="1" customHeight="1">
      <c r="A343" s="264" t="s">
        <v>473</v>
      </c>
      <c r="B343" s="612">
        <f>I335+C341</f>
        <v>2</v>
      </c>
      <c r="C343" s="643" t="s">
        <v>251</v>
      </c>
      <c r="D343" s="644"/>
      <c r="E343" s="738">
        <f>K335+I341</f>
        <v>225.27706349206349</v>
      </c>
      <c r="F343" s="738"/>
      <c r="G343" s="636" t="s">
        <v>274</v>
      </c>
      <c r="H343" s="636"/>
      <c r="I343" s="664">
        <f>B343-E343</f>
        <v>-223.27706349206349</v>
      </c>
      <c r="J343" s="664"/>
      <c r="K343" s="666" t="s">
        <v>275</v>
      </c>
      <c r="L343" s="666"/>
      <c r="M343" s="667">
        <f>IF(ISERROR(I343/E343),"",I343/E343)</f>
        <v>-0.99112204336740894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hidden="1" customHeight="1">
      <c r="A344" s="264" t="s">
        <v>474</v>
      </c>
      <c r="B344" s="612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685"/>
      <c r="F348" s="685"/>
      <c r="G348" s="302" t="s">
        <v>296</v>
      </c>
      <c r="H348" s="616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609" t="s">
        <v>178</v>
      </c>
      <c r="C349" s="125" t="s">
        <v>179</v>
      </c>
      <c r="D349" s="622">
        <v>5.03</v>
      </c>
      <c r="E349" s="622"/>
      <c r="F349" s="622"/>
      <c r="G349" s="127"/>
      <c r="H349" s="61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618"/>
      <c r="P349" s="618"/>
      <c r="Q349" s="618"/>
      <c r="R349" s="618"/>
      <c r="S349" s="618"/>
      <c r="T349" s="618"/>
      <c r="U349" s="61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22">
        <v>5.03</v>
      </c>
      <c r="E350" s="622"/>
      <c r="F350" s="622"/>
      <c r="G350" s="127"/>
      <c r="H350" s="61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618"/>
      <c r="P350" s="618"/>
      <c r="Q350" s="618"/>
      <c r="R350" s="618"/>
      <c r="S350" s="618"/>
      <c r="T350" s="618"/>
      <c r="U350" s="61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22">
        <v>5.03</v>
      </c>
      <c r="E351" s="622"/>
      <c r="F351" s="622"/>
      <c r="G351" s="127"/>
      <c r="H351" s="61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618"/>
      <c r="P351" s="618"/>
      <c r="Q351" s="618"/>
      <c r="R351" s="618"/>
      <c r="S351" s="618"/>
      <c r="T351" s="618"/>
      <c r="U351" s="61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22">
        <v>5.03</v>
      </c>
      <c r="E352" s="622"/>
      <c r="F352" s="622"/>
      <c r="G352" s="127"/>
      <c r="H352" s="61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618"/>
      <c r="P352" s="618"/>
      <c r="Q352" s="618"/>
      <c r="R352" s="618"/>
      <c r="S352" s="618"/>
      <c r="T352" s="618"/>
      <c r="U352" s="61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22">
        <v>5.03</v>
      </c>
      <c r="E353" s="622"/>
      <c r="F353" s="622"/>
      <c r="G353" s="127"/>
      <c r="H353" s="61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618"/>
      <c r="P353" s="618"/>
      <c r="Q353" s="618"/>
      <c r="R353" s="618"/>
      <c r="S353" s="618"/>
      <c r="T353" s="618"/>
      <c r="U353" s="61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22">
        <v>5.04</v>
      </c>
      <c r="E354" s="622"/>
      <c r="F354" s="373"/>
      <c r="G354" s="134"/>
      <c r="H354" s="61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618"/>
      <c r="P354" s="618"/>
      <c r="Q354" s="618"/>
      <c r="R354" s="618"/>
      <c r="S354" s="618"/>
      <c r="T354" s="618"/>
      <c r="U354" s="61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22">
        <v>5.03</v>
      </c>
      <c r="E355" s="622"/>
      <c r="F355" s="622"/>
      <c r="G355" s="127"/>
      <c r="H355" s="61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618"/>
      <c r="P355" s="618"/>
      <c r="Q355" s="618"/>
      <c r="R355" s="618"/>
      <c r="S355" s="618"/>
      <c r="T355" s="618"/>
      <c r="U355" s="61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22">
        <v>5.03</v>
      </c>
      <c r="E356" s="622"/>
      <c r="F356" s="622"/>
      <c r="G356" s="127"/>
      <c r="H356" s="61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618"/>
      <c r="P356" s="618"/>
      <c r="Q356" s="618"/>
      <c r="R356" s="618"/>
      <c r="S356" s="618"/>
      <c r="T356" s="618"/>
      <c r="U356" s="61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22">
        <v>5.04</v>
      </c>
      <c r="E357" s="622"/>
      <c r="F357" s="374"/>
      <c r="G357" s="127"/>
      <c r="H357" s="610">
        <f t="shared" si="86"/>
        <v>0</v>
      </c>
      <c r="I357" s="61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618"/>
      <c r="P357" s="618"/>
      <c r="Q357" s="618"/>
      <c r="R357" s="618"/>
      <c r="S357" s="618"/>
      <c r="T357" s="618"/>
      <c r="U357" s="61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22">
        <v>5.04</v>
      </c>
      <c r="E358" s="622"/>
      <c r="F358" s="374"/>
      <c r="G358" s="127"/>
      <c r="H358" s="610">
        <f t="shared" si="86"/>
        <v>0</v>
      </c>
      <c r="I358" s="61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618"/>
      <c r="P358" s="618"/>
      <c r="Q358" s="618"/>
      <c r="R358" s="618"/>
      <c r="S358" s="618"/>
      <c r="T358" s="618"/>
      <c r="U358" s="61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22">
        <v>5.03</v>
      </c>
      <c r="E359" s="622"/>
      <c r="F359" s="374"/>
      <c r="G359" s="127"/>
      <c r="H359" s="610">
        <f t="shared" si="86"/>
        <v>0</v>
      </c>
      <c r="I359" s="610"/>
      <c r="J359" s="129"/>
      <c r="K359" s="130"/>
      <c r="L359" s="128"/>
      <c r="M359" s="108"/>
      <c r="N359" s="129"/>
      <c r="O359" s="618"/>
      <c r="P359" s="618"/>
      <c r="Q359" s="618"/>
      <c r="R359" s="618"/>
      <c r="S359" s="618"/>
      <c r="T359" s="618"/>
      <c r="U359" s="61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22">
        <v>5.03</v>
      </c>
      <c r="E360" s="622"/>
      <c r="F360" s="374"/>
      <c r="G360" s="127"/>
      <c r="H360" s="610">
        <f t="shared" si="86"/>
        <v>0</v>
      </c>
      <c r="I360" s="610"/>
      <c r="J360" s="129"/>
      <c r="K360" s="130"/>
      <c r="L360" s="128"/>
      <c r="M360" s="108"/>
      <c r="N360" s="129"/>
      <c r="O360" s="618"/>
      <c r="P360" s="618"/>
      <c r="Q360" s="618"/>
      <c r="R360" s="618"/>
      <c r="S360" s="618"/>
      <c r="T360" s="618"/>
      <c r="U360" s="61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22">
        <v>5.0599999999999996</v>
      </c>
      <c r="E361" s="622"/>
      <c r="F361" s="622"/>
      <c r="G361" s="127"/>
      <c r="H361" s="61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618"/>
      <c r="P361" s="618"/>
      <c r="Q361" s="618"/>
      <c r="R361" s="618"/>
      <c r="S361" s="618"/>
      <c r="T361" s="618"/>
      <c r="U361" s="61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22">
        <v>5.09</v>
      </c>
      <c r="E362" s="622"/>
      <c r="F362" s="622"/>
      <c r="G362" s="127"/>
      <c r="H362" s="61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618"/>
      <c r="P362" s="618"/>
      <c r="Q362" s="618"/>
      <c r="R362" s="618"/>
      <c r="S362" s="618"/>
      <c r="T362" s="618"/>
      <c r="U362" s="61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22">
        <v>5.09</v>
      </c>
      <c r="E363" s="622"/>
      <c r="F363" s="622"/>
      <c r="G363" s="127"/>
      <c r="H363" s="61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618"/>
      <c r="P363" s="618"/>
      <c r="Q363" s="618"/>
      <c r="R363" s="618"/>
      <c r="S363" s="618"/>
      <c r="T363" s="618"/>
      <c r="U363" s="61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616" t="s">
        <v>190</v>
      </c>
      <c r="D364" s="622">
        <v>4.8</v>
      </c>
      <c r="E364" s="622"/>
      <c r="F364" s="622"/>
      <c r="G364" s="127"/>
      <c r="H364" s="61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618"/>
      <c r="P364" s="618"/>
      <c r="Q364" s="618"/>
      <c r="R364" s="618"/>
      <c r="S364" s="618"/>
      <c r="T364" s="618"/>
      <c r="U364" s="61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616" t="s">
        <v>187</v>
      </c>
      <c r="D365" s="622">
        <v>4.8</v>
      </c>
      <c r="E365" s="622"/>
      <c r="F365" s="622"/>
      <c r="G365" s="127"/>
      <c r="H365" s="61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618"/>
      <c r="P365" s="618"/>
      <c r="Q365" s="618"/>
      <c r="R365" s="618"/>
      <c r="S365" s="618"/>
      <c r="T365" s="618"/>
      <c r="U365" s="61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616" t="s">
        <v>179</v>
      </c>
      <c r="D366" s="622">
        <v>4.8</v>
      </c>
      <c r="E366" s="622"/>
      <c r="F366" s="622"/>
      <c r="G366" s="127"/>
      <c r="H366" s="61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618"/>
      <c r="P366" s="618"/>
      <c r="Q366" s="618"/>
      <c r="R366" s="618"/>
      <c r="S366" s="618"/>
      <c r="T366" s="618"/>
      <c r="U366" s="61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616" t="s">
        <v>199</v>
      </c>
      <c r="D367" s="622">
        <v>4.8</v>
      </c>
      <c r="E367" s="622"/>
      <c r="F367" s="622"/>
      <c r="G367" s="127"/>
      <c r="H367" s="61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618"/>
      <c r="P367" s="618"/>
      <c r="Q367" s="618"/>
      <c r="R367" s="618"/>
      <c r="S367" s="618"/>
      <c r="T367" s="618"/>
      <c r="U367" s="61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22">
        <v>4.99</v>
      </c>
      <c r="E368" s="622"/>
      <c r="F368" s="622"/>
      <c r="G368" s="127"/>
      <c r="H368" s="61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618"/>
      <c r="P368" s="618"/>
      <c r="Q368" s="618"/>
      <c r="R368" s="618"/>
      <c r="S368" s="618"/>
      <c r="T368" s="618"/>
      <c r="U368" s="61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22">
        <v>4.99</v>
      </c>
      <c r="E369" s="622"/>
      <c r="F369" s="622"/>
      <c r="G369" s="127"/>
      <c r="H369" s="61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618"/>
      <c r="P369" s="618"/>
      <c r="Q369" s="618"/>
      <c r="R369" s="618"/>
      <c r="S369" s="618"/>
      <c r="T369" s="618"/>
      <c r="U369" s="61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61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609" t="s">
        <v>206</v>
      </c>
      <c r="C371" s="125" t="s">
        <v>199</v>
      </c>
      <c r="D371" s="622">
        <v>5.03</v>
      </c>
      <c r="E371" s="622"/>
      <c r="F371" s="622"/>
      <c r="G371" s="127"/>
      <c r="H371" s="61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614"/>
      <c r="P371" s="614"/>
      <c r="Q371" s="614"/>
      <c r="R371" s="614"/>
      <c r="S371" s="614"/>
      <c r="T371" s="614"/>
      <c r="U371" s="6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609" t="s">
        <v>425</v>
      </c>
      <c r="C372" s="177" t="s">
        <v>427</v>
      </c>
      <c r="D372" s="622">
        <v>5.03</v>
      </c>
      <c r="E372" s="622"/>
      <c r="F372" s="622"/>
      <c r="G372" s="127"/>
      <c r="H372" s="61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614"/>
      <c r="P372" s="614"/>
      <c r="Q372" s="614"/>
      <c r="R372" s="614"/>
      <c r="S372" s="614"/>
      <c r="T372" s="614"/>
      <c r="U372" s="6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609" t="s">
        <v>206</v>
      </c>
      <c r="C373" s="125" t="s">
        <v>186</v>
      </c>
      <c r="D373" s="622">
        <v>5.03</v>
      </c>
      <c r="E373" s="622"/>
      <c r="F373" s="622"/>
      <c r="G373" s="127"/>
      <c r="H373" s="61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614"/>
      <c r="P373" s="614"/>
      <c r="Q373" s="614"/>
      <c r="R373" s="614"/>
      <c r="S373" s="614"/>
      <c r="T373" s="614"/>
      <c r="U373" s="6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609" t="s">
        <v>206</v>
      </c>
      <c r="C374" s="125" t="s">
        <v>203</v>
      </c>
      <c r="D374" s="622">
        <v>5.03</v>
      </c>
      <c r="E374" s="622"/>
      <c r="F374" s="622"/>
      <c r="G374" s="127"/>
      <c r="H374" s="61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614"/>
      <c r="P374" s="614"/>
      <c r="Q374" s="614"/>
      <c r="R374" s="614"/>
      <c r="S374" s="614"/>
      <c r="T374" s="614"/>
      <c r="U374" s="6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609" t="s">
        <v>206</v>
      </c>
      <c r="C375" s="125" t="s">
        <v>207</v>
      </c>
      <c r="D375" s="622">
        <v>5.03</v>
      </c>
      <c r="E375" s="622"/>
      <c r="F375" s="622"/>
      <c r="G375" s="127"/>
      <c r="H375" s="61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614"/>
      <c r="P375" s="614"/>
      <c r="Q375" s="614"/>
      <c r="R375" s="614"/>
      <c r="S375" s="614"/>
      <c r="T375" s="614"/>
      <c r="U375" s="6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609" t="s">
        <v>414</v>
      </c>
      <c r="C376" s="177" t="s">
        <v>415</v>
      </c>
      <c r="D376" s="622"/>
      <c r="E376" s="622"/>
      <c r="F376" s="622"/>
      <c r="G376" s="127"/>
      <c r="H376" s="61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614"/>
      <c r="P376" s="614"/>
      <c r="Q376" s="614"/>
      <c r="R376" s="614"/>
      <c r="S376" s="614"/>
      <c r="T376" s="614"/>
      <c r="U376" s="6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609" t="s">
        <v>414</v>
      </c>
      <c r="C377" s="177" t="s">
        <v>416</v>
      </c>
      <c r="D377" s="622"/>
      <c r="E377" s="622"/>
      <c r="F377" s="622"/>
      <c r="G377" s="127"/>
      <c r="H377" s="61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614"/>
      <c r="P377" s="614"/>
      <c r="Q377" s="614"/>
      <c r="R377" s="614"/>
      <c r="S377" s="614"/>
      <c r="T377" s="614"/>
      <c r="U377" s="6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609" t="s">
        <v>414</v>
      </c>
      <c r="C378" s="177" t="s">
        <v>61</v>
      </c>
      <c r="D378" s="622"/>
      <c r="E378" s="622"/>
      <c r="F378" s="622"/>
      <c r="G378" s="127"/>
      <c r="H378" s="61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614"/>
      <c r="P378" s="614"/>
      <c r="Q378" s="614"/>
      <c r="R378" s="614"/>
      <c r="S378" s="614"/>
      <c r="T378" s="614"/>
      <c r="U378" s="6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609" t="s">
        <v>208</v>
      </c>
      <c r="C379" s="125" t="s">
        <v>179</v>
      </c>
      <c r="D379" s="622">
        <v>5.08</v>
      </c>
      <c r="E379" s="622"/>
      <c r="F379" s="622"/>
      <c r="G379" s="127"/>
      <c r="H379" s="61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614"/>
      <c r="P379" s="614"/>
      <c r="Q379" s="614"/>
      <c r="R379" s="614"/>
      <c r="S379" s="614"/>
      <c r="T379" s="614"/>
      <c r="U379" s="6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609" t="s">
        <v>208</v>
      </c>
      <c r="C380" s="125" t="s">
        <v>204</v>
      </c>
      <c r="D380" s="622">
        <v>5.08</v>
      </c>
      <c r="E380" s="622"/>
      <c r="F380" s="622"/>
      <c r="G380" s="127"/>
      <c r="H380" s="61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614"/>
      <c r="P380" s="614"/>
      <c r="Q380" s="614"/>
      <c r="R380" s="614"/>
      <c r="S380" s="614"/>
      <c r="T380" s="614"/>
      <c r="U380" s="6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609" t="s">
        <v>208</v>
      </c>
      <c r="C381" s="125" t="s">
        <v>205</v>
      </c>
      <c r="D381" s="622">
        <v>5.08</v>
      </c>
      <c r="E381" s="622"/>
      <c r="F381" s="622"/>
      <c r="G381" s="127"/>
      <c r="H381" s="61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614"/>
      <c r="P381" s="614"/>
      <c r="Q381" s="614"/>
      <c r="R381" s="614"/>
      <c r="S381" s="614"/>
      <c r="T381" s="614"/>
      <c r="U381" s="6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609" t="s">
        <v>208</v>
      </c>
      <c r="C382" s="125" t="s">
        <v>186</v>
      </c>
      <c r="D382" s="622">
        <v>5.08</v>
      </c>
      <c r="E382" s="622"/>
      <c r="F382" s="622"/>
      <c r="G382" s="127"/>
      <c r="H382" s="61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614"/>
      <c r="P382" s="614"/>
      <c r="Q382" s="614"/>
      <c r="R382" s="614"/>
      <c r="S382" s="614"/>
      <c r="T382" s="614"/>
      <c r="U382" s="6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609" t="s">
        <v>208</v>
      </c>
      <c r="C383" s="125" t="s">
        <v>203</v>
      </c>
      <c r="D383" s="622">
        <v>5.08</v>
      </c>
      <c r="E383" s="622"/>
      <c r="F383" s="622"/>
      <c r="G383" s="127"/>
      <c r="H383" s="61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614"/>
      <c r="P383" s="614"/>
      <c r="Q383" s="614"/>
      <c r="R383" s="614"/>
      <c r="S383" s="614"/>
      <c r="T383" s="614"/>
      <c r="U383" s="6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609" t="s">
        <v>208</v>
      </c>
      <c r="C384" s="125" t="s">
        <v>199</v>
      </c>
      <c r="D384" s="622">
        <v>5.08</v>
      </c>
      <c r="E384" s="622"/>
      <c r="F384" s="622"/>
      <c r="G384" s="127"/>
      <c r="H384" s="61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618"/>
      <c r="P384" s="618"/>
      <c r="Q384" s="618"/>
      <c r="R384" s="618"/>
      <c r="S384" s="618"/>
      <c r="T384" s="618"/>
      <c r="U384" s="61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609" t="s">
        <v>208</v>
      </c>
      <c r="C385" s="125" t="s">
        <v>187</v>
      </c>
      <c r="D385" s="622">
        <v>5.08</v>
      </c>
      <c r="E385" s="622"/>
      <c r="F385" s="622"/>
      <c r="G385" s="127"/>
      <c r="H385" s="61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614"/>
      <c r="P385" s="614"/>
      <c r="Q385" s="614"/>
      <c r="R385" s="614"/>
      <c r="S385" s="614"/>
      <c r="T385" s="614"/>
      <c r="U385" s="6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609" t="s">
        <v>208</v>
      </c>
      <c r="C386" s="125" t="s">
        <v>207</v>
      </c>
      <c r="D386" s="622">
        <v>5.08</v>
      </c>
      <c r="E386" s="622"/>
      <c r="F386" s="622"/>
      <c r="G386" s="127"/>
      <c r="H386" s="61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618"/>
      <c r="P386" s="618"/>
      <c r="Q386" s="618"/>
      <c r="R386" s="618"/>
      <c r="S386" s="618"/>
      <c r="T386" s="618"/>
      <c r="U386" s="61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609" t="s">
        <v>209</v>
      </c>
      <c r="C387" s="125" t="s">
        <v>194</v>
      </c>
      <c r="D387" s="622">
        <v>5.03</v>
      </c>
      <c r="E387" s="622"/>
      <c r="F387" s="622"/>
      <c r="G387" s="127"/>
      <c r="H387" s="61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614"/>
      <c r="P387" s="614"/>
      <c r="Q387" s="614"/>
      <c r="R387" s="614"/>
      <c r="S387" s="614"/>
      <c r="T387" s="614"/>
      <c r="U387" s="6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609" t="s">
        <v>209</v>
      </c>
      <c r="C388" s="125" t="s">
        <v>179</v>
      </c>
      <c r="D388" s="622">
        <v>5.03</v>
      </c>
      <c r="E388" s="622"/>
      <c r="F388" s="622"/>
      <c r="G388" s="127"/>
      <c r="H388" s="61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614"/>
      <c r="P388" s="614"/>
      <c r="Q388" s="614"/>
      <c r="R388" s="614"/>
      <c r="S388" s="614"/>
      <c r="T388" s="614"/>
      <c r="U388" s="6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609" t="s">
        <v>209</v>
      </c>
      <c r="C389" s="125" t="s">
        <v>195</v>
      </c>
      <c r="D389" s="622">
        <v>5.03</v>
      </c>
      <c r="E389" s="622"/>
      <c r="F389" s="622"/>
      <c r="G389" s="127"/>
      <c r="H389" s="61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614"/>
      <c r="P389" s="614"/>
      <c r="Q389" s="614"/>
      <c r="R389" s="614"/>
      <c r="S389" s="614"/>
      <c r="T389" s="614"/>
      <c r="U389" s="6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609" t="s">
        <v>209</v>
      </c>
      <c r="C390" s="125" t="s">
        <v>204</v>
      </c>
      <c r="D390" s="622">
        <v>5.03</v>
      </c>
      <c r="E390" s="622"/>
      <c r="F390" s="622"/>
      <c r="G390" s="127"/>
      <c r="H390" s="61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614"/>
      <c r="P390" s="614"/>
      <c r="Q390" s="614"/>
      <c r="R390" s="614"/>
      <c r="S390" s="614"/>
      <c r="T390" s="614"/>
      <c r="U390" s="6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609" t="s">
        <v>382</v>
      </c>
      <c r="C391" s="177" t="s">
        <v>383</v>
      </c>
      <c r="D391" s="622">
        <v>5.03</v>
      </c>
      <c r="E391" s="622"/>
      <c r="F391" s="622"/>
      <c r="G391" s="127"/>
      <c r="H391" s="61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614"/>
      <c r="P391" s="614"/>
      <c r="Q391" s="614"/>
      <c r="R391" s="614"/>
      <c r="S391" s="614"/>
      <c r="T391" s="614"/>
      <c r="U391" s="6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609" t="s">
        <v>382</v>
      </c>
      <c r="C392" s="177" t="s">
        <v>384</v>
      </c>
      <c r="D392" s="622">
        <v>5.03</v>
      </c>
      <c r="E392" s="622"/>
      <c r="F392" s="622"/>
      <c r="G392" s="127"/>
      <c r="H392" s="61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614"/>
      <c r="P392" s="614"/>
      <c r="Q392" s="614"/>
      <c r="R392" s="614"/>
      <c r="S392" s="614"/>
      <c r="T392" s="614"/>
      <c r="U392" s="6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609" t="s">
        <v>382</v>
      </c>
      <c r="C393" s="177" t="s">
        <v>389</v>
      </c>
      <c r="D393" s="622">
        <v>5.03</v>
      </c>
      <c r="E393" s="622"/>
      <c r="F393" s="622"/>
      <c r="G393" s="127"/>
      <c r="H393" s="61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614"/>
      <c r="P393" s="614"/>
      <c r="Q393" s="614"/>
      <c r="R393" s="614"/>
      <c r="S393" s="614"/>
      <c r="T393" s="614"/>
      <c r="U393" s="6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609" t="s">
        <v>382</v>
      </c>
      <c r="C394" s="177" t="s">
        <v>391</v>
      </c>
      <c r="D394" s="622">
        <v>5.03</v>
      </c>
      <c r="E394" s="622"/>
      <c r="F394" s="622"/>
      <c r="G394" s="127"/>
      <c r="H394" s="61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614"/>
      <c r="P394" s="614"/>
      <c r="Q394" s="614"/>
      <c r="R394" s="614"/>
      <c r="S394" s="614"/>
      <c r="T394" s="614"/>
      <c r="U394" s="6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609" t="s">
        <v>418</v>
      </c>
      <c r="C395" s="177" t="s">
        <v>364</v>
      </c>
      <c r="D395" s="622">
        <v>5.03</v>
      </c>
      <c r="E395" s="622"/>
      <c r="F395" s="622"/>
      <c r="G395" s="127"/>
      <c r="H395" s="61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614"/>
      <c r="P395" s="614"/>
      <c r="Q395" s="614"/>
      <c r="R395" s="614"/>
      <c r="S395" s="614"/>
      <c r="T395" s="614"/>
      <c r="U395" s="6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609" t="s">
        <v>418</v>
      </c>
      <c r="C396" s="177" t="s">
        <v>365</v>
      </c>
      <c r="D396" s="622">
        <v>5.03</v>
      </c>
      <c r="E396" s="622"/>
      <c r="F396" s="622"/>
      <c r="G396" s="127"/>
      <c r="H396" s="61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614"/>
      <c r="P396" s="614"/>
      <c r="Q396" s="614"/>
      <c r="R396" s="614"/>
      <c r="S396" s="614"/>
      <c r="T396" s="614"/>
      <c r="U396" s="6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609" t="s">
        <v>418</v>
      </c>
      <c r="C397" s="177" t="s">
        <v>366</v>
      </c>
      <c r="D397" s="622">
        <v>5.03</v>
      </c>
      <c r="E397" s="622"/>
      <c r="F397" s="622"/>
      <c r="G397" s="127"/>
      <c r="H397" s="61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614"/>
      <c r="P397" s="614"/>
      <c r="Q397" s="614"/>
      <c r="R397" s="614"/>
      <c r="S397" s="614"/>
      <c r="T397" s="614"/>
      <c r="U397" s="6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609" t="s">
        <v>418</v>
      </c>
      <c r="C398" s="177" t="s">
        <v>367</v>
      </c>
      <c r="D398" s="622">
        <v>5.03</v>
      </c>
      <c r="E398" s="622"/>
      <c r="F398" s="622"/>
      <c r="G398" s="127"/>
      <c r="H398" s="61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614"/>
      <c r="P398" s="614"/>
      <c r="Q398" s="614"/>
      <c r="R398" s="614"/>
      <c r="S398" s="614"/>
      <c r="T398" s="614"/>
      <c r="U398" s="6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22">
        <v>5.03</v>
      </c>
      <c r="E399" s="622"/>
      <c r="F399" s="622"/>
      <c r="G399" s="127"/>
      <c r="H399" s="61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618"/>
      <c r="P399" s="618"/>
      <c r="Q399" s="618"/>
      <c r="R399" s="618"/>
      <c r="S399" s="618"/>
      <c r="T399" s="618"/>
      <c r="U399" s="61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22">
        <v>5.03</v>
      </c>
      <c r="E400" s="622"/>
      <c r="F400" s="622"/>
      <c r="G400" s="127"/>
      <c r="H400" s="61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618"/>
      <c r="P400" s="618"/>
      <c r="Q400" s="618"/>
      <c r="R400" s="618"/>
      <c r="S400" s="618"/>
      <c r="T400" s="618"/>
      <c r="U400" s="61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22">
        <v>5.03</v>
      </c>
      <c r="E401" s="622"/>
      <c r="F401" s="622"/>
      <c r="G401" s="127"/>
      <c r="H401" s="61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618"/>
      <c r="P401" s="618"/>
      <c r="Q401" s="618"/>
      <c r="R401" s="618"/>
      <c r="S401" s="618"/>
      <c r="T401" s="618"/>
      <c r="U401" s="61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22">
        <v>5.03</v>
      </c>
      <c r="E402" s="622"/>
      <c r="F402" s="622"/>
      <c r="G402" s="127"/>
      <c r="H402" s="61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618"/>
      <c r="P402" s="618"/>
      <c r="Q402" s="618"/>
      <c r="R402" s="618"/>
      <c r="S402" s="618"/>
      <c r="T402" s="618"/>
      <c r="U402" s="61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22">
        <v>5.03</v>
      </c>
      <c r="E403" s="622"/>
      <c r="F403" s="622"/>
      <c r="G403" s="127"/>
      <c r="H403" s="61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618"/>
      <c r="P403" s="618"/>
      <c r="Q403" s="618"/>
      <c r="R403" s="618"/>
      <c r="S403" s="618"/>
      <c r="T403" s="618"/>
      <c r="U403" s="61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22">
        <v>5.03</v>
      </c>
      <c r="E404" s="622"/>
      <c r="F404" s="622"/>
      <c r="G404" s="127"/>
      <c r="H404" s="61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618"/>
      <c r="P404" s="618"/>
      <c r="Q404" s="618"/>
      <c r="R404" s="618"/>
      <c r="S404" s="618"/>
      <c r="T404" s="618"/>
      <c r="U404" s="61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22">
        <v>5.03</v>
      </c>
      <c r="E405" s="622"/>
      <c r="F405" s="622"/>
      <c r="G405" s="127"/>
      <c r="H405" s="61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618"/>
      <c r="P405" s="618"/>
      <c r="Q405" s="618"/>
      <c r="R405" s="618"/>
      <c r="S405" s="618"/>
      <c r="T405" s="618"/>
      <c r="U405" s="61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22">
        <v>5.03</v>
      </c>
      <c r="E406" s="622"/>
      <c r="F406" s="622"/>
      <c r="G406" s="127"/>
      <c r="H406" s="61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618"/>
      <c r="P406" s="618"/>
      <c r="Q406" s="618"/>
      <c r="R406" s="618"/>
      <c r="S406" s="618"/>
      <c r="T406" s="618"/>
      <c r="U406" s="61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22">
        <v>5.03</v>
      </c>
      <c r="E407" s="622"/>
      <c r="F407" s="622"/>
      <c r="G407" s="127"/>
      <c r="H407" s="61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618"/>
      <c r="P407" s="618"/>
      <c r="Q407" s="618"/>
      <c r="R407" s="618"/>
      <c r="S407" s="618"/>
      <c r="T407" s="618"/>
      <c r="U407" s="61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22">
        <v>5.03</v>
      </c>
      <c r="E408" s="622"/>
      <c r="F408" s="622"/>
      <c r="G408" s="127"/>
      <c r="H408" s="61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618"/>
      <c r="P408" s="618"/>
      <c r="Q408" s="618"/>
      <c r="R408" s="618"/>
      <c r="S408" s="618"/>
      <c r="T408" s="618"/>
      <c r="U408" s="61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22">
        <v>50.3</v>
      </c>
      <c r="E409" s="622"/>
      <c r="F409" s="622"/>
      <c r="G409" s="127"/>
      <c r="H409" s="61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618"/>
      <c r="P409" s="618"/>
      <c r="Q409" s="618"/>
      <c r="R409" s="618"/>
      <c r="S409" s="618"/>
      <c r="T409" s="618"/>
      <c r="U409" s="61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22">
        <v>5</v>
      </c>
      <c r="E410" s="622"/>
      <c r="F410" s="622"/>
      <c r="G410" s="127"/>
      <c r="H410" s="61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618"/>
      <c r="P410" s="618"/>
      <c r="Q410" s="618"/>
      <c r="R410" s="618"/>
      <c r="S410" s="618"/>
      <c r="T410" s="618"/>
      <c r="U410" s="61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22">
        <v>5.03</v>
      </c>
      <c r="E411" s="622"/>
      <c r="F411" s="622"/>
      <c r="G411" s="127"/>
      <c r="H411" s="61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618"/>
      <c r="P411" s="618"/>
      <c r="Q411" s="618"/>
      <c r="R411" s="618"/>
      <c r="S411" s="618"/>
      <c r="T411" s="618"/>
      <c r="U411" s="61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22">
        <v>5.03</v>
      </c>
      <c r="E412" s="622"/>
      <c r="F412" s="622"/>
      <c r="G412" s="127"/>
      <c r="H412" s="61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618"/>
      <c r="P412" s="618"/>
      <c r="Q412" s="618"/>
      <c r="R412" s="618"/>
      <c r="S412" s="618"/>
      <c r="T412" s="618"/>
      <c r="U412" s="61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22"/>
      <c r="E413" s="622"/>
      <c r="F413" s="622"/>
      <c r="G413" s="127"/>
      <c r="H413" s="610">
        <f t="shared" si="93"/>
        <v>0</v>
      </c>
      <c r="I413" s="128"/>
      <c r="J413" s="129"/>
      <c r="K413" s="130"/>
      <c r="L413" s="128"/>
      <c r="M413" s="108"/>
      <c r="N413" s="129"/>
      <c r="O413" s="618"/>
      <c r="P413" s="618"/>
      <c r="Q413" s="618"/>
      <c r="R413" s="618"/>
      <c r="S413" s="618"/>
      <c r="T413" s="618"/>
      <c r="U413" s="61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22">
        <v>5.0599999999999996</v>
      </c>
      <c r="E414" s="622"/>
      <c r="F414" s="622"/>
      <c r="G414" s="127"/>
      <c r="H414" s="61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618"/>
      <c r="P414" s="618"/>
      <c r="Q414" s="618"/>
      <c r="R414" s="618"/>
      <c r="S414" s="618"/>
      <c r="T414" s="618"/>
      <c r="U414" s="61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22">
        <v>5.0599999999999996</v>
      </c>
      <c r="E415" s="622"/>
      <c r="F415" s="622"/>
      <c r="G415" s="127"/>
      <c r="H415" s="61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618"/>
      <c r="P415" s="618"/>
      <c r="Q415" s="618"/>
      <c r="R415" s="618"/>
      <c r="S415" s="618"/>
      <c r="T415" s="618"/>
      <c r="U415" s="61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22">
        <v>5.0599999999999996</v>
      </c>
      <c r="E416" s="622"/>
      <c r="F416" s="622"/>
      <c r="G416" s="127"/>
      <c r="H416" s="61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618"/>
      <c r="P416" s="618"/>
      <c r="Q416" s="618"/>
      <c r="R416" s="618"/>
      <c r="S416" s="618"/>
      <c r="T416" s="618"/>
      <c r="U416" s="61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22">
        <v>5.0599999999999996</v>
      </c>
      <c r="E417" s="622"/>
      <c r="F417" s="622"/>
      <c r="G417" s="127"/>
      <c r="H417" s="61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618"/>
      <c r="P417" s="618"/>
      <c r="Q417" s="618"/>
      <c r="R417" s="618"/>
      <c r="S417" s="618"/>
      <c r="T417" s="618"/>
      <c r="U417" s="61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22"/>
      <c r="E418" s="622"/>
      <c r="F418" s="622"/>
      <c r="G418" s="127"/>
      <c r="H418" s="61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618"/>
      <c r="P418" s="618"/>
      <c r="Q418" s="618"/>
      <c r="R418" s="618"/>
      <c r="S418" s="618"/>
      <c r="T418" s="618"/>
      <c r="U418" s="61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22"/>
      <c r="E419" s="622"/>
      <c r="F419" s="622"/>
      <c r="G419" s="127"/>
      <c r="H419" s="61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618"/>
      <c r="P419" s="618"/>
      <c r="Q419" s="618"/>
      <c r="R419" s="618"/>
      <c r="S419" s="618"/>
      <c r="T419" s="618"/>
      <c r="U419" s="61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22"/>
      <c r="E420" s="622"/>
      <c r="F420" s="622"/>
      <c r="G420" s="127"/>
      <c r="H420" s="61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618"/>
      <c r="P420" s="618"/>
      <c r="Q420" s="618"/>
      <c r="R420" s="618"/>
      <c r="S420" s="618"/>
      <c r="T420" s="618"/>
      <c r="U420" s="61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22"/>
      <c r="E421" s="622"/>
      <c r="F421" s="622"/>
      <c r="G421" s="127"/>
      <c r="H421" s="61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618"/>
      <c r="P421" s="618"/>
      <c r="Q421" s="618"/>
      <c r="R421" s="618"/>
      <c r="S421" s="618"/>
      <c r="T421" s="618"/>
      <c r="U421" s="61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22"/>
      <c r="E422" s="622"/>
      <c r="F422" s="622"/>
      <c r="G422" s="127"/>
      <c r="H422" s="61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618"/>
      <c r="P422" s="618"/>
      <c r="Q422" s="618"/>
      <c r="R422" s="618"/>
      <c r="S422" s="618"/>
      <c r="T422" s="618"/>
      <c r="U422" s="61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22"/>
      <c r="E423" s="622"/>
      <c r="F423" s="622"/>
      <c r="G423" s="127"/>
      <c r="H423" s="61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618"/>
      <c r="P423" s="618"/>
      <c r="Q423" s="618"/>
      <c r="R423" s="618"/>
      <c r="S423" s="618"/>
      <c r="T423" s="618"/>
      <c r="U423" s="61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22"/>
      <c r="E424" s="622"/>
      <c r="F424" s="622"/>
      <c r="G424" s="127"/>
      <c r="H424" s="61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618"/>
      <c r="P424" s="618"/>
      <c r="Q424" s="618"/>
      <c r="R424" s="618"/>
      <c r="S424" s="618"/>
      <c r="T424" s="618"/>
      <c r="U424" s="61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22"/>
      <c r="E425" s="622"/>
      <c r="F425" s="622"/>
      <c r="G425" s="127"/>
      <c r="H425" s="61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618"/>
      <c r="P425" s="618"/>
      <c r="Q425" s="618"/>
      <c r="R425" s="618"/>
      <c r="S425" s="618"/>
      <c r="T425" s="618"/>
      <c r="U425" s="61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22"/>
      <c r="E426" s="622"/>
      <c r="F426" s="622"/>
      <c r="G426" s="127"/>
      <c r="H426" s="61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618"/>
      <c r="P426" s="618"/>
      <c r="Q426" s="618"/>
      <c r="R426" s="618"/>
      <c r="S426" s="618"/>
      <c r="T426" s="618"/>
      <c r="U426" s="61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22"/>
      <c r="E427" s="622"/>
      <c r="F427" s="622"/>
      <c r="G427" s="127"/>
      <c r="H427" s="61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618"/>
      <c r="P427" s="618"/>
      <c r="Q427" s="618"/>
      <c r="R427" s="618"/>
      <c r="S427" s="618"/>
      <c r="T427" s="618"/>
      <c r="U427" s="61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61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609" t="s">
        <v>217</v>
      </c>
      <c r="C429" s="125" t="s">
        <v>179</v>
      </c>
      <c r="D429" s="622">
        <v>5.03</v>
      </c>
      <c r="E429" s="622"/>
      <c r="F429" s="622"/>
      <c r="G429" s="127"/>
      <c r="H429" s="61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618"/>
      <c r="P429" s="618"/>
      <c r="Q429" s="618"/>
      <c r="R429" s="618"/>
      <c r="S429" s="618"/>
      <c r="T429" s="618"/>
      <c r="U429" s="61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609" t="s">
        <v>217</v>
      </c>
      <c r="C430" s="125" t="s">
        <v>186</v>
      </c>
      <c r="D430" s="622">
        <v>5.03</v>
      </c>
      <c r="E430" s="622"/>
      <c r="F430" s="622"/>
      <c r="G430" s="127"/>
      <c r="H430" s="61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618"/>
      <c r="P430" s="618"/>
      <c r="Q430" s="618"/>
      <c r="R430" s="618"/>
      <c r="S430" s="618"/>
      <c r="T430" s="618"/>
      <c r="U430" s="61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609" t="s">
        <v>217</v>
      </c>
      <c r="C431" s="125" t="s">
        <v>204</v>
      </c>
      <c r="D431" s="622">
        <v>5.03</v>
      </c>
      <c r="E431" s="622"/>
      <c r="F431" s="622"/>
      <c r="G431" s="127"/>
      <c r="H431" s="61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618"/>
      <c r="P431" s="618"/>
      <c r="Q431" s="618"/>
      <c r="R431" s="618"/>
      <c r="S431" s="618"/>
      <c r="T431" s="618"/>
      <c r="U431" s="61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22">
        <v>5.03</v>
      </c>
      <c r="E432" s="622"/>
      <c r="F432" s="622"/>
      <c r="G432" s="127"/>
      <c r="H432" s="61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618"/>
      <c r="P432" s="618"/>
      <c r="Q432" s="618"/>
      <c r="R432" s="618"/>
      <c r="S432" s="618"/>
      <c r="T432" s="618"/>
      <c r="U432" s="61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22">
        <v>5.03</v>
      </c>
      <c r="E433" s="622"/>
      <c r="F433" s="622"/>
      <c r="G433" s="127"/>
      <c r="H433" s="61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618"/>
      <c r="P433" s="618"/>
      <c r="Q433" s="618"/>
      <c r="R433" s="618"/>
      <c r="S433" s="618"/>
      <c r="T433" s="618"/>
      <c r="U433" s="61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622">
        <v>5.03</v>
      </c>
      <c r="E434" s="622"/>
      <c r="F434" s="622">
        <v>20170313</v>
      </c>
      <c r="G434" s="127">
        <v>374</v>
      </c>
      <c r="H434" s="610">
        <f t="shared" si="105"/>
        <v>1881.22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40.215053763440856</v>
      </c>
      <c r="L434" s="128">
        <v>9.3000000000000007</v>
      </c>
      <c r="M434" s="108">
        <f t="shared" si="106"/>
        <v>-40.215053763440856</v>
      </c>
      <c r="N434" s="129">
        <f t="shared" si="107"/>
        <v>0</v>
      </c>
      <c r="O434" s="618"/>
      <c r="P434" s="618"/>
      <c r="Q434" s="618"/>
      <c r="R434" s="618"/>
      <c r="S434" s="618"/>
      <c r="T434" s="618"/>
      <c r="U434" s="618"/>
      <c r="V434" s="131">
        <f t="shared" si="108"/>
        <v>0</v>
      </c>
      <c r="W434" s="132">
        <f t="shared" si="104"/>
        <v>0</v>
      </c>
      <c r="X434" s="131"/>
      <c r="Y434" s="131"/>
      <c r="Z434" s="131"/>
      <c r="AA434" s="131"/>
    </row>
    <row r="435" spans="1:27" s="305" customFormat="1" ht="20.100000000000001" hidden="1" customHeight="1">
      <c r="A435" s="253">
        <v>30400017</v>
      </c>
      <c r="B435" s="145" t="s">
        <v>507</v>
      </c>
      <c r="C435" s="125" t="s">
        <v>195</v>
      </c>
      <c r="D435" s="622">
        <v>5.03</v>
      </c>
      <c r="E435" s="622"/>
      <c r="F435" s="622"/>
      <c r="G435" s="127"/>
      <c r="H435" s="610">
        <f t="shared" si="105"/>
        <v>0</v>
      </c>
      <c r="I435" s="128"/>
      <c r="J435" s="128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8">
        <f t="shared" si="107"/>
        <v>0</v>
      </c>
      <c r="O435" s="618"/>
      <c r="P435" s="618"/>
      <c r="Q435" s="618"/>
      <c r="R435" s="618"/>
      <c r="S435" s="618"/>
      <c r="T435" s="618"/>
      <c r="U435" s="618"/>
      <c r="V435" s="131">
        <f t="shared" si="108"/>
        <v>0</v>
      </c>
      <c r="W435" s="611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22">
        <v>5.03</v>
      </c>
      <c r="E436" s="622"/>
      <c r="F436" s="622"/>
      <c r="G436" s="127"/>
      <c r="H436" s="61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618"/>
      <c r="P436" s="618"/>
      <c r="Q436" s="618"/>
      <c r="R436" s="618"/>
      <c r="S436" s="618"/>
      <c r="T436" s="618"/>
      <c r="U436" s="61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22">
        <v>5.03</v>
      </c>
      <c r="E437" s="622"/>
      <c r="F437" s="622"/>
      <c r="G437" s="146"/>
      <c r="H437" s="61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618"/>
      <c r="P437" s="618"/>
      <c r="Q437" s="618"/>
      <c r="R437" s="618"/>
      <c r="S437" s="618"/>
      <c r="T437" s="618"/>
      <c r="U437" s="61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22">
        <v>5.03</v>
      </c>
      <c r="E438" s="622"/>
      <c r="F438" s="622"/>
      <c r="G438" s="127"/>
      <c r="H438" s="61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618"/>
      <c r="P438" s="618"/>
      <c r="Q438" s="618"/>
      <c r="R438" s="618"/>
      <c r="S438" s="618"/>
      <c r="T438" s="618"/>
      <c r="U438" s="61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22">
        <v>5.03</v>
      </c>
      <c r="E439" s="622"/>
      <c r="F439" s="622"/>
      <c r="G439" s="127"/>
      <c r="H439" s="61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618"/>
      <c r="P439" s="618"/>
      <c r="Q439" s="618"/>
      <c r="R439" s="618"/>
      <c r="S439" s="618"/>
      <c r="T439" s="618"/>
      <c r="U439" s="61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22">
        <v>5.03</v>
      </c>
      <c r="E440" s="622"/>
      <c r="F440" s="622"/>
      <c r="G440" s="127"/>
      <c r="H440" s="61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618"/>
      <c r="P440" s="618"/>
      <c r="Q440" s="618"/>
      <c r="R440" s="618"/>
      <c r="S440" s="618"/>
      <c r="T440" s="618"/>
      <c r="U440" s="61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22">
        <v>5.03</v>
      </c>
      <c r="E441" s="622"/>
      <c r="F441" s="622"/>
      <c r="G441" s="127"/>
      <c r="H441" s="61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618"/>
      <c r="P441" s="618"/>
      <c r="Q441" s="618"/>
      <c r="R441" s="618"/>
      <c r="S441" s="618"/>
      <c r="T441" s="618"/>
      <c r="U441" s="61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22">
        <v>5.03</v>
      </c>
      <c r="E442" s="622"/>
      <c r="F442" s="622"/>
      <c r="G442" s="127"/>
      <c r="H442" s="61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618"/>
      <c r="P442" s="618"/>
      <c r="Q442" s="618"/>
      <c r="R442" s="618"/>
      <c r="S442" s="618"/>
      <c r="T442" s="618"/>
      <c r="U442" s="61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22">
        <v>5.03</v>
      </c>
      <c r="E443" s="622"/>
      <c r="F443" s="622"/>
      <c r="G443" s="127"/>
      <c r="H443" s="61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618"/>
      <c r="P443" s="618"/>
      <c r="Q443" s="618"/>
      <c r="R443" s="618"/>
      <c r="S443" s="618"/>
      <c r="T443" s="618"/>
      <c r="U443" s="61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22">
        <v>5.03</v>
      </c>
      <c r="E444" s="622"/>
      <c r="F444" s="622"/>
      <c r="G444" s="127"/>
      <c r="H444" s="61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618"/>
      <c r="P444" s="618"/>
      <c r="Q444" s="618"/>
      <c r="R444" s="618"/>
      <c r="S444" s="618"/>
      <c r="T444" s="618"/>
      <c r="U444" s="61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609" t="s">
        <v>222</v>
      </c>
      <c r="C445" s="125" t="s">
        <v>181</v>
      </c>
      <c r="D445" s="622">
        <v>9.36</v>
      </c>
      <c r="E445" s="622"/>
      <c r="F445" s="622"/>
      <c r="G445" s="127"/>
      <c r="H445" s="61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618"/>
      <c r="P445" s="618"/>
      <c r="Q445" s="618"/>
      <c r="R445" s="618"/>
      <c r="S445" s="618"/>
      <c r="T445" s="618"/>
      <c r="U445" s="61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609" t="s">
        <v>222</v>
      </c>
      <c r="C446" s="125" t="s">
        <v>179</v>
      </c>
      <c r="D446" s="622">
        <v>9.36</v>
      </c>
      <c r="E446" s="622"/>
      <c r="F446" s="622"/>
      <c r="G446" s="127"/>
      <c r="H446" s="61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618"/>
      <c r="P446" s="618"/>
      <c r="Q446" s="618"/>
      <c r="R446" s="618"/>
      <c r="S446" s="618"/>
      <c r="T446" s="618"/>
      <c r="U446" s="61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609" t="s">
        <v>222</v>
      </c>
      <c r="C447" s="125" t="s">
        <v>221</v>
      </c>
      <c r="D447" s="622">
        <v>9.36</v>
      </c>
      <c r="E447" s="622"/>
      <c r="F447" s="622"/>
      <c r="G447" s="127"/>
      <c r="H447" s="61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618"/>
      <c r="P447" s="618"/>
      <c r="Q447" s="618"/>
      <c r="R447" s="618"/>
      <c r="S447" s="618"/>
      <c r="T447" s="618"/>
      <c r="U447" s="61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609" t="s">
        <v>222</v>
      </c>
      <c r="C448" s="125" t="s">
        <v>186</v>
      </c>
      <c r="D448" s="622">
        <v>9.36</v>
      </c>
      <c r="E448" s="622"/>
      <c r="F448" s="622"/>
      <c r="G448" s="127"/>
      <c r="H448" s="61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618"/>
      <c r="P448" s="618"/>
      <c r="Q448" s="618"/>
      <c r="R448" s="618"/>
      <c r="S448" s="618"/>
      <c r="T448" s="618"/>
      <c r="U448" s="61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609" t="s">
        <v>393</v>
      </c>
      <c r="C449" s="177" t="s">
        <v>395</v>
      </c>
      <c r="D449" s="622">
        <v>5</v>
      </c>
      <c r="E449" s="622"/>
      <c r="F449" s="622"/>
      <c r="G449" s="127"/>
      <c r="H449" s="61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618"/>
      <c r="P449" s="618"/>
      <c r="Q449" s="618"/>
      <c r="R449" s="618"/>
      <c r="S449" s="618"/>
      <c r="T449" s="618"/>
      <c r="U449" s="61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609" t="s">
        <v>393</v>
      </c>
      <c r="C450" s="177" t="s">
        <v>402</v>
      </c>
      <c r="D450" s="622">
        <v>5</v>
      </c>
      <c r="E450" s="622"/>
      <c r="F450" s="622"/>
      <c r="G450" s="127"/>
      <c r="H450" s="61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618"/>
      <c r="P450" s="618"/>
      <c r="Q450" s="618"/>
      <c r="R450" s="618"/>
      <c r="S450" s="618"/>
      <c r="T450" s="618"/>
      <c r="U450" s="61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609" t="s">
        <v>404</v>
      </c>
      <c r="C451" s="177" t="s">
        <v>405</v>
      </c>
      <c r="D451" s="622">
        <v>5</v>
      </c>
      <c r="E451" s="622"/>
      <c r="F451" s="622"/>
      <c r="G451" s="127"/>
      <c r="H451" s="61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618"/>
      <c r="P451" s="618"/>
      <c r="Q451" s="618"/>
      <c r="R451" s="618"/>
      <c r="S451" s="618"/>
      <c r="T451" s="618"/>
      <c r="U451" s="61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609" t="s">
        <v>342</v>
      </c>
      <c r="C452" s="177" t="s">
        <v>372</v>
      </c>
      <c r="D452" s="622">
        <v>5</v>
      </c>
      <c r="E452" s="622"/>
      <c r="F452" s="622"/>
      <c r="G452" s="127"/>
      <c r="H452" s="61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618"/>
      <c r="P452" s="618"/>
      <c r="Q452" s="618"/>
      <c r="R452" s="618"/>
      <c r="S452" s="618"/>
      <c r="T452" s="618"/>
      <c r="U452" s="61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609" t="s">
        <v>343</v>
      </c>
      <c r="C453" s="125" t="s">
        <v>345</v>
      </c>
      <c r="D453" s="622">
        <v>5</v>
      </c>
      <c r="E453" s="622"/>
      <c r="F453" s="622"/>
      <c r="G453" s="127"/>
      <c r="H453" s="61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618"/>
      <c r="P453" s="618"/>
      <c r="Q453" s="618"/>
      <c r="R453" s="618"/>
      <c r="S453" s="618"/>
      <c r="T453" s="618"/>
      <c r="U453" s="61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609" t="s">
        <v>343</v>
      </c>
      <c r="C454" s="125" t="s">
        <v>347</v>
      </c>
      <c r="D454" s="622">
        <v>5</v>
      </c>
      <c r="E454" s="622"/>
      <c r="F454" s="622"/>
      <c r="G454" s="127"/>
      <c r="H454" s="61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618"/>
      <c r="P454" s="618"/>
      <c r="Q454" s="618"/>
      <c r="R454" s="618"/>
      <c r="S454" s="618"/>
      <c r="T454" s="618"/>
      <c r="U454" s="61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22">
        <v>5.0599999999999996</v>
      </c>
      <c r="E455" s="622"/>
      <c r="F455" s="622"/>
      <c r="G455" s="127"/>
      <c r="H455" s="61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618"/>
      <c r="P455" s="618"/>
      <c r="Q455" s="618"/>
      <c r="R455" s="618"/>
      <c r="S455" s="618"/>
      <c r="T455" s="618"/>
      <c r="U455" s="61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22">
        <v>5.0599999999999996</v>
      </c>
      <c r="E456" s="622"/>
      <c r="F456" s="622"/>
      <c r="G456" s="127"/>
      <c r="H456" s="61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618"/>
      <c r="P456" s="618"/>
      <c r="Q456" s="618"/>
      <c r="R456" s="618"/>
      <c r="S456" s="618"/>
      <c r="T456" s="618"/>
      <c r="U456" s="61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22"/>
      <c r="E457" s="622"/>
      <c r="F457" s="622"/>
      <c r="G457" s="127"/>
      <c r="H457" s="61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618"/>
      <c r="P457" s="618"/>
      <c r="Q457" s="618"/>
      <c r="R457" s="618"/>
      <c r="S457" s="618"/>
      <c r="T457" s="618"/>
      <c r="U457" s="61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22"/>
      <c r="E458" s="622"/>
      <c r="F458" s="622"/>
      <c r="G458" s="127"/>
      <c r="H458" s="61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618"/>
      <c r="P458" s="618"/>
      <c r="Q458" s="618"/>
      <c r="R458" s="618"/>
      <c r="S458" s="618"/>
      <c r="T458" s="618"/>
      <c r="U458" s="61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22"/>
      <c r="E459" s="622"/>
      <c r="F459" s="622"/>
      <c r="G459" s="127"/>
      <c r="H459" s="61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618"/>
      <c r="P459" s="618"/>
      <c r="Q459" s="618"/>
      <c r="R459" s="618"/>
      <c r="S459" s="618"/>
      <c r="T459" s="618"/>
      <c r="U459" s="61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22">
        <v>5.07</v>
      </c>
      <c r="E460" s="622"/>
      <c r="F460" s="622"/>
      <c r="G460" s="127"/>
      <c r="H460" s="61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618"/>
      <c r="P460" s="618"/>
      <c r="Q460" s="618"/>
      <c r="R460" s="618"/>
      <c r="S460" s="618"/>
      <c r="T460" s="618"/>
      <c r="U460" s="61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22">
        <v>5.07</v>
      </c>
      <c r="E461" s="622"/>
      <c r="F461" s="622"/>
      <c r="G461" s="127"/>
      <c r="H461" s="61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618"/>
      <c r="P461" s="618"/>
      <c r="Q461" s="618"/>
      <c r="R461" s="618"/>
      <c r="S461" s="618"/>
      <c r="T461" s="618"/>
      <c r="U461" s="61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22">
        <v>5.0599999999999996</v>
      </c>
      <c r="E462" s="622"/>
      <c r="F462" s="621"/>
      <c r="G462" s="127"/>
      <c r="H462" s="610">
        <f>D462*G462</f>
        <v>0</v>
      </c>
      <c r="I462" s="128"/>
      <c r="J462" s="129" t="str">
        <f t="array" ref="J462">IF(ISERROR(G462/I462),"",G462/I462)</f>
        <v/>
      </c>
      <c r="K462" s="61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618"/>
      <c r="P462" s="618"/>
      <c r="Q462" s="618"/>
      <c r="R462" s="618"/>
      <c r="S462" s="618"/>
      <c r="T462" s="618"/>
      <c r="U462" s="61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619" t="s">
        <v>202</v>
      </c>
      <c r="D463" s="138"/>
      <c r="E463" s="138"/>
      <c r="F463" s="138"/>
      <c r="G463" s="139">
        <f>SUM(G429:G462)</f>
        <v>374</v>
      </c>
      <c r="H463" s="140">
        <f>SUM(H429:H462)</f>
        <v>1881.22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40.215053763440856</v>
      </c>
      <c r="L463" s="141"/>
      <c r="M463" s="144">
        <f t="shared" ref="M463:V463" si="114">SUM(M429:M462)</f>
        <v>-40.215053763440856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22">
        <v>5.03</v>
      </c>
      <c r="E464" s="622"/>
      <c r="F464" s="622"/>
      <c r="G464" s="127"/>
      <c r="H464" s="61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618"/>
      <c r="P464" s="618"/>
      <c r="Q464" s="618"/>
      <c r="R464" s="618"/>
      <c r="S464" s="618"/>
      <c r="T464" s="618"/>
      <c r="U464" s="61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22">
        <v>5.03</v>
      </c>
      <c r="E465" s="622"/>
      <c r="F465" s="622"/>
      <c r="G465" s="127"/>
      <c r="H465" s="61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618"/>
      <c r="P465" s="618"/>
      <c r="Q465" s="618"/>
      <c r="R465" s="618"/>
      <c r="S465" s="618"/>
      <c r="T465" s="618"/>
      <c r="U465" s="61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22">
        <v>5.04</v>
      </c>
      <c r="E466" s="622"/>
      <c r="F466" s="622"/>
      <c r="G466" s="127"/>
      <c r="H466" s="61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618"/>
      <c r="P466" s="618"/>
      <c r="Q466" s="618"/>
      <c r="R466" s="618"/>
      <c r="S466" s="618"/>
      <c r="T466" s="618"/>
      <c r="U466" s="61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22">
        <v>5.03</v>
      </c>
      <c r="E467" s="622"/>
      <c r="F467" s="622"/>
      <c r="G467" s="127"/>
      <c r="H467" s="61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618"/>
      <c r="P467" s="618"/>
      <c r="Q467" s="618"/>
      <c r="R467" s="618"/>
      <c r="S467" s="618"/>
      <c r="T467" s="618"/>
      <c r="U467" s="61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615" t="s">
        <v>203</v>
      </c>
      <c r="D468" s="622">
        <v>5.03</v>
      </c>
      <c r="E468" s="622"/>
      <c r="F468" s="622"/>
      <c r="G468" s="127"/>
      <c r="H468" s="61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618"/>
      <c r="P468" s="618"/>
      <c r="Q468" s="618"/>
      <c r="R468" s="618"/>
      <c r="S468" s="618"/>
      <c r="T468" s="618"/>
      <c r="U468" s="61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22">
        <v>5.03</v>
      </c>
      <c r="E469" s="622"/>
      <c r="F469" s="622"/>
      <c r="G469" s="127"/>
      <c r="H469" s="61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618"/>
      <c r="P469" s="618"/>
      <c r="Q469" s="618"/>
      <c r="R469" s="618"/>
      <c r="S469" s="618"/>
      <c r="T469" s="618"/>
      <c r="U469" s="61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22">
        <v>5.03</v>
      </c>
      <c r="E470" s="622"/>
      <c r="F470" s="622"/>
      <c r="G470" s="127"/>
      <c r="H470" s="61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618"/>
      <c r="P470" s="618"/>
      <c r="Q470" s="618"/>
      <c r="R470" s="618"/>
      <c r="S470" s="618"/>
      <c r="T470" s="618"/>
      <c r="U470" s="61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615" t="s">
        <v>228</v>
      </c>
      <c r="D471" s="622">
        <v>5.03</v>
      </c>
      <c r="E471" s="622"/>
      <c r="F471" s="622"/>
      <c r="G471" s="127"/>
      <c r="H471" s="61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618"/>
      <c r="P471" s="618"/>
      <c r="Q471" s="618"/>
      <c r="R471" s="618"/>
      <c r="S471" s="618"/>
      <c r="T471" s="618"/>
      <c r="U471" s="61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615" t="s">
        <v>212</v>
      </c>
      <c r="D472" s="622">
        <v>5.03</v>
      </c>
      <c r="E472" s="622"/>
      <c r="F472" s="622"/>
      <c r="G472" s="127"/>
      <c r="H472" s="61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618"/>
      <c r="P472" s="618"/>
      <c r="Q472" s="618"/>
      <c r="R472" s="618"/>
      <c r="S472" s="618"/>
      <c r="T472" s="618"/>
      <c r="U472" s="61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615" t="s">
        <v>203</v>
      </c>
      <c r="D473" s="622">
        <v>5.03</v>
      </c>
      <c r="E473" s="622"/>
      <c r="F473" s="622"/>
      <c r="G473" s="127"/>
      <c r="H473" s="61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618"/>
      <c r="P473" s="618"/>
      <c r="Q473" s="618"/>
      <c r="R473" s="618"/>
      <c r="S473" s="618"/>
      <c r="T473" s="618"/>
      <c r="U473" s="61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615" t="s">
        <v>186</v>
      </c>
      <c r="D474" s="622">
        <v>5.03</v>
      </c>
      <c r="E474" s="622"/>
      <c r="F474" s="622"/>
      <c r="G474" s="127"/>
      <c r="H474" s="61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618"/>
      <c r="P474" s="618"/>
      <c r="Q474" s="618"/>
      <c r="R474" s="618"/>
      <c r="S474" s="618"/>
      <c r="T474" s="618"/>
      <c r="U474" s="61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615" t="s">
        <v>228</v>
      </c>
      <c r="D475" s="622">
        <v>5.03</v>
      </c>
      <c r="E475" s="622"/>
      <c r="F475" s="622"/>
      <c r="G475" s="127"/>
      <c r="H475" s="61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618"/>
      <c r="P475" s="618"/>
      <c r="Q475" s="618"/>
      <c r="R475" s="618"/>
      <c r="S475" s="618"/>
      <c r="T475" s="618"/>
      <c r="U475" s="61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615" t="s">
        <v>199</v>
      </c>
      <c r="D476" s="622">
        <v>5.03</v>
      </c>
      <c r="E476" s="622"/>
      <c r="F476" s="622"/>
      <c r="G476" s="127"/>
      <c r="H476" s="61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618"/>
      <c r="P476" s="618"/>
      <c r="Q476" s="618"/>
      <c r="R476" s="618"/>
      <c r="S476" s="618"/>
      <c r="T476" s="618"/>
      <c r="U476" s="61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22">
        <v>5.0599999999999996</v>
      </c>
      <c r="E477" s="622"/>
      <c r="F477" s="622"/>
      <c r="G477" s="127"/>
      <c r="H477" s="61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618"/>
      <c r="P477" s="618"/>
      <c r="Q477" s="618"/>
      <c r="R477" s="618"/>
      <c r="S477" s="618"/>
      <c r="T477" s="618"/>
      <c r="U477" s="61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22">
        <v>5.0599999999999996</v>
      </c>
      <c r="E478" s="622"/>
      <c r="F478" s="622"/>
      <c r="G478" s="127"/>
      <c r="H478" s="61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618"/>
      <c r="P478" s="618"/>
      <c r="Q478" s="618"/>
      <c r="R478" s="618"/>
      <c r="S478" s="618"/>
      <c r="T478" s="618"/>
      <c r="U478" s="61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61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22">
        <v>5.04</v>
      </c>
      <c r="E480" s="622"/>
      <c r="F480" s="622"/>
      <c r="G480" s="127"/>
      <c r="H480" s="61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618"/>
      <c r="P480" s="618"/>
      <c r="Q480" s="618"/>
      <c r="R480" s="618"/>
      <c r="S480" s="618"/>
      <c r="T480" s="618"/>
      <c r="U480" s="61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22">
        <v>5.04</v>
      </c>
      <c r="E481" s="622"/>
      <c r="F481" s="622"/>
      <c r="G481" s="127"/>
      <c r="H481" s="61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618"/>
      <c r="P481" s="618"/>
      <c r="Q481" s="618"/>
      <c r="R481" s="618"/>
      <c r="S481" s="618"/>
      <c r="T481" s="618"/>
      <c r="U481" s="61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22">
        <v>5.04</v>
      </c>
      <c r="E482" s="622"/>
      <c r="F482" s="622"/>
      <c r="G482" s="127"/>
      <c r="H482" s="61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618"/>
      <c r="P482" s="618"/>
      <c r="Q482" s="618"/>
      <c r="R482" s="618"/>
      <c r="S482" s="618"/>
      <c r="T482" s="618"/>
      <c r="U482" s="61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22">
        <v>5.04</v>
      </c>
      <c r="E483" s="622"/>
      <c r="F483" s="622"/>
      <c r="G483" s="127"/>
      <c r="H483" s="61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618"/>
      <c r="P483" s="618"/>
      <c r="Q483" s="618"/>
      <c r="R483" s="618"/>
      <c r="S483" s="618"/>
      <c r="T483" s="618"/>
      <c r="U483" s="61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22">
        <v>5.04</v>
      </c>
      <c r="E484" s="622"/>
      <c r="F484" s="622"/>
      <c r="G484" s="127"/>
      <c r="H484" s="61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618"/>
      <c r="P484" s="618"/>
      <c r="Q484" s="618"/>
      <c r="R484" s="618"/>
      <c r="S484" s="618"/>
      <c r="T484" s="618"/>
      <c r="U484" s="61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22">
        <v>5.04</v>
      </c>
      <c r="E485" s="622"/>
      <c r="F485" s="622"/>
      <c r="G485" s="127"/>
      <c r="H485" s="61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618"/>
      <c r="P485" s="618"/>
      <c r="Q485" s="618"/>
      <c r="R485" s="618"/>
      <c r="S485" s="618"/>
      <c r="T485" s="618"/>
      <c r="U485" s="61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22">
        <v>5.04</v>
      </c>
      <c r="E486" s="622"/>
      <c r="F486" s="622"/>
      <c r="G486" s="127"/>
      <c r="H486" s="61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618"/>
      <c r="P486" s="618"/>
      <c r="Q486" s="618"/>
      <c r="R486" s="618"/>
      <c r="S486" s="618"/>
      <c r="T486" s="618"/>
      <c r="U486" s="61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22">
        <v>5.04</v>
      </c>
      <c r="E487" s="622"/>
      <c r="F487" s="622"/>
      <c r="G487" s="127"/>
      <c r="H487" s="61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618"/>
      <c r="P487" s="618"/>
      <c r="Q487" s="618"/>
      <c r="R487" s="618"/>
      <c r="S487" s="618"/>
      <c r="T487" s="618"/>
      <c r="U487" s="61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22">
        <v>5.04</v>
      </c>
      <c r="E488" s="622"/>
      <c r="F488" s="622"/>
      <c r="G488" s="127"/>
      <c r="H488" s="61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618"/>
      <c r="P488" s="618"/>
      <c r="Q488" s="618"/>
      <c r="R488" s="618"/>
      <c r="S488" s="618"/>
      <c r="T488" s="618"/>
      <c r="U488" s="61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22">
        <v>5.04</v>
      </c>
      <c r="E489" s="622"/>
      <c r="F489" s="622"/>
      <c r="G489" s="127"/>
      <c r="H489" s="61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618"/>
      <c r="P489" s="618"/>
      <c r="Q489" s="618"/>
      <c r="R489" s="618"/>
      <c r="S489" s="618"/>
      <c r="T489" s="618"/>
      <c r="U489" s="61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61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616"/>
      <c r="D491" s="622">
        <v>3.65</v>
      </c>
      <c r="E491" s="622"/>
      <c r="F491" s="621"/>
      <c r="G491" s="127"/>
      <c r="H491" s="610">
        <f t="shared" ref="H491:H505" si="127">D491*G491</f>
        <v>0</v>
      </c>
      <c r="I491" s="128"/>
      <c r="J491" s="129" t="str">
        <f t="array" ref="J491">IF(ISERROR(G491/I491),"",G491/I491)</f>
        <v/>
      </c>
      <c r="K491" s="61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618"/>
      <c r="P491" s="618"/>
      <c r="Q491" s="618"/>
      <c r="R491" s="618"/>
      <c r="S491" s="618"/>
      <c r="T491" s="618"/>
      <c r="U491" s="61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616"/>
      <c r="D492" s="622">
        <v>6.58</v>
      </c>
      <c r="E492" s="622"/>
      <c r="F492" s="622"/>
      <c r="G492" s="127"/>
      <c r="H492" s="61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618"/>
      <c r="P492" s="618"/>
      <c r="Q492" s="618"/>
      <c r="R492" s="618"/>
      <c r="S492" s="618"/>
      <c r="T492" s="618"/>
      <c r="U492" s="61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s="421" customFormat="1" ht="20.100000000000001" customHeight="1">
      <c r="A493" s="422">
        <v>30700016</v>
      </c>
      <c r="B493" s="535" t="s">
        <v>237</v>
      </c>
      <c r="C493" s="534"/>
      <c r="D493" s="412">
        <v>7.8</v>
      </c>
      <c r="E493" s="412"/>
      <c r="F493" s="412">
        <v>20170307</v>
      </c>
      <c r="G493" s="413">
        <f>10+32+5</f>
        <v>47</v>
      </c>
      <c r="H493" s="414">
        <f t="shared" si="127"/>
        <v>366.59999999999997</v>
      </c>
      <c r="I493" s="415"/>
      <c r="J493" s="415" t="str">
        <f t="array" ref="J493">IF(ISERROR(G493/I493),"",G493/I493)</f>
        <v/>
      </c>
      <c r="K493" s="416">
        <f t="array" ref="K493">IF(ISERROR(G493/L493),"",G493/L493)</f>
        <v>10.217391304347826</v>
      </c>
      <c r="L493" s="415">
        <v>4.5999999999999996</v>
      </c>
      <c r="M493" s="417">
        <f>IF(ISERROR(I493-K493),"",I493-K493)</f>
        <v>-10.217391304347826</v>
      </c>
      <c r="N493" s="415">
        <f>SUM(O493:U493)</f>
        <v>0</v>
      </c>
      <c r="O493" s="418"/>
      <c r="P493" s="418"/>
      <c r="Q493" s="418"/>
      <c r="R493" s="418"/>
      <c r="S493" s="418"/>
      <c r="T493" s="418"/>
      <c r="U493" s="418"/>
      <c r="V493" s="419">
        <f>SUM(X493:AA493)</f>
        <v>0</v>
      </c>
      <c r="W493" s="420">
        <f t="shared" si="126"/>
        <v>0</v>
      </c>
      <c r="X493" s="419"/>
      <c r="Y493" s="419"/>
      <c r="Z493" s="419"/>
      <c r="AA493" s="419"/>
    </row>
    <row r="494" spans="1:27" s="421" customFormat="1" ht="20.100000000000001" customHeight="1">
      <c r="A494" s="422">
        <v>30700017</v>
      </c>
      <c r="B494" s="535" t="s">
        <v>238</v>
      </c>
      <c r="C494" s="534"/>
      <c r="D494" s="412">
        <v>4.4000000000000004</v>
      </c>
      <c r="E494" s="412"/>
      <c r="F494" s="412">
        <v>20170307</v>
      </c>
      <c r="G494" s="413">
        <f>56+74</f>
        <v>130</v>
      </c>
      <c r="H494" s="414">
        <f t="shared" si="127"/>
        <v>572</v>
      </c>
      <c r="I494" s="415"/>
      <c r="J494" s="415" t="str">
        <f t="array" ref="J494">IF(ISERROR(G494/I494),"",G494/I494)</f>
        <v/>
      </c>
      <c r="K494" s="416">
        <f t="array" ref="K494">IF(ISERROR(G494/L494),"",G494/L494)</f>
        <v>22.413793103448278</v>
      </c>
      <c r="L494" s="415">
        <v>5.8</v>
      </c>
      <c r="M494" s="417">
        <f>IF(ISERROR(I494-K494),"",I494-K494)</f>
        <v>-22.413793103448278</v>
      </c>
      <c r="N494" s="415">
        <f>SUM(O494:U494)</f>
        <v>0</v>
      </c>
      <c r="O494" s="418"/>
      <c r="P494" s="418"/>
      <c r="Q494" s="418"/>
      <c r="R494" s="418"/>
      <c r="S494" s="418"/>
      <c r="T494" s="418"/>
      <c r="U494" s="418"/>
      <c r="V494" s="419">
        <f>SUM(X494:AA494)</f>
        <v>0</v>
      </c>
      <c r="W494" s="420">
        <f t="shared" si="126"/>
        <v>0</v>
      </c>
      <c r="X494" s="419"/>
      <c r="Y494" s="419"/>
      <c r="Z494" s="419"/>
      <c r="AA494" s="419"/>
    </row>
    <row r="495" spans="1:27" ht="20.100000000000001" hidden="1" customHeight="1">
      <c r="A495" s="253"/>
      <c r="B495" s="137" t="s">
        <v>348</v>
      </c>
      <c r="C495" s="178" t="s">
        <v>376</v>
      </c>
      <c r="D495" s="622"/>
      <c r="E495" s="622"/>
      <c r="F495" s="622"/>
      <c r="G495" s="127"/>
      <c r="H495" s="610">
        <f t="shared" si="127"/>
        <v>0</v>
      </c>
      <c r="I495" s="128"/>
      <c r="J495" s="129"/>
      <c r="K495" s="130"/>
      <c r="L495" s="128"/>
      <c r="M495" s="108"/>
      <c r="N495" s="129"/>
      <c r="O495" s="618"/>
      <c r="P495" s="618"/>
      <c r="Q495" s="618"/>
      <c r="R495" s="618"/>
      <c r="S495" s="618"/>
      <c r="T495" s="618"/>
      <c r="U495" s="61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616"/>
      <c r="D496" s="622"/>
      <c r="E496" s="622"/>
      <c r="F496" s="622"/>
      <c r="G496" s="127"/>
      <c r="H496" s="61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618"/>
      <c r="P496" s="618"/>
      <c r="Q496" s="618"/>
      <c r="R496" s="618"/>
      <c r="S496" s="618"/>
      <c r="T496" s="618"/>
      <c r="U496" s="61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616" t="s">
        <v>239</v>
      </c>
      <c r="C497" s="616" t="s">
        <v>179</v>
      </c>
      <c r="D497" s="622">
        <v>6.04</v>
      </c>
      <c r="E497" s="622"/>
      <c r="F497" s="622"/>
      <c r="G497" s="127"/>
      <c r="H497" s="61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618"/>
      <c r="P497" s="618"/>
      <c r="Q497" s="618"/>
      <c r="R497" s="618"/>
      <c r="S497" s="618"/>
      <c r="T497" s="618"/>
      <c r="U497" s="61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616" t="s">
        <v>239</v>
      </c>
      <c r="C498" s="616" t="s">
        <v>186</v>
      </c>
      <c r="D498" s="622">
        <v>6.04</v>
      </c>
      <c r="E498" s="622"/>
      <c r="F498" s="622"/>
      <c r="G498" s="127"/>
      <c r="H498" s="61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618"/>
      <c r="P498" s="618"/>
      <c r="Q498" s="618"/>
      <c r="R498" s="618"/>
      <c r="S498" s="618"/>
      <c r="T498" s="618"/>
      <c r="U498" s="61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616" t="s">
        <v>440</v>
      </c>
      <c r="C499" s="616" t="s">
        <v>179</v>
      </c>
      <c r="D499" s="622"/>
      <c r="E499" s="622"/>
      <c r="F499" s="622"/>
      <c r="G499" s="127"/>
      <c r="H499" s="610">
        <f t="shared" si="127"/>
        <v>0</v>
      </c>
      <c r="I499" s="128"/>
      <c r="J499" s="129"/>
      <c r="K499" s="130"/>
      <c r="L499" s="128"/>
      <c r="M499" s="108"/>
      <c r="N499" s="129"/>
      <c r="O499" s="618"/>
      <c r="P499" s="618"/>
      <c r="Q499" s="618"/>
      <c r="R499" s="618"/>
      <c r="S499" s="618"/>
      <c r="T499" s="618"/>
      <c r="U499" s="61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616" t="s">
        <v>440</v>
      </c>
      <c r="C500" s="616" t="s">
        <v>186</v>
      </c>
      <c r="D500" s="622"/>
      <c r="E500" s="622"/>
      <c r="F500" s="622"/>
      <c r="G500" s="127"/>
      <c r="H500" s="610">
        <f t="shared" si="127"/>
        <v>0</v>
      </c>
      <c r="I500" s="128"/>
      <c r="J500" s="129"/>
      <c r="K500" s="130"/>
      <c r="L500" s="128"/>
      <c r="M500" s="108"/>
      <c r="N500" s="129"/>
      <c r="O500" s="618"/>
      <c r="P500" s="618"/>
      <c r="Q500" s="618"/>
      <c r="R500" s="618"/>
      <c r="S500" s="618"/>
      <c r="T500" s="618"/>
      <c r="U500" s="61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609" t="s">
        <v>240</v>
      </c>
      <c r="C501" s="125"/>
      <c r="D501" s="622">
        <v>7.3</v>
      </c>
      <c r="E501" s="622"/>
      <c r="F501" s="622"/>
      <c r="G501" s="127"/>
      <c r="H501" s="61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618"/>
      <c r="P501" s="618"/>
      <c r="Q501" s="618"/>
      <c r="R501" s="618"/>
      <c r="S501" s="618"/>
      <c r="T501" s="618"/>
      <c r="U501" s="61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609" t="s">
        <v>241</v>
      </c>
      <c r="C502" s="125"/>
      <c r="D502" s="622">
        <f>78*120/1000</f>
        <v>9.36</v>
      </c>
      <c r="E502" s="622"/>
      <c r="F502" s="622"/>
      <c r="G502" s="127"/>
      <c r="H502" s="610">
        <f t="shared" si="127"/>
        <v>0</v>
      </c>
      <c r="I502" s="128"/>
      <c r="J502" s="129"/>
      <c r="K502" s="130"/>
      <c r="L502" s="128"/>
      <c r="M502" s="108"/>
      <c r="N502" s="129"/>
      <c r="O502" s="618"/>
      <c r="P502" s="618"/>
      <c r="Q502" s="618"/>
      <c r="R502" s="618"/>
      <c r="S502" s="618"/>
      <c r="T502" s="618"/>
      <c r="U502" s="61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609" t="s">
        <v>242</v>
      </c>
      <c r="C503" s="125"/>
      <c r="D503" s="622">
        <v>4.5</v>
      </c>
      <c r="E503" s="622"/>
      <c r="F503" s="622"/>
      <c r="G503" s="127"/>
      <c r="H503" s="610">
        <f t="shared" si="127"/>
        <v>0</v>
      </c>
      <c r="I503" s="128"/>
      <c r="J503" s="129"/>
      <c r="K503" s="130"/>
      <c r="L503" s="128"/>
      <c r="M503" s="108"/>
      <c r="N503" s="129"/>
      <c r="O503" s="618"/>
      <c r="P503" s="618"/>
      <c r="Q503" s="618"/>
      <c r="R503" s="618"/>
      <c r="S503" s="618"/>
      <c r="T503" s="618"/>
      <c r="U503" s="61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609" t="s">
        <v>243</v>
      </c>
      <c r="C504" s="125"/>
      <c r="D504" s="622">
        <v>4.5</v>
      </c>
      <c r="E504" s="622"/>
      <c r="F504" s="622"/>
      <c r="G504" s="127"/>
      <c r="H504" s="610">
        <f t="shared" si="127"/>
        <v>0</v>
      </c>
      <c r="I504" s="128"/>
      <c r="J504" s="129"/>
      <c r="K504" s="130"/>
      <c r="L504" s="128"/>
      <c r="M504" s="108"/>
      <c r="N504" s="129"/>
      <c r="O504" s="618"/>
      <c r="P504" s="618"/>
      <c r="Q504" s="618"/>
      <c r="R504" s="618"/>
      <c r="S504" s="618"/>
      <c r="T504" s="618"/>
      <c r="U504" s="61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609"/>
      <c r="C505" s="125"/>
      <c r="D505" s="622"/>
      <c r="E505" s="622"/>
      <c r="F505" s="622"/>
      <c r="G505" s="127"/>
      <c r="H505" s="610">
        <f t="shared" si="127"/>
        <v>0</v>
      </c>
      <c r="I505" s="128"/>
      <c r="J505" s="129"/>
      <c r="K505" s="130"/>
      <c r="L505" s="128"/>
      <c r="M505" s="108"/>
      <c r="N505" s="129"/>
      <c r="O505" s="618"/>
      <c r="P505" s="618"/>
      <c r="Q505" s="618"/>
      <c r="R505" s="618"/>
      <c r="S505" s="618"/>
      <c r="T505" s="618"/>
      <c r="U505" s="618"/>
      <c r="V505" s="131"/>
      <c r="W505" s="132"/>
      <c r="X505" s="131"/>
      <c r="Y505" s="131"/>
      <c r="Z505" s="131"/>
      <c r="AA505" s="131"/>
    </row>
    <row r="506" spans="1:27" ht="20.100000000000001" customHeight="1">
      <c r="A506" s="670" t="s">
        <v>244</v>
      </c>
      <c r="B506" s="671"/>
      <c r="C506" s="619" t="s">
        <v>202</v>
      </c>
      <c r="D506" s="138"/>
      <c r="E506" s="138"/>
      <c r="F506" s="138"/>
      <c r="G506" s="139">
        <f>SUM(G491:G505)</f>
        <v>177</v>
      </c>
      <c r="H506" s="140">
        <f>SUM(H491:H501)</f>
        <v>938.59999999999991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32.631184407796106</v>
      </c>
      <c r="L506" s="141"/>
      <c r="M506" s="144">
        <f t="shared" ref="M506:AA506" si="128">SUM(M491:M501)</f>
        <v>-32.631184407796106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551</v>
      </c>
      <c r="H507" s="147">
        <f>SUM(H370,H428,H463,H479,H490,H506)</f>
        <v>2819.8199999999997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72.846238171236962</v>
      </c>
      <c r="L507" s="148">
        <f>IF(ISERROR(G507/K507),"",G507/K507)</f>
        <v>7.5638771998738585</v>
      </c>
      <c r="M507" s="147">
        <f t="shared" ref="M507:V507" si="129">SUM(M370,M428,M463,M479,M490,M506)</f>
        <v>-72.846238171236962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612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612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612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612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612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612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612">
        <f>G507</f>
        <v>551</v>
      </c>
      <c r="C514" s="646" t="s">
        <v>269</v>
      </c>
      <c r="D514" s="645"/>
      <c r="E514" s="738">
        <f>H507</f>
        <v>2819.8199999999997</v>
      </c>
      <c r="F514" s="738"/>
      <c r="G514" s="636" t="s">
        <v>270</v>
      </c>
      <c r="H514" s="636"/>
      <c r="I514" s="664">
        <f>L507</f>
        <v>7.5638771998738585</v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612">
        <f>I507+C513</f>
        <v>1</v>
      </c>
      <c r="C515" s="643" t="s">
        <v>251</v>
      </c>
      <c r="D515" s="644"/>
      <c r="E515" s="738">
        <f>K507+I513</f>
        <v>83.846238171236962</v>
      </c>
      <c r="F515" s="738"/>
      <c r="G515" s="636" t="s">
        <v>274</v>
      </c>
      <c r="H515" s="636"/>
      <c r="I515" s="664">
        <f>B515-E515</f>
        <v>-82.846238171236962</v>
      </c>
      <c r="J515" s="664"/>
      <c r="K515" s="666" t="s">
        <v>275</v>
      </c>
      <c r="L515" s="666"/>
      <c r="M515" s="667">
        <f>IF(ISERROR(I515/E515),"",I515/E515)</f>
        <v>-0.98807340649013109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612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61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7056</v>
      </c>
      <c r="D519" s="659"/>
      <c r="E519" s="738" t="s">
        <v>269</v>
      </c>
      <c r="F519" s="738"/>
      <c r="G519" s="661">
        <f>SUM(E171,E342,E514)</f>
        <v>36776.42</v>
      </c>
      <c r="H519" s="661"/>
      <c r="I519" s="636" t="s">
        <v>270</v>
      </c>
      <c r="J519" s="649"/>
      <c r="K519" s="658">
        <f>IF(ISERROR(C519/G520),"",C519/G520)</f>
        <v>14.694644172887655</v>
      </c>
      <c r="L519" s="659"/>
      <c r="M519" s="636" t="s">
        <v>271</v>
      </c>
      <c r="N519" s="636"/>
      <c r="O519" s="637">
        <f t="array" ref="O519">IF(ISERROR(C519/C520),"",C519/C520)</f>
        <v>1008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7</v>
      </c>
      <c r="D520" s="659"/>
      <c r="E520" s="738" t="s">
        <v>251</v>
      </c>
      <c r="F520" s="738"/>
      <c r="G520" s="661">
        <f>SUM(E172,E343,E515)</f>
        <v>480.17494789146843</v>
      </c>
      <c r="H520" s="661"/>
      <c r="I520" s="643" t="s">
        <v>274</v>
      </c>
      <c r="J520" s="644"/>
      <c r="K520" s="646">
        <f>C520-G520</f>
        <v>-473.17494789146843</v>
      </c>
      <c r="L520" s="645"/>
      <c r="M520" s="646" t="s">
        <v>275</v>
      </c>
      <c r="N520" s="645"/>
      <c r="O520" s="650">
        <f>IF(ISERROR(K520/C520),"",K520/C520)</f>
        <v>-67.596421127352627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61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1090</v>
      </c>
      <c r="D524" s="644"/>
      <c r="E524" s="736">
        <f>IF(ISERROR(C524/C530),"",C524/C530)</f>
        <v>0.15447845804988661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3151</v>
      </c>
      <c r="D525" s="644"/>
      <c r="E525" s="736">
        <f>IF(ISERROR(C525/C530),"",C525/C530)</f>
        <v>0.44657029478458049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1584</v>
      </c>
      <c r="D526" s="644"/>
      <c r="E526" s="736">
        <f>IF(ISERROR(C526/C530),"",C526/C530)</f>
        <v>0.22448979591836735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507</v>
      </c>
      <c r="D527" s="644"/>
      <c r="E527" s="736">
        <f>IF(ISERROR(C527/C530),"",C527/C530)</f>
        <v>7.1853741496598636E-2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547</v>
      </c>
      <c r="D528" s="644"/>
      <c r="E528" s="736">
        <f>IF(ISERROR(C528/C530),"",C528/C530)</f>
        <v>7.7522675736961449E-2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177</v>
      </c>
      <c r="D529" s="644"/>
      <c r="E529" s="736">
        <f>IF(ISERROR(C529/C530),"",C529/C530)</f>
        <v>2.5085034013605442E-2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7056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616" t="s">
        <v>309</v>
      </c>
      <c r="D532" s="616" t="s">
        <v>310</v>
      </c>
      <c r="E532" s="621" t="s">
        <v>311</v>
      </c>
      <c r="F532" s="62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61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610" t="s">
        <v>322</v>
      </c>
      <c r="Q532" s="128" t="s">
        <v>323</v>
      </c>
      <c r="R532" s="108" t="s">
        <v>324</v>
      </c>
      <c r="S532" s="616" t="s">
        <v>325</v>
      </c>
      <c r="T532" s="61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621">
        <f>D533+E533+F533-G533-O533-P533</f>
        <v>0</v>
      </c>
      <c r="D533" s="621"/>
      <c r="E533" s="621"/>
      <c r="F533" s="621"/>
      <c r="G533" s="106"/>
      <c r="H533" s="621"/>
      <c r="I533" s="621"/>
      <c r="J533" s="621">
        <f>C533-H533-I533</f>
        <v>0</v>
      </c>
      <c r="K533" s="621"/>
      <c r="L533" s="621"/>
      <c r="M533" s="621"/>
      <c r="N533" s="621"/>
      <c r="O533" s="621"/>
      <c r="P533" s="622"/>
      <c r="Q533" s="621">
        <f>J533-K533-L533</f>
        <v>0</v>
      </c>
      <c r="R533" s="108">
        <f>Q533*11-M533-N533</f>
        <v>0</v>
      </c>
      <c r="S533" s="617" t="str">
        <f t="array" ref="S533">IF(ISERROR(Q533/J533),"",Q533/J533)</f>
        <v/>
      </c>
      <c r="T533" s="61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621">
        <f>D534+E534+F534-G534-O534-P534</f>
        <v>0</v>
      </c>
      <c r="D534" s="109"/>
      <c r="E534" s="109"/>
      <c r="F534" s="109"/>
      <c r="G534" s="106"/>
      <c r="H534" s="621"/>
      <c r="I534" s="621"/>
      <c r="J534" s="621">
        <f>C534-H534-I534</f>
        <v>0</v>
      </c>
      <c r="K534" s="621"/>
      <c r="L534" s="621"/>
      <c r="M534" s="621"/>
      <c r="N534" s="621"/>
      <c r="O534" s="109"/>
      <c r="P534" s="110"/>
      <c r="Q534" s="621">
        <f>J534-K534-L534</f>
        <v>0</v>
      </c>
      <c r="R534" s="108">
        <f>Q534*11-M534-N534</f>
        <v>0</v>
      </c>
      <c r="S534" s="617" t="str">
        <f t="array" ref="S534">IF(ISERROR(Q534/J534),"",Q534/J534)</f>
        <v/>
      </c>
      <c r="T534" s="61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621">
        <f>D535+E535+F535-G535-O535-P535</f>
        <v>0</v>
      </c>
      <c r="D535" s="109"/>
      <c r="E535" s="109"/>
      <c r="F535" s="109"/>
      <c r="G535" s="106"/>
      <c r="H535" s="621"/>
      <c r="I535" s="621"/>
      <c r="J535" s="621">
        <f>C535-H535-I535</f>
        <v>0</v>
      </c>
      <c r="K535" s="621"/>
      <c r="L535" s="621"/>
      <c r="M535" s="621"/>
      <c r="N535" s="621"/>
      <c r="O535" s="109"/>
      <c r="P535" s="110"/>
      <c r="Q535" s="621">
        <f>J535-K535-L535</f>
        <v>0</v>
      </c>
      <c r="R535" s="108">
        <f>Q535*11-M535-N535</f>
        <v>0</v>
      </c>
      <c r="S535" s="617" t="str">
        <f t="array" ref="S535">IF(ISERROR(Q535/J535),"",Q535/J535)</f>
        <v/>
      </c>
      <c r="T535" s="61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  <row r="561" s="120" customFormat="1"/>
    <row r="562" s="120" customFormat="1"/>
    <row r="563" s="120" customFormat="1"/>
    <row r="564" s="120" customFormat="1"/>
    <row r="565" s="120" customFormat="1"/>
    <row r="566" s="120" customFormat="1"/>
    <row r="567" s="120" customFormat="1"/>
    <row r="568" s="120" customFormat="1"/>
    <row r="569" s="120" customFormat="1"/>
    <row r="570" s="120" customFormat="1"/>
    <row r="571" s="120" customFormat="1"/>
    <row r="572" s="120" customFormat="1"/>
    <row r="573" s="120" customFormat="1"/>
    <row r="574" s="120" customFormat="1"/>
    <row r="575" s="120" customFormat="1"/>
    <row r="576" s="120" customFormat="1"/>
    <row r="577" s="120" customFormat="1"/>
    <row r="578" s="120" customFormat="1"/>
    <row r="579" s="120" customFormat="1"/>
    <row r="580" s="120" customFormat="1"/>
    <row r="581" s="120" customFormat="1"/>
    <row r="582" s="120" customFormat="1"/>
    <row r="583" s="120" customFormat="1"/>
    <row r="584" s="120" customFormat="1"/>
    <row r="585" s="120" customFormat="1"/>
    <row r="586" s="120" customFormat="1"/>
    <row r="587" s="120" customFormat="1"/>
    <row r="588" s="120" customFormat="1"/>
    <row r="589" s="120" customFormat="1"/>
    <row r="590" s="120" customFormat="1"/>
    <row r="591" s="120" customFormat="1"/>
    <row r="592" s="120" customFormat="1"/>
    <row r="593" s="120" customFormat="1"/>
    <row r="594" s="120" customFormat="1"/>
    <row r="595" s="120" customFormat="1"/>
    <row r="596" s="120" customFormat="1"/>
    <row r="597" s="120" customFormat="1"/>
    <row r="598" s="120" customFormat="1"/>
    <row r="599" s="120" customFormat="1"/>
    <row r="600" s="120" customFormat="1"/>
    <row r="601" s="120" customFormat="1"/>
    <row r="602" s="120" customFormat="1"/>
    <row r="603" s="120" customFormat="1"/>
    <row r="604" s="120" customFormat="1"/>
    <row r="605" s="120" customFormat="1"/>
    <row r="606" s="120" customFormat="1"/>
    <row r="607" s="120" customFormat="1"/>
    <row r="608" s="120" customFormat="1"/>
    <row r="609" s="120" customFormat="1"/>
    <row r="610" s="120" customFormat="1"/>
    <row r="611" s="120" customFormat="1"/>
    <row r="612" s="120" customFormat="1"/>
    <row r="613" s="120" customFormat="1"/>
    <row r="614" s="120" customFormat="1"/>
    <row r="615" s="120" customFormat="1"/>
    <row r="616" s="120" customFormat="1"/>
    <row r="617" s="120" customFormat="1"/>
    <row r="618" s="120" customFormat="1"/>
    <row r="619" s="120" customFormat="1"/>
    <row r="620" s="120" customFormat="1"/>
    <row r="621" s="120" customFormat="1"/>
    <row r="622" s="120" customFormat="1"/>
    <row r="623" s="120" customFormat="1"/>
    <row r="624" s="120" customFormat="1"/>
    <row r="625" s="120" customFormat="1"/>
    <row r="626" s="120" customFormat="1"/>
    <row r="627" s="120" customFormat="1"/>
    <row r="628" s="120" customFormat="1"/>
    <row r="629" s="120" customFormat="1"/>
    <row r="630" s="120" customFormat="1"/>
    <row r="631" s="120" customFormat="1"/>
    <row r="632" s="120" customFormat="1"/>
    <row r="633" s="120" customFormat="1"/>
    <row r="634" s="120" customFormat="1"/>
    <row r="635" s="120" customFormat="1"/>
    <row r="636" s="120" customFormat="1"/>
    <row r="637" s="120" customFormat="1"/>
    <row r="638" s="120" customFormat="1"/>
    <row r="639" s="120" customFormat="1"/>
    <row r="640" s="120" customFormat="1"/>
    <row r="641" s="120" customFormat="1"/>
    <row r="642" s="120" customFormat="1"/>
    <row r="643" s="120" customFormat="1"/>
    <row r="644" s="120" customFormat="1"/>
    <row r="645" s="120" customFormat="1"/>
    <row r="646" s="120" customFormat="1"/>
    <row r="647" s="120" customFormat="1"/>
    <row r="648" s="120" customFormat="1"/>
    <row r="649" s="120" customFormat="1"/>
    <row r="650" s="120" customFormat="1"/>
    <row r="651" s="120" customFormat="1"/>
    <row r="652" s="120" customFormat="1"/>
    <row r="653" s="120" customFormat="1"/>
    <row r="654" s="120" customFormat="1"/>
    <row r="655" s="120" customFormat="1"/>
    <row r="656" s="120" customFormat="1"/>
    <row r="657" s="120" customFormat="1"/>
    <row r="658" s="120" customFormat="1"/>
    <row r="659" s="120" customFormat="1"/>
    <row r="660" s="120" customFormat="1"/>
    <row r="661" s="120" customFormat="1"/>
    <row r="662" s="120" customFormat="1"/>
    <row r="663" s="120" customFormat="1"/>
    <row r="664" s="120" customFormat="1"/>
    <row r="665" s="120" customFormat="1"/>
    <row r="666" s="120" customFormat="1"/>
    <row r="667" s="120" customFormat="1"/>
    <row r="668" s="120" customFormat="1"/>
    <row r="669" s="120" customFormat="1"/>
    <row r="670" s="120" customFormat="1"/>
    <row r="671" s="120" customFormat="1"/>
    <row r="672" s="120" customFormat="1"/>
    <row r="673" s="120" customFormat="1"/>
    <row r="674" s="120" customFormat="1"/>
    <row r="675" s="120" customFormat="1"/>
    <row r="676" s="120" customFormat="1"/>
    <row r="677" s="120" customFormat="1"/>
    <row r="678" s="120" customFormat="1"/>
    <row r="679" s="120" customFormat="1"/>
    <row r="680" s="120" customFormat="1"/>
    <row r="681" s="120" customFormat="1"/>
    <row r="682" s="120" customFormat="1"/>
    <row r="683" s="120" customFormat="1"/>
    <row r="684" s="120" customFormat="1"/>
    <row r="685" s="120" customFormat="1"/>
    <row r="686" s="120" customFormat="1"/>
    <row r="687" s="120" customFormat="1"/>
    <row r="688" s="120" customFormat="1"/>
    <row r="689" s="120" customFormat="1"/>
    <row r="690" s="120" customFormat="1"/>
    <row r="691" s="120" customFormat="1"/>
    <row r="692" s="120" customFormat="1"/>
    <row r="693" s="120" customFormat="1"/>
    <row r="694" s="120" customFormat="1"/>
    <row r="695" s="120" customFormat="1"/>
    <row r="696" s="120" customFormat="1"/>
    <row r="697" s="120" customFormat="1"/>
    <row r="698" s="120" customFormat="1"/>
    <row r="699" s="120" customFormat="1"/>
    <row r="700" s="120" customFormat="1"/>
    <row r="701" s="120" customFormat="1"/>
    <row r="702" s="120" customFormat="1"/>
    <row r="703" s="120" customFormat="1"/>
    <row r="704" s="120" customFormat="1"/>
    <row r="705" s="120" customFormat="1"/>
    <row r="706" s="120" customFormat="1"/>
    <row r="707" s="120" customFormat="1"/>
    <row r="708" s="120" customFormat="1"/>
    <row r="709" s="120" customFormat="1"/>
    <row r="710" s="120" customFormat="1"/>
    <row r="711" s="120" customFormat="1"/>
    <row r="712" s="120" customFormat="1"/>
    <row r="713" s="120" customFormat="1"/>
    <row r="714" s="120" customFormat="1"/>
    <row r="715" s="120" customFormat="1"/>
    <row r="716" s="120" customFormat="1"/>
    <row r="717" s="120" customFormat="1"/>
    <row r="718" s="120" customFormat="1"/>
    <row r="719" s="120" customFormat="1"/>
    <row r="720" s="120" customFormat="1"/>
    <row r="721" s="120" customFormat="1"/>
    <row r="722" s="120" customFormat="1"/>
    <row r="723" s="120" customFormat="1"/>
    <row r="724" s="120" customFormat="1"/>
    <row r="725" s="120" customFormat="1"/>
    <row r="726" s="120" customFormat="1"/>
    <row r="727" s="120" customFormat="1"/>
    <row r="728" s="120" customFormat="1"/>
    <row r="729" s="120" customFormat="1"/>
    <row r="730" s="120" customFormat="1"/>
    <row r="731" s="120" customFormat="1"/>
    <row r="732" s="120" customFormat="1"/>
    <row r="733" s="120" customFormat="1"/>
    <row r="734" s="120" customFormat="1"/>
    <row r="735" s="120" customFormat="1"/>
    <row r="736" s="120" customFormat="1"/>
    <row r="737" s="120" customFormat="1"/>
    <row r="738" s="120" customFormat="1"/>
    <row r="739" s="120" customFormat="1"/>
    <row r="740" s="120" customFormat="1"/>
    <row r="741" s="120" customFormat="1"/>
    <row r="742" s="120" customFormat="1"/>
    <row r="743" s="120" customFormat="1"/>
    <row r="744" s="120" customFormat="1"/>
    <row r="745" s="120" customFormat="1"/>
    <row r="746" s="120" customFormat="1"/>
    <row r="747" s="120" customFormat="1"/>
    <row r="748" s="120" customFormat="1"/>
    <row r="749" s="120" customFormat="1"/>
    <row r="750" s="120" customFormat="1"/>
    <row r="751" s="120" customFormat="1"/>
    <row r="752" s="120" customFormat="1"/>
    <row r="753" s="120" customFormat="1"/>
    <row r="754" s="120" customFormat="1"/>
    <row r="755" s="120" customFormat="1"/>
    <row r="756" s="120" customFormat="1"/>
    <row r="757" s="120" customFormat="1"/>
    <row r="758" s="120" customFormat="1"/>
    <row r="759" s="120" customFormat="1"/>
    <row r="760" s="120" customFormat="1"/>
    <row r="761" s="120" customFormat="1"/>
    <row r="762" s="120" customFormat="1"/>
    <row r="763" s="120" customFormat="1"/>
    <row r="764" s="120" customFormat="1"/>
    <row r="765" s="120" customFormat="1"/>
    <row r="766" s="120" customFormat="1"/>
    <row r="767" s="120" customFormat="1"/>
    <row r="768" s="120" customFormat="1"/>
    <row r="769" s="120" customFormat="1"/>
    <row r="770" s="120" customFormat="1"/>
    <row r="771" s="120" customFormat="1"/>
    <row r="772" s="120" customFormat="1"/>
    <row r="773" s="120" customFormat="1"/>
    <row r="774" s="120" customFormat="1"/>
    <row r="775" s="120" customFormat="1"/>
    <row r="776" s="120" customFormat="1"/>
    <row r="777" s="120" customFormat="1"/>
    <row r="778" s="120" customFormat="1"/>
    <row r="779" s="120" customFormat="1"/>
    <row r="780" s="120" customFormat="1"/>
    <row r="781" s="120" customFormat="1"/>
    <row r="782" s="120" customFormat="1"/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00" activePane="bottomRight" state="frozen"/>
      <selection activeCell="E487" sqref="E487"/>
      <selection pane="topRight" activeCell="E487" sqref="E487"/>
      <selection pane="bottomLeft" activeCell="E487" sqref="E487"/>
      <selection pane="bottomRight" activeCell="I334" sqref="I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2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3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4"/>
      <c r="F6" s="717"/>
      <c r="G6" s="304" t="s">
        <v>50</v>
      </c>
      <c r="H6" s="352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s="421" customFormat="1" ht="20.100000000000001" customHeight="1">
      <c r="A7" s="422">
        <v>30100030</v>
      </c>
      <c r="B7" s="423" t="s">
        <v>178</v>
      </c>
      <c r="C7" s="411" t="s">
        <v>179</v>
      </c>
      <c r="D7" s="412">
        <v>5.03</v>
      </c>
      <c r="E7" s="412"/>
      <c r="F7" s="412">
        <v>20170302</v>
      </c>
      <c r="G7" s="413">
        <v>503</v>
      </c>
      <c r="H7" s="414">
        <f t="shared" ref="H7:H27" si="0">D7*G7</f>
        <v>2530.09</v>
      </c>
      <c r="I7" s="415">
        <v>25</v>
      </c>
      <c r="J7" s="415">
        <f t="array" ref="J7">IF(ISERROR(G7/I7),"",G7/I7)</f>
        <v>20.12</v>
      </c>
      <c r="K7" s="416">
        <f t="array" ref="K7">IF(ISERROR(G7/L7),"",G7/L7)</f>
        <v>31.4375</v>
      </c>
      <c r="L7" s="415">
        <v>16</v>
      </c>
      <c r="M7" s="417">
        <f t="shared" ref="M7:M27" si="1">IF(ISERROR(I7-K7),"",I7-K7)</f>
        <v>-6.4375</v>
      </c>
      <c r="N7" s="415">
        <f>SUM(O7:U7)</f>
        <v>0</v>
      </c>
      <c r="O7" s="418"/>
      <c r="P7" s="418"/>
      <c r="Q7" s="418"/>
      <c r="R7" s="418"/>
      <c r="S7" s="418"/>
      <c r="T7" s="418"/>
      <c r="U7" s="418"/>
      <c r="V7" s="419">
        <f t="shared" ref="V7:V12" si="2">SUM(X7:AA7)</f>
        <v>0</v>
      </c>
      <c r="W7" s="420">
        <f t="shared" ref="W7:W12" si="3">IF(ISERROR(V7/G7),"",V7/G7)</f>
        <v>0</v>
      </c>
      <c r="X7" s="419"/>
      <c r="Y7" s="419"/>
      <c r="Z7" s="419"/>
      <c r="AA7" s="419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361" t="s">
        <v>202</v>
      </c>
      <c r="D28" s="138"/>
      <c r="E28" s="138"/>
      <c r="F28" s="138"/>
      <c r="G28" s="139">
        <f>SUM(G7:G27)</f>
        <v>503</v>
      </c>
      <c r="H28" s="140">
        <f>SUM(H7:H27)</f>
        <v>2530.09</v>
      </c>
      <c r="I28" s="140">
        <f>SUM(I7:I27)</f>
        <v>25</v>
      </c>
      <c r="J28" s="129">
        <f t="array" ref="J28">IF(ISERROR(G28/I28),"",G28/I28)</f>
        <v>20.12</v>
      </c>
      <c r="K28" s="140">
        <f>SUM(K7:K27)</f>
        <v>31.4375</v>
      </c>
      <c r="L28" s="141"/>
      <c r="M28" s="140">
        <f t="shared" ref="M28:V28" si="5">SUM(M7:M27)</f>
        <v>-6.4375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421" customFormat="1" ht="20.100000000000001" customHeight="1">
      <c r="A41" s="409">
        <v>30100029</v>
      </c>
      <c r="B41" s="423" t="s">
        <v>208</v>
      </c>
      <c r="C41" s="411" t="s">
        <v>203</v>
      </c>
      <c r="D41" s="412">
        <v>5.08</v>
      </c>
      <c r="E41" s="412"/>
      <c r="F41" s="412">
        <v>20170302</v>
      </c>
      <c r="G41" s="413">
        <v>578</v>
      </c>
      <c r="H41" s="414">
        <f t="shared" si="7"/>
        <v>2936.2400000000002</v>
      </c>
      <c r="I41" s="415">
        <f>5.5*2</f>
        <v>11</v>
      </c>
      <c r="J41" s="415">
        <f t="array" ref="J41">IF(ISERROR(G41/I41),"",G41/I41)</f>
        <v>52.545454545454547</v>
      </c>
      <c r="K41" s="416">
        <f t="array" ref="K41">IF(ISERROR(G41/L41),"",G41/L41)</f>
        <v>27.523809523809526</v>
      </c>
      <c r="L41" s="415">
        <v>21</v>
      </c>
      <c r="M41" s="417">
        <f t="shared" si="9"/>
        <v>-16.523809523809526</v>
      </c>
      <c r="N41" s="415">
        <f t="shared" si="10"/>
        <v>0</v>
      </c>
      <c r="O41" s="424"/>
      <c r="P41" s="424"/>
      <c r="Q41" s="424"/>
      <c r="R41" s="424"/>
      <c r="S41" s="424"/>
      <c r="T41" s="424"/>
      <c r="U41" s="424"/>
      <c r="V41" s="419">
        <f t="shared" si="11"/>
        <v>0</v>
      </c>
      <c r="W41" s="420">
        <f t="shared" si="12"/>
        <v>0</v>
      </c>
      <c r="X41" s="419"/>
      <c r="Y41" s="419"/>
      <c r="Z41" s="419"/>
      <c r="AA41" s="419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421" customFormat="1" ht="20.100000000000001" customHeight="1">
      <c r="A44" s="409">
        <v>30100028</v>
      </c>
      <c r="B44" s="423" t="s">
        <v>208</v>
      </c>
      <c r="C44" s="411" t="s">
        <v>207</v>
      </c>
      <c r="D44" s="412">
        <v>5.08</v>
      </c>
      <c r="E44" s="412"/>
      <c r="F44" s="412">
        <v>20170302</v>
      </c>
      <c r="G44" s="413">
        <v>50</v>
      </c>
      <c r="H44" s="414">
        <f t="shared" si="7"/>
        <v>254</v>
      </c>
      <c r="I44" s="415">
        <v>2</v>
      </c>
      <c r="J44" s="415">
        <f t="array" ref="J44">IF(ISERROR(G44/I44),"",G44/I44)</f>
        <v>25</v>
      </c>
      <c r="K44" s="416">
        <f t="array" ref="K44">IF(ISERROR(G44/L44),"",G44/L44)</f>
        <v>2.3809523809523809</v>
      </c>
      <c r="L44" s="415">
        <v>21</v>
      </c>
      <c r="M44" s="417">
        <f t="shared" si="9"/>
        <v>-0.38095238095238093</v>
      </c>
      <c r="N44" s="415">
        <f t="shared" si="10"/>
        <v>0</v>
      </c>
      <c r="O44" s="418"/>
      <c r="P44" s="418"/>
      <c r="Q44" s="418"/>
      <c r="R44" s="418"/>
      <c r="S44" s="418"/>
      <c r="T44" s="418"/>
      <c r="U44" s="418"/>
      <c r="V44" s="419">
        <f t="shared" si="11"/>
        <v>0</v>
      </c>
      <c r="W44" s="420">
        <f t="shared" si="12"/>
        <v>0</v>
      </c>
      <c r="X44" s="419"/>
      <c r="Y44" s="419"/>
      <c r="Z44" s="419"/>
      <c r="AA44" s="419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s="421" customFormat="1" ht="20.100000000000001" customHeight="1">
      <c r="A69" s="409">
        <v>30100049</v>
      </c>
      <c r="B69" s="410" t="s">
        <v>214</v>
      </c>
      <c r="C69" s="411" t="s">
        <v>190</v>
      </c>
      <c r="D69" s="412">
        <v>5.03</v>
      </c>
      <c r="E69" s="412"/>
      <c r="F69" s="412">
        <v>20170228</v>
      </c>
      <c r="G69" s="413">
        <v>2</v>
      </c>
      <c r="H69" s="414">
        <f t="shared" si="7"/>
        <v>10.06</v>
      </c>
      <c r="I69" s="415">
        <v>0.1</v>
      </c>
      <c r="J69" s="415">
        <f t="array" ref="J69">IF(ISERROR(G69/I69),"",G69/I69)</f>
        <v>20</v>
      </c>
      <c r="K69" s="416">
        <f t="array" ref="K69">IF(ISERROR(G69/L69),"",G69/L69)</f>
        <v>9.3023255813953487E-2</v>
      </c>
      <c r="L69" s="415">
        <v>21.5</v>
      </c>
      <c r="M69" s="417">
        <f>IF(ISERROR(I69-K69),"",I69-K69)</f>
        <v>6.9767441860465185E-3</v>
      </c>
      <c r="N69" s="415">
        <f>SUM(O69:U69)</f>
        <v>0</v>
      </c>
      <c r="O69" s="418"/>
      <c r="P69" s="418"/>
      <c r="Q69" s="418"/>
      <c r="R69" s="418"/>
      <c r="S69" s="418"/>
      <c r="T69" s="418"/>
      <c r="U69" s="418"/>
      <c r="V69" s="419">
        <f>SUM(X69:AA69)</f>
        <v>0</v>
      </c>
      <c r="W69" s="420">
        <f>IF(ISERROR(V69/G69),"",V69/G69)</f>
        <v>0</v>
      </c>
      <c r="X69" s="419"/>
      <c r="Y69" s="419"/>
      <c r="Z69" s="419"/>
      <c r="AA69" s="419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361" t="s">
        <v>202</v>
      </c>
      <c r="D86" s="138"/>
      <c r="E86" s="138"/>
      <c r="F86" s="138"/>
      <c r="G86" s="139">
        <f>SUM(G29:G85)</f>
        <v>630</v>
      </c>
      <c r="H86" s="140">
        <f>SUM(H29:H85)</f>
        <v>3200.3</v>
      </c>
      <c r="I86" s="140">
        <f>SUM(I29:I85)</f>
        <v>13.1</v>
      </c>
      <c r="J86" s="129">
        <f t="array" ref="J86">IF(ISERROR(G86/I86),"",G86/I86)</f>
        <v>48.091603053435115</v>
      </c>
      <c r="K86" s="140">
        <f>SUM(K29:K85)</f>
        <v>29.997785160575859</v>
      </c>
      <c r="L86" s="141"/>
      <c r="M86" s="144">
        <f t="shared" ref="M86:V86" si="17">SUM(M29:M85)</f>
        <v>-16.897785160575857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08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20170302</v>
      </c>
      <c r="G123" s="413">
        <v>506</v>
      </c>
      <c r="H123" s="414">
        <f t="shared" si="28"/>
        <v>2545.1800000000003</v>
      </c>
      <c r="I123" s="415">
        <f>6*2</f>
        <v>12</v>
      </c>
      <c r="J123" s="415">
        <f t="array" ref="J123">IF(ISERROR(G123/I123),"",G123/I123)</f>
        <v>42.166666666666664</v>
      </c>
      <c r="K123" s="416">
        <f t="array" ref="K123">IF(ISERROR(G123/L123),"",G123/L123)</f>
        <v>20.239999999999998</v>
      </c>
      <c r="L123" s="415">
        <v>25</v>
      </c>
      <c r="M123" s="417">
        <f t="shared" si="29"/>
        <v>-8.2399999999999984</v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>
        <f t="shared" si="26"/>
        <v>0</v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361" t="s">
        <v>202</v>
      </c>
      <c r="D137" s="138"/>
      <c r="E137" s="138"/>
      <c r="F137" s="138"/>
      <c r="G137" s="139">
        <f>SUM(G122:G136)</f>
        <v>506</v>
      </c>
      <c r="H137" s="140">
        <f>SUM(H122:H136)</f>
        <v>2545.1800000000003</v>
      </c>
      <c r="I137" s="140">
        <f>SUM(I122:I136)</f>
        <v>12</v>
      </c>
      <c r="J137" s="129">
        <f t="array" ref="J137">IF(ISERROR(G137/I137),"",G137/I137)</f>
        <v>42.166666666666664</v>
      </c>
      <c r="K137" s="140">
        <f>SUM(K122:K136)</f>
        <v>20.239999999999998</v>
      </c>
      <c r="L137" s="141"/>
      <c r="M137" s="144">
        <f>SUM(M122:M136)</f>
        <v>-8.2399999999999984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408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1639</v>
      </c>
      <c r="H164" s="147">
        <f>SUM(H28,H86,H121,H137,H148,H163)</f>
        <v>8275.57</v>
      </c>
      <c r="I164" s="147">
        <f>SUM(I28,I86,I121,I137,I148,I163)</f>
        <v>50.1</v>
      </c>
      <c r="J164" s="148">
        <f t="array" ref="J164">IF(ISERROR(G164/I164),"",G164/I164)</f>
        <v>32.71457085828343</v>
      </c>
      <c r="K164" s="147">
        <f>SUM(K28,K86,K121,K137,K148,K163)</f>
        <v>81.675285160575854</v>
      </c>
      <c r="L164" s="148">
        <f>IF(ISERROR(G164/K164),"",G164/K164)</f>
        <v>20.067270004355429</v>
      </c>
      <c r="M164" s="147">
        <f t="shared" ref="M164:AA164" si="42">SUM(M28,M86,M121,M137,M148,M163)</f>
        <v>-31.575285160575856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360" t="s">
        <v>247</v>
      </c>
      <c r="C165" s="658" t="s">
        <v>248</v>
      </c>
      <c r="D165" s="659"/>
      <c r="E165" s="666" t="s">
        <v>249</v>
      </c>
      <c r="F165" s="666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360" t="s">
        <v>258</v>
      </c>
      <c r="C166" s="658">
        <v>1</v>
      </c>
      <c r="D166" s="659"/>
      <c r="E166" s="669">
        <f>C166*11</f>
        <v>11</v>
      </c>
      <c r="F166" s="669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360" t="s">
        <v>260</v>
      </c>
      <c r="C167" s="658">
        <v>1</v>
      </c>
      <c r="D167" s="659"/>
      <c r="E167" s="669">
        <f>C167*11</f>
        <v>11</v>
      </c>
      <c r="F167" s="669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360" t="s">
        <v>262</v>
      </c>
      <c r="C168" s="658">
        <v>1</v>
      </c>
      <c r="D168" s="659"/>
      <c r="E168" s="669">
        <f>C168*8</f>
        <v>8</v>
      </c>
      <c r="F168" s="669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360" t="s">
        <v>264</v>
      </c>
      <c r="C169" s="658">
        <v>1</v>
      </c>
      <c r="D169" s="659"/>
      <c r="E169" s="669">
        <f>C169*11</f>
        <v>11</v>
      </c>
      <c r="F169" s="669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360" t="s">
        <v>266</v>
      </c>
      <c r="C170" s="668">
        <f>SUM(C166:D169)</f>
        <v>4</v>
      </c>
      <c r="D170" s="642"/>
      <c r="E170" s="669">
        <f>SUM(E166:F169)</f>
        <v>41</v>
      </c>
      <c r="F170" s="669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360">
        <f>G164</f>
        <v>1639</v>
      </c>
      <c r="C171" s="646" t="s">
        <v>269</v>
      </c>
      <c r="D171" s="645"/>
      <c r="E171" s="636">
        <f>H164</f>
        <v>8275.57</v>
      </c>
      <c r="F171" s="636"/>
      <c r="G171" s="636" t="s">
        <v>270</v>
      </c>
      <c r="H171" s="636"/>
      <c r="I171" s="664">
        <f>L164</f>
        <v>20.067270004355429</v>
      </c>
      <c r="J171" s="664"/>
      <c r="K171" s="666" t="s">
        <v>271</v>
      </c>
      <c r="L171" s="666"/>
      <c r="M171" s="664">
        <f>J164</f>
        <v>32.71457085828343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360">
        <f>I164+C170</f>
        <v>54.1</v>
      </c>
      <c r="C172" s="643" t="s">
        <v>251</v>
      </c>
      <c r="D172" s="644"/>
      <c r="E172" s="661">
        <f>K164+I170</f>
        <v>122.67528516057585</v>
      </c>
      <c r="F172" s="661"/>
      <c r="G172" s="636" t="s">
        <v>274</v>
      </c>
      <c r="H172" s="636"/>
      <c r="I172" s="664">
        <f>B172-E172</f>
        <v>-68.575285160575845</v>
      </c>
      <c r="J172" s="664"/>
      <c r="K172" s="666" t="s">
        <v>275</v>
      </c>
      <c r="L172" s="666"/>
      <c r="M172" s="667">
        <f>IF(ISERROR(I172/E172),"",I172/E172)</f>
        <v>-0.55899837584085665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360">
        <f>N164</f>
        <v>0</v>
      </c>
      <c r="C173" s="643" t="s">
        <v>277</v>
      </c>
      <c r="D173" s="644"/>
      <c r="E173" s="660">
        <f>IF(ISERROR(B173/B172),"",B173/B172)</f>
        <v>0</v>
      </c>
      <c r="F173" s="660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92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93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94"/>
      <c r="F177" s="685"/>
      <c r="G177" s="302" t="s">
        <v>296</v>
      </c>
      <c r="H177" s="353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70" t="s">
        <v>201</v>
      </c>
      <c r="B199" s="671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421" customFormat="1" ht="20.100000000000001" customHeight="1">
      <c r="A200" s="409">
        <v>30100012</v>
      </c>
      <c r="B200" s="423" t="s">
        <v>206</v>
      </c>
      <c r="C200" s="411" t="s">
        <v>199</v>
      </c>
      <c r="D200" s="412">
        <v>5.03</v>
      </c>
      <c r="E200" s="412"/>
      <c r="F200" s="412">
        <v>20170301</v>
      </c>
      <c r="G200" s="413">
        <v>472</v>
      </c>
      <c r="H200" s="414">
        <f t="shared" ref="H200:H256" si="51">D200*G200</f>
        <v>2374.1600000000003</v>
      </c>
      <c r="I200" s="415">
        <v>3.5</v>
      </c>
      <c r="J200" s="415">
        <f t="array" ref="J200">IF(ISERROR(G200/I200),"",G200/I200)</f>
        <v>134.85714285714286</v>
      </c>
      <c r="K200" s="416">
        <f t="array" ref="K200">IF(ISERROR(G200/L200),"",G200/L200)</f>
        <v>9.0769230769230766</v>
      </c>
      <c r="L200" s="415">
        <v>52</v>
      </c>
      <c r="M200" s="417">
        <f>IF(ISERROR(I200-K200),"",I200-K200)</f>
        <v>-5.5769230769230766</v>
      </c>
      <c r="N200" s="415">
        <f>SUM(O200:U200)</f>
        <v>0</v>
      </c>
      <c r="O200" s="424"/>
      <c r="P200" s="424"/>
      <c r="Q200" s="424"/>
      <c r="R200" s="424"/>
      <c r="S200" s="424"/>
      <c r="T200" s="424"/>
      <c r="U200" s="424"/>
      <c r="V200" s="419">
        <f>SUM(X200:AA200)</f>
        <v>0</v>
      </c>
      <c r="W200" s="420">
        <f>IF(ISERROR(V200/G200),"",V200/G200)</f>
        <v>0</v>
      </c>
      <c r="X200" s="419"/>
      <c r="Y200" s="419"/>
      <c r="Z200" s="419"/>
      <c r="AA200" s="419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421" customFormat="1" ht="20.100000000000001" customHeight="1">
      <c r="A203" s="409">
        <v>30100014</v>
      </c>
      <c r="B203" s="423" t="s">
        <v>206</v>
      </c>
      <c r="C203" s="411" t="s">
        <v>203</v>
      </c>
      <c r="D203" s="412">
        <v>5.03</v>
      </c>
      <c r="E203" s="412"/>
      <c r="F203" s="412">
        <v>20170301</v>
      </c>
      <c r="G203" s="413">
        <v>505</v>
      </c>
      <c r="H203" s="414">
        <f t="shared" si="51"/>
        <v>2540.15</v>
      </c>
      <c r="I203" s="415">
        <v>5.5</v>
      </c>
      <c r="J203" s="415">
        <f t="array" ref="J203">IF(ISERROR(G203/I203),"",G203/I203)</f>
        <v>91.818181818181813</v>
      </c>
      <c r="K203" s="416">
        <f t="array" ref="K203">IF(ISERROR(G203/L203),"",G203/L203)</f>
        <v>9.7115384615384617</v>
      </c>
      <c r="L203" s="415">
        <v>52</v>
      </c>
      <c r="M203" s="417">
        <f>IF(ISERROR(I203-K203),"",I203-K203)</f>
        <v>-4.2115384615384617</v>
      </c>
      <c r="N203" s="415">
        <f>SUM(O203:U203)</f>
        <v>0</v>
      </c>
      <c r="O203" s="424"/>
      <c r="P203" s="424"/>
      <c r="Q203" s="424"/>
      <c r="R203" s="424"/>
      <c r="S203" s="424"/>
      <c r="T203" s="424"/>
      <c r="U203" s="424"/>
      <c r="V203" s="419">
        <f>SUM(X203:AA203)</f>
        <v>0</v>
      </c>
      <c r="W203" s="420">
        <f>IF(ISERROR(V203/G203),"",V203/G203)</f>
        <v>0</v>
      </c>
      <c r="X203" s="419"/>
      <c r="Y203" s="419"/>
      <c r="Z203" s="419"/>
      <c r="AA203" s="419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s="421" customFormat="1" ht="20.100000000000001" customHeight="1">
      <c r="A220" s="409">
        <v>30100019</v>
      </c>
      <c r="B220" s="423" t="s">
        <v>382</v>
      </c>
      <c r="C220" s="425" t="s">
        <v>383</v>
      </c>
      <c r="D220" s="412">
        <v>5.03</v>
      </c>
      <c r="E220" s="412"/>
      <c r="F220" s="412">
        <v>20170302</v>
      </c>
      <c r="G220" s="413">
        <v>404</v>
      </c>
      <c r="H220" s="414">
        <f t="shared" si="51"/>
        <v>2032.1200000000001</v>
      </c>
      <c r="I220" s="415">
        <f>6*2</f>
        <v>12</v>
      </c>
      <c r="J220" s="415"/>
      <c r="K220" s="416">
        <f t="array" ref="K220">IF(ISERROR(G220/L220),"",G220/L220)</f>
        <v>7.4814814814814818</v>
      </c>
      <c r="L220" s="415">
        <v>54</v>
      </c>
      <c r="M220" s="417">
        <f t="shared" si="52"/>
        <v>4.5185185185185182</v>
      </c>
      <c r="N220" s="415">
        <f t="shared" si="53"/>
        <v>0</v>
      </c>
      <c r="O220" s="424"/>
      <c r="P220" s="424"/>
      <c r="Q220" s="424"/>
      <c r="R220" s="424"/>
      <c r="S220" s="424"/>
      <c r="T220" s="424"/>
      <c r="U220" s="424"/>
      <c r="V220" s="419"/>
      <c r="W220" s="420"/>
      <c r="X220" s="419"/>
      <c r="Y220" s="419"/>
      <c r="Z220" s="419"/>
      <c r="AA220" s="419"/>
    </row>
    <row r="221" spans="1:27" s="421" customFormat="1" ht="20.100000000000001" customHeight="1">
      <c r="A221" s="409">
        <v>30100020</v>
      </c>
      <c r="B221" s="423" t="s">
        <v>382</v>
      </c>
      <c r="C221" s="425" t="s">
        <v>384</v>
      </c>
      <c r="D221" s="412">
        <v>5.03</v>
      </c>
      <c r="E221" s="412"/>
      <c r="F221" s="412">
        <v>20170302</v>
      </c>
      <c r="G221" s="413">
        <f>90+48</f>
        <v>138</v>
      </c>
      <c r="H221" s="414">
        <f t="shared" si="51"/>
        <v>694.14</v>
      </c>
      <c r="I221" s="415">
        <f>2*3</f>
        <v>6</v>
      </c>
      <c r="J221" s="415"/>
      <c r="K221" s="416">
        <f t="array" ref="K221">IF(ISERROR(G221/L221),"",G221/L221)</f>
        <v>2.5555555555555554</v>
      </c>
      <c r="L221" s="415">
        <v>54</v>
      </c>
      <c r="M221" s="417">
        <f t="shared" si="52"/>
        <v>3.4444444444444446</v>
      </c>
      <c r="N221" s="415">
        <f t="shared" si="53"/>
        <v>0</v>
      </c>
      <c r="O221" s="424"/>
      <c r="P221" s="424"/>
      <c r="Q221" s="424"/>
      <c r="R221" s="424"/>
      <c r="S221" s="424"/>
      <c r="T221" s="424"/>
      <c r="U221" s="424"/>
      <c r="V221" s="419"/>
      <c r="W221" s="420"/>
      <c r="X221" s="419"/>
      <c r="Y221" s="419"/>
      <c r="Z221" s="419"/>
      <c r="AA221" s="419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s="421" customFormat="1" ht="20.100000000000001" customHeight="1">
      <c r="A241" s="409">
        <v>30100050</v>
      </c>
      <c r="B241" s="410" t="s">
        <v>214</v>
      </c>
      <c r="C241" s="411" t="s">
        <v>194</v>
      </c>
      <c r="D241" s="412">
        <v>5.03</v>
      </c>
      <c r="E241" s="412"/>
      <c r="F241" s="412">
        <v>20170301</v>
      </c>
      <c r="G241" s="413">
        <v>174</v>
      </c>
      <c r="H241" s="414">
        <f t="shared" si="51"/>
        <v>875.22</v>
      </c>
      <c r="I241" s="415">
        <v>2</v>
      </c>
      <c r="J241" s="415">
        <f t="array" ref="J241">IF(ISERROR(G241/I241),"",G241/I241)</f>
        <v>87</v>
      </c>
      <c r="K241" s="416">
        <f t="array" ref="K241">IF(ISERROR(G241/L241),"",G241/L241)</f>
        <v>8.0930232558139537</v>
      </c>
      <c r="L241" s="415">
        <v>21.5</v>
      </c>
      <c r="M241" s="417">
        <f t="shared" si="58"/>
        <v>-6.0930232558139537</v>
      </c>
      <c r="N241" s="415">
        <f>SUM(O241:U241)</f>
        <v>0</v>
      </c>
      <c r="O241" s="418"/>
      <c r="P241" s="418"/>
      <c r="Q241" s="418"/>
      <c r="R241" s="418"/>
      <c r="S241" s="418"/>
      <c r="T241" s="418"/>
      <c r="U241" s="418"/>
      <c r="V241" s="419">
        <f>SUM(X241:AA241)</f>
        <v>0</v>
      </c>
      <c r="W241" s="420">
        <f>IF(ISERROR(V241/G241),"",V241/G241)</f>
        <v>0</v>
      </c>
      <c r="X241" s="419"/>
      <c r="Y241" s="419"/>
      <c r="Z241" s="419"/>
      <c r="AA241" s="419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361" t="s">
        <v>202</v>
      </c>
      <c r="D257" s="138"/>
      <c r="E257" s="138"/>
      <c r="F257" s="138"/>
      <c r="G257" s="139">
        <f>SUM(G200:G256)</f>
        <v>1693</v>
      </c>
      <c r="H257" s="140">
        <f>SUM(H200:H256)</f>
        <v>8515.7900000000009</v>
      </c>
      <c r="I257" s="140">
        <f>SUM(I200:I256)</f>
        <v>29</v>
      </c>
      <c r="J257" s="129">
        <f t="array" ref="J257">IF(ISERROR(G257/I257),"",G257/I257)</f>
        <v>58.379310344827587</v>
      </c>
      <c r="K257" s="140">
        <f>SUM(K200:K256)</f>
        <v>36.918521831312532</v>
      </c>
      <c r="L257" s="141"/>
      <c r="M257" s="144">
        <f t="shared" ref="M257:V257" si="59">SUM(M200:M256)</f>
        <v>-7.9185218313125292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08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408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v>540</v>
      </c>
      <c r="H330" s="414">
        <f>D330*G330</f>
        <v>5054.3999999999996</v>
      </c>
      <c r="I330" s="415">
        <v>5</v>
      </c>
      <c r="J330" s="415"/>
      <c r="K330" s="416">
        <f t="array" ref="K330">IF(ISERROR(G330/L330),"",G330/L330)</f>
        <v>72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361" t="s">
        <v>202</v>
      </c>
      <c r="D334" s="138"/>
      <c r="E334" s="138"/>
      <c r="F334" s="138"/>
      <c r="G334" s="139">
        <f>SUM(G320:G333)</f>
        <v>540</v>
      </c>
      <c r="H334" s="140">
        <f>SUM(H320:H330)</f>
        <v>5054.3999999999996</v>
      </c>
      <c r="I334" s="140">
        <f>SUM(I320:I333)</f>
        <v>5</v>
      </c>
      <c r="J334" s="129"/>
      <c r="K334" s="140">
        <f>SUM(K320:K330)</f>
        <v>72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2233</v>
      </c>
      <c r="H335" s="147">
        <f>SUM(H199,H257,H292,H308,H319,H334)</f>
        <v>13570.19</v>
      </c>
      <c r="I335" s="147">
        <f>SUM(I199,I257,I292,I308,I319,I334)</f>
        <v>34</v>
      </c>
      <c r="J335" s="148">
        <f t="array" ref="J335">IF(ISERROR(G335/I335),"",G335/I335)</f>
        <v>65.67647058823529</v>
      </c>
      <c r="K335" s="147">
        <f>SUM(K199,K257,K292,K308,K319,K334)</f>
        <v>108.91852183131253</v>
      </c>
      <c r="L335" s="148">
        <f>IF(ISERROR(G335/K335),"",G335/K335)</f>
        <v>20.501563576655556</v>
      </c>
      <c r="M335" s="147">
        <f t="shared" ref="M335:AA335" si="85">SUM(M199,M257,M292,M308,M319,M334)</f>
        <v>-7.9185218313125292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360" t="s">
        <v>247</v>
      </c>
      <c r="C336" s="658" t="s">
        <v>248</v>
      </c>
      <c r="D336" s="659"/>
      <c r="E336" s="666" t="s">
        <v>249</v>
      </c>
      <c r="F336" s="666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360" t="s">
        <v>258</v>
      </c>
      <c r="C337" s="701">
        <v>1</v>
      </c>
      <c r="D337" s="702"/>
      <c r="E337" s="669">
        <f>C337*11</f>
        <v>11</v>
      </c>
      <c r="F337" s="669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360" t="s">
        <v>260</v>
      </c>
      <c r="C338" s="658">
        <v>0</v>
      </c>
      <c r="D338" s="659"/>
      <c r="E338" s="669">
        <f>C338*11</f>
        <v>0</v>
      </c>
      <c r="F338" s="669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360" t="s">
        <v>262</v>
      </c>
      <c r="C339" s="658">
        <v>0</v>
      </c>
      <c r="D339" s="659"/>
      <c r="E339" s="669">
        <f>C339*8</f>
        <v>0</v>
      </c>
      <c r="F339" s="669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360" t="s">
        <v>264</v>
      </c>
      <c r="C340" s="658">
        <v>1</v>
      </c>
      <c r="D340" s="659"/>
      <c r="E340" s="669">
        <f>C340*11</f>
        <v>11</v>
      </c>
      <c r="F340" s="669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360" t="s">
        <v>266</v>
      </c>
      <c r="C341" s="668">
        <f>SUM(C337:D340)</f>
        <v>2</v>
      </c>
      <c r="D341" s="642"/>
      <c r="E341" s="669">
        <f>SUM(E337:F340)</f>
        <v>22</v>
      </c>
      <c r="F341" s="669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360">
        <f>G335</f>
        <v>2233</v>
      </c>
      <c r="C342" s="646" t="s">
        <v>269</v>
      </c>
      <c r="D342" s="645"/>
      <c r="E342" s="636">
        <f>H335</f>
        <v>13570.19</v>
      </c>
      <c r="F342" s="636"/>
      <c r="G342" s="636" t="s">
        <v>270</v>
      </c>
      <c r="H342" s="636"/>
      <c r="I342" s="664">
        <f>L335</f>
        <v>20.501563576655556</v>
      </c>
      <c r="J342" s="664"/>
      <c r="K342" s="666" t="s">
        <v>271</v>
      </c>
      <c r="L342" s="666"/>
      <c r="M342" s="664">
        <f>J335</f>
        <v>65.67647058823529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360">
        <f>I335+C341</f>
        <v>36</v>
      </c>
      <c r="C343" s="643" t="s">
        <v>251</v>
      </c>
      <c r="D343" s="644"/>
      <c r="E343" s="661">
        <f>K335+I341</f>
        <v>138.91852183131255</v>
      </c>
      <c r="F343" s="661"/>
      <c r="G343" s="636" t="s">
        <v>274</v>
      </c>
      <c r="H343" s="636"/>
      <c r="I343" s="664">
        <f>B343-E343</f>
        <v>-102.91852183131255</v>
      </c>
      <c r="J343" s="664"/>
      <c r="K343" s="666" t="s">
        <v>275</v>
      </c>
      <c r="L343" s="666"/>
      <c r="M343" s="667">
        <f>IF(ISERROR(I343/E343),"",I343/E343)</f>
        <v>-0.74085529038586762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360">
        <f>N335</f>
        <v>0</v>
      </c>
      <c r="C344" s="643" t="s">
        <v>277</v>
      </c>
      <c r="D344" s="644"/>
      <c r="E344" s="660">
        <f>IF(ISERROR(B344/B343),"",B344/B343)</f>
        <v>0</v>
      </c>
      <c r="F344" s="660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92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693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694"/>
      <c r="F348" s="685"/>
      <c r="G348" s="302" t="s">
        <v>296</v>
      </c>
      <c r="H348" s="353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08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408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75" t="s">
        <v>471</v>
      </c>
      <c r="B508" s="360" t="s">
        <v>247</v>
      </c>
      <c r="C508" s="658" t="s">
        <v>248</v>
      </c>
      <c r="D508" s="659"/>
      <c r="E508" s="666" t="s">
        <v>249</v>
      </c>
      <c r="F508" s="666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hidden="1" customHeight="1">
      <c r="A509" s="676"/>
      <c r="B509" s="360" t="s">
        <v>258</v>
      </c>
      <c r="C509" s="658">
        <v>0</v>
      </c>
      <c r="D509" s="659"/>
      <c r="E509" s="669">
        <f>C509*11</f>
        <v>0</v>
      </c>
      <c r="F509" s="669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hidden="1" customHeight="1">
      <c r="A510" s="676"/>
      <c r="B510" s="360" t="s">
        <v>260</v>
      </c>
      <c r="C510" s="658">
        <v>0</v>
      </c>
      <c r="D510" s="659"/>
      <c r="E510" s="669">
        <f>C510*11</f>
        <v>0</v>
      </c>
      <c r="F510" s="669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hidden="1" customHeight="1">
      <c r="A511" s="676"/>
      <c r="B511" s="360" t="s">
        <v>262</v>
      </c>
      <c r="C511" s="658">
        <v>0</v>
      </c>
      <c r="D511" s="659"/>
      <c r="E511" s="669">
        <f>C511*11</f>
        <v>0</v>
      </c>
      <c r="F511" s="669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hidden="1" customHeight="1">
      <c r="A512" s="676"/>
      <c r="B512" s="360" t="s">
        <v>264</v>
      </c>
      <c r="C512" s="658">
        <v>1</v>
      </c>
      <c r="D512" s="659"/>
      <c r="E512" s="669">
        <f>C512*11</f>
        <v>11</v>
      </c>
      <c r="F512" s="669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hidden="1" customHeight="1">
      <c r="A513" s="677"/>
      <c r="B513" s="360" t="s">
        <v>266</v>
      </c>
      <c r="C513" s="668">
        <f>SUM(C509:D512)</f>
        <v>1</v>
      </c>
      <c r="D513" s="642"/>
      <c r="E513" s="669">
        <f>SUM(E509:F512)</f>
        <v>11</v>
      </c>
      <c r="F513" s="669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hidden="1" customHeight="1">
      <c r="A514" s="261" t="s">
        <v>472</v>
      </c>
      <c r="B514" s="360">
        <f>G507</f>
        <v>0</v>
      </c>
      <c r="C514" s="646" t="s">
        <v>269</v>
      </c>
      <c r="D514" s="645"/>
      <c r="E514" s="636">
        <f>H507</f>
        <v>0</v>
      </c>
      <c r="F514" s="636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hidden="1" customHeight="1">
      <c r="A515" s="262" t="s">
        <v>473</v>
      </c>
      <c r="B515" s="360">
        <f>I507+C513</f>
        <v>1</v>
      </c>
      <c r="C515" s="643" t="s">
        <v>251</v>
      </c>
      <c r="D515" s="644"/>
      <c r="E515" s="661">
        <f>K507+I513</f>
        <v>11</v>
      </c>
      <c r="F515" s="661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hidden="1" customHeight="1">
      <c r="A516" s="262" t="s">
        <v>474</v>
      </c>
      <c r="B516" s="360">
        <f>N507</f>
        <v>0</v>
      </c>
      <c r="C516" s="643" t="s">
        <v>277</v>
      </c>
      <c r="D516" s="644"/>
      <c r="E516" s="660">
        <f>IF(ISERROR(B516/B515),"",B516/B515)</f>
        <v>0</v>
      </c>
      <c r="F516" s="660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3872</v>
      </c>
      <c r="D519" s="659"/>
      <c r="E519" s="649" t="s">
        <v>269</v>
      </c>
      <c r="F519" s="649"/>
      <c r="G519" s="661">
        <f>SUM(E171,E342,E514)</f>
        <v>21845.760000000002</v>
      </c>
      <c r="H519" s="661"/>
      <c r="I519" s="636" t="s">
        <v>270</v>
      </c>
      <c r="J519" s="649"/>
      <c r="K519" s="658">
        <f>IF(ISERROR(C519/G520),"",C519/G520)</f>
        <v>14.204284546035998</v>
      </c>
      <c r="L519" s="659"/>
      <c r="M519" s="636" t="s">
        <v>271</v>
      </c>
      <c r="N519" s="636"/>
      <c r="O519" s="637">
        <f t="array" ref="O519">IF(ISERROR(C519/C520),"",C519/C520)</f>
        <v>42.502744237102085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91.1</v>
      </c>
      <c r="D520" s="659"/>
      <c r="E520" s="636" t="s">
        <v>251</v>
      </c>
      <c r="F520" s="636"/>
      <c r="G520" s="661">
        <f>SUM(E172,E343,E515)</f>
        <v>272.59380699188841</v>
      </c>
      <c r="H520" s="661"/>
      <c r="I520" s="643" t="s">
        <v>274</v>
      </c>
      <c r="J520" s="644"/>
      <c r="K520" s="646">
        <f>C520-G520</f>
        <v>-181.49380699188842</v>
      </c>
      <c r="L520" s="645"/>
      <c r="M520" s="646" t="s">
        <v>275</v>
      </c>
      <c r="N520" s="645"/>
      <c r="O520" s="650">
        <f>IF(ISERROR(K520/C520),"",K520/C520)</f>
        <v>-1.9922481557836271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643" t="s">
        <v>277</v>
      </c>
      <c r="F521" s="644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643" t="s">
        <v>256</v>
      </c>
      <c r="F523" s="644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503</v>
      </c>
      <c r="D524" s="644"/>
      <c r="E524" s="639">
        <f>IF(ISERROR(C524/C530),"",C524/C530)</f>
        <v>0.12990702479338842</v>
      </c>
      <c r="F524" s="640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2323</v>
      </c>
      <c r="D525" s="644"/>
      <c r="E525" s="639">
        <f>IF(ISERROR(C525/C530),"",C525/C530)</f>
        <v>0.59994834710743805</v>
      </c>
      <c r="F525" s="640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0</v>
      </c>
      <c r="D526" s="644"/>
      <c r="E526" s="639">
        <f>IF(ISERROR(C526/C530),"",C526/C530)</f>
        <v>0</v>
      </c>
      <c r="F526" s="640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506</v>
      </c>
      <c r="D527" s="644"/>
      <c r="E527" s="639">
        <f>IF(ISERROR(C527/C530),"",C527/C530)</f>
        <v>0.13068181818181818</v>
      </c>
      <c r="F527" s="640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639">
        <f>IF(ISERROR(C528/C530),"",C528/C530)</f>
        <v>0</v>
      </c>
      <c r="F528" s="640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540</v>
      </c>
      <c r="D529" s="644"/>
      <c r="E529" s="639">
        <f>IF(ISERROR(C529/C530),"",C529/C530)</f>
        <v>0.13946280991735538</v>
      </c>
      <c r="F529" s="640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3872</v>
      </c>
      <c r="D530" s="644"/>
      <c r="E530" s="639">
        <f>SUM(E524:F529)</f>
        <v>1</v>
      </c>
      <c r="F530" s="640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353" t="s">
        <v>309</v>
      </c>
      <c r="D532" s="353" t="s">
        <v>310</v>
      </c>
      <c r="E532" s="353" t="s">
        <v>311</v>
      </c>
      <c r="F532" s="40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105">
        <f>D533+E533+F533-G533-O533-P533</f>
        <v>11</v>
      </c>
      <c r="D533" s="105">
        <v>11</v>
      </c>
      <c r="E533" s="105"/>
      <c r="F533" s="408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105">
        <f>D534+E534+F534-G534-O534-P534</f>
        <v>11</v>
      </c>
      <c r="D534" s="109">
        <v>11</v>
      </c>
      <c r="E534" s="109"/>
      <c r="F534" s="109"/>
      <c r="G534" s="106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F346" sqref="F346:F3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32" t="s">
        <v>28</v>
      </c>
      <c r="F4" s="73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33"/>
      <c r="F5" s="735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34"/>
      <c r="F6" s="735"/>
      <c r="G6" s="390" t="s">
        <v>50</v>
      </c>
      <c r="H6" s="352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/>
      <c r="G15" s="391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/>
      <c r="G16" s="391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361" t="s">
        <v>202</v>
      </c>
      <c r="D28" s="138"/>
      <c r="E28" s="386"/>
      <c r="F28" s="138"/>
      <c r="G28" s="393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385"/>
      <c r="F30" s="107"/>
      <c r="G30" s="391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7" t="s">
        <v>206</v>
      </c>
      <c r="C31" s="125" t="s">
        <v>186</v>
      </c>
      <c r="D31" s="107">
        <v>5.03</v>
      </c>
      <c r="E31" s="385"/>
      <c r="F31" s="107">
        <v>20170301</v>
      </c>
      <c r="G31" s="391">
        <v>781</v>
      </c>
      <c r="H31" s="430">
        <f t="shared" si="7"/>
        <v>3928.4300000000003</v>
      </c>
      <c r="I31" s="128">
        <v>6</v>
      </c>
      <c r="J31" s="128">
        <f t="array" ref="J31">IF(ISERROR(G31/I31),"",G31/I31)</f>
        <v>130.16666666666666</v>
      </c>
      <c r="K31" s="130">
        <f t="array" ref="K31">IF(ISERROR(G31/L31),"",G31/L31)</f>
        <v>15.01923076923077</v>
      </c>
      <c r="L31" s="128">
        <v>52</v>
      </c>
      <c r="M31" s="108">
        <f>IF(ISERROR(I31-K31),"",I31-K31)</f>
        <v>-9.0192307692307701</v>
      </c>
      <c r="N31" s="128">
        <f>SUM(O31:U31)</f>
        <v>0</v>
      </c>
      <c r="O31" s="429"/>
      <c r="P31" s="429"/>
      <c r="Q31" s="429"/>
      <c r="R31" s="429"/>
      <c r="S31" s="429"/>
      <c r="T31" s="429"/>
      <c r="U31" s="429"/>
      <c r="V31" s="131">
        <f>SUM(X31:AA31)</f>
        <v>0</v>
      </c>
      <c r="W31" s="428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27" t="s">
        <v>206</v>
      </c>
      <c r="C32" s="125" t="s">
        <v>203</v>
      </c>
      <c r="D32" s="107">
        <v>5.03</v>
      </c>
      <c r="E32" s="385"/>
      <c r="F32" s="107">
        <v>20170301</v>
      </c>
      <c r="G32" s="391">
        <f>108+85</f>
        <v>193</v>
      </c>
      <c r="H32" s="430">
        <f t="shared" si="7"/>
        <v>970.79000000000008</v>
      </c>
      <c r="I32" s="128">
        <v>2</v>
      </c>
      <c r="J32" s="128">
        <f t="array" ref="J32">IF(ISERROR(G32/I32),"",G32/I32)</f>
        <v>96.5</v>
      </c>
      <c r="K32" s="130">
        <f t="array" ref="K32">IF(ISERROR(G32/L32),"",G32/L32)</f>
        <v>3.7115384615384617</v>
      </c>
      <c r="L32" s="128">
        <v>52</v>
      </c>
      <c r="M32" s="108">
        <f>IF(ISERROR(I32-K32),"",I32-K32)</f>
        <v>-1.7115384615384617</v>
      </c>
      <c r="N32" s="128">
        <f>SUM(O32:U32)</f>
        <v>0</v>
      </c>
      <c r="O32" s="429"/>
      <c r="P32" s="429"/>
      <c r="Q32" s="429"/>
      <c r="R32" s="429"/>
      <c r="S32" s="429"/>
      <c r="T32" s="429"/>
      <c r="U32" s="429"/>
      <c r="V32" s="131">
        <f>SUM(X32:AA32)</f>
        <v>0</v>
      </c>
      <c r="W32" s="428">
        <f t="shared" si="8"/>
        <v>0</v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27" t="s">
        <v>206</v>
      </c>
      <c r="C33" s="125" t="s">
        <v>207</v>
      </c>
      <c r="D33" s="107">
        <v>5.03</v>
      </c>
      <c r="E33" s="385"/>
      <c r="F33" s="107"/>
      <c r="G33" s="391"/>
      <c r="H33" s="430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29"/>
      <c r="P33" s="429"/>
      <c r="Q33" s="429"/>
      <c r="R33" s="429"/>
      <c r="S33" s="429"/>
      <c r="T33" s="429"/>
      <c r="U33" s="429"/>
      <c r="V33" s="131">
        <f>SUM(X33:AA33)</f>
        <v>0</v>
      </c>
      <c r="W33" s="428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27" t="s">
        <v>414</v>
      </c>
      <c r="C34" s="177" t="s">
        <v>415</v>
      </c>
      <c r="D34" s="107">
        <v>5.03</v>
      </c>
      <c r="E34" s="385"/>
      <c r="F34" s="107"/>
      <c r="G34" s="391"/>
      <c r="H34" s="430">
        <f t="shared" si="7"/>
        <v>0</v>
      </c>
      <c r="I34" s="128"/>
      <c r="J34" s="128"/>
      <c r="K34" s="130"/>
      <c r="L34" s="128">
        <v>52</v>
      </c>
      <c r="M34" s="108"/>
      <c r="N34" s="128"/>
      <c r="O34" s="429"/>
      <c r="P34" s="429"/>
      <c r="Q34" s="429"/>
      <c r="R34" s="429"/>
      <c r="S34" s="429"/>
      <c r="T34" s="429"/>
      <c r="U34" s="429"/>
      <c r="V34" s="131"/>
      <c r="W34" s="42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27" t="s">
        <v>414</v>
      </c>
      <c r="C35" s="177" t="s">
        <v>416</v>
      </c>
      <c r="D35" s="107">
        <v>5.03</v>
      </c>
      <c r="E35" s="385"/>
      <c r="F35" s="107"/>
      <c r="G35" s="391"/>
      <c r="H35" s="430">
        <f t="shared" si="7"/>
        <v>0</v>
      </c>
      <c r="I35" s="128"/>
      <c r="J35" s="128"/>
      <c r="K35" s="130"/>
      <c r="L35" s="128">
        <v>52</v>
      </c>
      <c r="M35" s="108"/>
      <c r="N35" s="128"/>
      <c r="O35" s="429"/>
      <c r="P35" s="429"/>
      <c r="Q35" s="429"/>
      <c r="R35" s="429"/>
      <c r="S35" s="429"/>
      <c r="T35" s="429"/>
      <c r="U35" s="429"/>
      <c r="V35" s="131"/>
      <c r="W35" s="42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27" t="s">
        <v>414</v>
      </c>
      <c r="C36" s="177" t="s">
        <v>61</v>
      </c>
      <c r="D36" s="107">
        <v>5.03</v>
      </c>
      <c r="E36" s="385"/>
      <c r="F36" s="107"/>
      <c r="G36" s="391"/>
      <c r="H36" s="430">
        <f t="shared" si="7"/>
        <v>0</v>
      </c>
      <c r="I36" s="128"/>
      <c r="J36" s="128"/>
      <c r="K36" s="130"/>
      <c r="L36" s="128">
        <v>52</v>
      </c>
      <c r="M36" s="108"/>
      <c r="N36" s="128"/>
      <c r="O36" s="429"/>
      <c r="P36" s="429"/>
      <c r="Q36" s="429"/>
      <c r="R36" s="429"/>
      <c r="S36" s="429"/>
      <c r="T36" s="429"/>
      <c r="U36" s="429"/>
      <c r="V36" s="131"/>
      <c r="W36" s="428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27" t="s">
        <v>208</v>
      </c>
      <c r="C37" s="125" t="s">
        <v>179</v>
      </c>
      <c r="D37" s="107">
        <v>5.08</v>
      </c>
      <c r="E37" s="385"/>
      <c r="F37" s="107"/>
      <c r="G37" s="391"/>
      <c r="H37" s="430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29"/>
      <c r="P37" s="429"/>
      <c r="Q37" s="429"/>
      <c r="R37" s="429"/>
      <c r="S37" s="429"/>
      <c r="T37" s="429"/>
      <c r="U37" s="429"/>
      <c r="V37" s="131">
        <f t="shared" ref="V37:V48" si="11">SUM(X37:AA37)</f>
        <v>0</v>
      </c>
      <c r="W37" s="428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27" t="s">
        <v>208</v>
      </c>
      <c r="C38" s="125" t="s">
        <v>204</v>
      </c>
      <c r="D38" s="107">
        <v>5.08</v>
      </c>
      <c r="E38" s="385"/>
      <c r="F38" s="107"/>
      <c r="G38" s="391"/>
      <c r="H38" s="430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29"/>
      <c r="P38" s="429"/>
      <c r="Q38" s="429"/>
      <c r="R38" s="429"/>
      <c r="S38" s="429"/>
      <c r="T38" s="429"/>
      <c r="U38" s="429"/>
      <c r="V38" s="131">
        <f t="shared" si="11"/>
        <v>0</v>
      </c>
      <c r="W38" s="428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27" t="s">
        <v>208</v>
      </c>
      <c r="C39" s="125" t="s">
        <v>205</v>
      </c>
      <c r="D39" s="107">
        <v>5.08</v>
      </c>
      <c r="E39" s="385"/>
      <c r="F39" s="107"/>
      <c r="G39" s="391"/>
      <c r="H39" s="430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29"/>
      <c r="P39" s="429"/>
      <c r="Q39" s="429"/>
      <c r="R39" s="429"/>
      <c r="S39" s="429"/>
      <c r="T39" s="429"/>
      <c r="U39" s="429"/>
      <c r="V39" s="131">
        <f t="shared" si="11"/>
        <v>0</v>
      </c>
      <c r="W39" s="428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27" t="s">
        <v>208</v>
      </c>
      <c r="C40" s="125" t="s">
        <v>186</v>
      </c>
      <c r="D40" s="107">
        <v>5.08</v>
      </c>
      <c r="E40" s="385"/>
      <c r="F40" s="107"/>
      <c r="G40" s="391"/>
      <c r="H40" s="43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29"/>
      <c r="P40" s="429"/>
      <c r="Q40" s="429"/>
      <c r="R40" s="429"/>
      <c r="S40" s="429"/>
      <c r="T40" s="429"/>
      <c r="U40" s="429"/>
      <c r="V40" s="131">
        <f t="shared" si="11"/>
        <v>0</v>
      </c>
      <c r="W40" s="428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27" t="s">
        <v>208</v>
      </c>
      <c r="C41" s="125" t="s">
        <v>203</v>
      </c>
      <c r="D41" s="107">
        <v>5.08</v>
      </c>
      <c r="E41" s="385"/>
      <c r="F41" s="107"/>
      <c r="G41" s="391"/>
      <c r="H41" s="43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29"/>
      <c r="P41" s="429"/>
      <c r="Q41" s="429"/>
      <c r="R41" s="429"/>
      <c r="S41" s="429"/>
      <c r="T41" s="429"/>
      <c r="U41" s="429"/>
      <c r="V41" s="131">
        <f t="shared" si="11"/>
        <v>0</v>
      </c>
      <c r="W41" s="428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427" t="s">
        <v>208</v>
      </c>
      <c r="C42" s="125" t="s">
        <v>199</v>
      </c>
      <c r="D42" s="107">
        <v>5.08</v>
      </c>
      <c r="E42" s="385"/>
      <c r="F42" s="107"/>
      <c r="G42" s="391"/>
      <c r="H42" s="43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26"/>
      <c r="P42" s="426"/>
      <c r="Q42" s="426"/>
      <c r="R42" s="426"/>
      <c r="S42" s="426"/>
      <c r="T42" s="426"/>
      <c r="U42" s="426"/>
      <c r="V42" s="131">
        <f t="shared" si="11"/>
        <v>0</v>
      </c>
      <c r="W42" s="428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27" t="s">
        <v>208</v>
      </c>
      <c r="C43" s="125" t="s">
        <v>187</v>
      </c>
      <c r="D43" s="107">
        <v>5.08</v>
      </c>
      <c r="E43" s="385"/>
      <c r="F43" s="107"/>
      <c r="G43" s="391"/>
      <c r="H43" s="43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29"/>
      <c r="P43" s="429"/>
      <c r="Q43" s="429"/>
      <c r="R43" s="429"/>
      <c r="S43" s="429"/>
      <c r="T43" s="429"/>
      <c r="U43" s="429"/>
      <c r="V43" s="131">
        <f t="shared" si="11"/>
        <v>0</v>
      </c>
      <c r="W43" s="428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27" t="s">
        <v>208</v>
      </c>
      <c r="C44" s="125" t="s">
        <v>207</v>
      </c>
      <c r="D44" s="107">
        <v>5.08</v>
      </c>
      <c r="E44" s="385"/>
      <c r="F44" s="107"/>
      <c r="G44" s="391"/>
      <c r="H44" s="43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26"/>
      <c r="P44" s="426"/>
      <c r="Q44" s="426"/>
      <c r="R44" s="426"/>
      <c r="S44" s="426"/>
      <c r="T44" s="426"/>
      <c r="U44" s="426"/>
      <c r="V44" s="131">
        <f t="shared" si="11"/>
        <v>0</v>
      </c>
      <c r="W44" s="428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27" t="s">
        <v>209</v>
      </c>
      <c r="C45" s="125" t="s">
        <v>194</v>
      </c>
      <c r="D45" s="107">
        <v>5.03</v>
      </c>
      <c r="E45" s="385"/>
      <c r="F45" s="107"/>
      <c r="G45" s="391"/>
      <c r="H45" s="43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29"/>
      <c r="P45" s="429"/>
      <c r="Q45" s="429"/>
      <c r="R45" s="429"/>
      <c r="S45" s="429"/>
      <c r="T45" s="429"/>
      <c r="U45" s="429"/>
      <c r="V45" s="131">
        <f t="shared" si="11"/>
        <v>0</v>
      </c>
      <c r="W45" s="428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27" t="s">
        <v>209</v>
      </c>
      <c r="C46" s="125" t="s">
        <v>179</v>
      </c>
      <c r="D46" s="107">
        <v>5.03</v>
      </c>
      <c r="E46" s="385"/>
      <c r="F46" s="107"/>
      <c r="G46" s="391"/>
      <c r="H46" s="43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29"/>
      <c r="P46" s="429"/>
      <c r="Q46" s="429"/>
      <c r="R46" s="429"/>
      <c r="S46" s="429"/>
      <c r="T46" s="429"/>
      <c r="U46" s="429"/>
      <c r="V46" s="131">
        <f t="shared" si="11"/>
        <v>0</v>
      </c>
      <c r="W46" s="428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27" t="s">
        <v>209</v>
      </c>
      <c r="C47" s="125" t="s">
        <v>195</v>
      </c>
      <c r="D47" s="107">
        <v>5.03</v>
      </c>
      <c r="E47" s="385"/>
      <c r="F47" s="107"/>
      <c r="G47" s="391"/>
      <c r="H47" s="43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29"/>
      <c r="P47" s="429"/>
      <c r="Q47" s="429"/>
      <c r="R47" s="429"/>
      <c r="S47" s="429"/>
      <c r="T47" s="429"/>
      <c r="U47" s="429"/>
      <c r="V47" s="131">
        <f t="shared" si="11"/>
        <v>0</v>
      </c>
      <c r="W47" s="428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427" t="s">
        <v>209</v>
      </c>
      <c r="C48" s="125" t="s">
        <v>204</v>
      </c>
      <c r="D48" s="107">
        <v>5.03</v>
      </c>
      <c r="E48" s="385"/>
      <c r="F48" s="107"/>
      <c r="G48" s="391"/>
      <c r="H48" s="43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29"/>
      <c r="P48" s="429"/>
      <c r="Q48" s="429"/>
      <c r="R48" s="429"/>
      <c r="S48" s="429"/>
      <c r="T48" s="429"/>
      <c r="U48" s="429"/>
      <c r="V48" s="131">
        <f t="shared" si="11"/>
        <v>0</v>
      </c>
      <c r="W48" s="42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427" t="s">
        <v>382</v>
      </c>
      <c r="C49" s="177" t="s">
        <v>383</v>
      </c>
      <c r="D49" s="107">
        <v>5.03</v>
      </c>
      <c r="E49" s="385"/>
      <c r="F49" s="107"/>
      <c r="G49" s="391"/>
      <c r="H49" s="43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29"/>
      <c r="P49" s="429"/>
      <c r="Q49" s="429"/>
      <c r="R49" s="429"/>
      <c r="S49" s="429"/>
      <c r="T49" s="429"/>
      <c r="U49" s="429"/>
      <c r="V49" s="131"/>
      <c r="W49" s="428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27" t="s">
        <v>382</v>
      </c>
      <c r="C50" s="177" t="s">
        <v>384</v>
      </c>
      <c r="D50" s="107">
        <v>5.03</v>
      </c>
      <c r="E50" s="385"/>
      <c r="F50" s="107">
        <v>20170302</v>
      </c>
      <c r="G50" s="391">
        <v>282</v>
      </c>
      <c r="H50" s="430">
        <f t="shared" si="7"/>
        <v>1418.46</v>
      </c>
      <c r="I50" s="128">
        <v>6</v>
      </c>
      <c r="J50" s="128"/>
      <c r="K50" s="130">
        <f t="array" ref="K50">IF(ISERROR(G50/L50),"",G50/L50)</f>
        <v>5.2222222222222223</v>
      </c>
      <c r="L50" s="128">
        <v>54</v>
      </c>
      <c r="M50" s="108">
        <f t="shared" si="9"/>
        <v>0.77777777777777768</v>
      </c>
      <c r="N50" s="128">
        <f t="shared" si="10"/>
        <v>0</v>
      </c>
      <c r="O50" s="429"/>
      <c r="P50" s="429"/>
      <c r="Q50" s="429"/>
      <c r="R50" s="429"/>
      <c r="S50" s="429"/>
      <c r="T50" s="429"/>
      <c r="U50" s="429"/>
      <c r="V50" s="131"/>
      <c r="W50" s="428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427" t="s">
        <v>382</v>
      </c>
      <c r="C51" s="177" t="s">
        <v>389</v>
      </c>
      <c r="D51" s="107">
        <v>5.03</v>
      </c>
      <c r="E51" s="385"/>
      <c r="F51" s="107"/>
      <c r="G51" s="391"/>
      <c r="H51" s="43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29"/>
      <c r="P51" s="429"/>
      <c r="Q51" s="429"/>
      <c r="R51" s="429"/>
      <c r="S51" s="429"/>
      <c r="T51" s="429"/>
      <c r="U51" s="429"/>
      <c r="V51" s="131"/>
      <c r="W51" s="428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427" t="s">
        <v>382</v>
      </c>
      <c r="C52" s="177" t="s">
        <v>391</v>
      </c>
      <c r="D52" s="107">
        <v>5.03</v>
      </c>
      <c r="E52" s="385"/>
      <c r="F52" s="107">
        <v>20170302</v>
      </c>
      <c r="G52" s="391">
        <v>207</v>
      </c>
      <c r="H52" s="430">
        <f t="shared" si="7"/>
        <v>1041.21</v>
      </c>
      <c r="I52" s="128">
        <v>2</v>
      </c>
      <c r="J52" s="128"/>
      <c r="K52" s="130">
        <f t="array" ref="K52">IF(ISERROR(G52/L52),"",G52/L52)</f>
        <v>3.8333333333333335</v>
      </c>
      <c r="L52" s="128">
        <v>54</v>
      </c>
      <c r="M52" s="108">
        <f t="shared" si="9"/>
        <v>-1.8333333333333335</v>
      </c>
      <c r="N52" s="128">
        <f t="shared" si="10"/>
        <v>0</v>
      </c>
      <c r="O52" s="429"/>
      <c r="P52" s="429"/>
      <c r="Q52" s="429"/>
      <c r="R52" s="429"/>
      <c r="S52" s="429"/>
      <c r="T52" s="429"/>
      <c r="U52" s="429"/>
      <c r="V52" s="131"/>
      <c r="W52" s="428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361" t="s">
        <v>202</v>
      </c>
      <c r="D86" s="138"/>
      <c r="E86" s="386"/>
      <c r="F86" s="138"/>
      <c r="G86" s="393">
        <f>SUM(G29:G85)</f>
        <v>1463</v>
      </c>
      <c r="H86" s="140">
        <f>SUM(H29:H85)</f>
        <v>7358.89</v>
      </c>
      <c r="I86" s="140">
        <f>SUM(I29:I85)</f>
        <v>16</v>
      </c>
      <c r="J86" s="129">
        <f t="array" ref="J86">IF(ISERROR(G86/I86),"",G86/I86)</f>
        <v>91.4375</v>
      </c>
      <c r="K86" s="140">
        <f>SUM(K29:K85)</f>
        <v>27.786324786324787</v>
      </c>
      <c r="L86" s="141"/>
      <c r="M86" s="144">
        <f t="shared" ref="M86:V86" si="17">SUM(M29:M85)</f>
        <v>-11.786324786324789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432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70" t="s">
        <v>224</v>
      </c>
      <c r="B121" s="671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19.5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>
        <v>20170303</v>
      </c>
      <c r="G122" s="391">
        <v>504</v>
      </c>
      <c r="H122" s="430">
        <f t="shared" ref="H122:H134" si="28">D122*G122</f>
        <v>2535.1200000000003</v>
      </c>
      <c r="I122" s="128">
        <f>9*2</f>
        <v>18</v>
      </c>
      <c r="J122" s="128">
        <f t="array" ref="J122">IF(ISERROR(G122/I122),"",G122/I122)</f>
        <v>28</v>
      </c>
      <c r="K122" s="130">
        <f t="array" ref="K122">IF(ISERROR(G122/L122),"",G122/L122)</f>
        <v>20.16</v>
      </c>
      <c r="L122" s="128">
        <v>25</v>
      </c>
      <c r="M122" s="108">
        <f t="shared" ref="M122:M134" si="29">IF(ISERROR(I122-K122),"",I122-K122)</f>
        <v>-2.16</v>
      </c>
      <c r="N122" s="128">
        <f t="shared" ref="N122:N134" si="30">SUM(O122:U122)</f>
        <v>0</v>
      </c>
      <c r="O122" s="426"/>
      <c r="P122" s="426"/>
      <c r="Q122" s="426"/>
      <c r="R122" s="426"/>
      <c r="S122" s="426"/>
      <c r="T122" s="426"/>
      <c r="U122" s="426"/>
      <c r="V122" s="131">
        <f t="shared" ref="V122:V134" si="31">SUM(X122:AA122)</f>
        <v>0</v>
      </c>
      <c r="W122" s="428">
        <f t="shared" si="26"/>
        <v>0</v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43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426"/>
      <c r="P123" s="426"/>
      <c r="Q123" s="426"/>
      <c r="R123" s="426"/>
      <c r="S123" s="426"/>
      <c r="T123" s="426"/>
      <c r="U123" s="426"/>
      <c r="V123" s="131">
        <f t="shared" si="31"/>
        <v>0</v>
      </c>
      <c r="W123" s="428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>
        <v>20170303</v>
      </c>
      <c r="G124" s="391">
        <v>379</v>
      </c>
      <c r="H124" s="430">
        <f t="shared" si="28"/>
        <v>1910.16</v>
      </c>
      <c r="I124" s="128">
        <v>15</v>
      </c>
      <c r="J124" s="128">
        <f t="array" ref="J124">IF(ISERROR(G124/I124),"",G124/I124)</f>
        <v>25.266666666666666</v>
      </c>
      <c r="K124" s="130">
        <f t="array" ref="K124">IF(ISERROR(G124/L124),"",G124/L124)</f>
        <v>18.95</v>
      </c>
      <c r="L124" s="128">
        <v>20</v>
      </c>
      <c r="M124" s="108">
        <f t="shared" si="29"/>
        <v>-3.9499999999999993</v>
      </c>
      <c r="N124" s="128">
        <f t="shared" si="30"/>
        <v>0</v>
      </c>
      <c r="O124" s="426"/>
      <c r="P124" s="426"/>
      <c r="Q124" s="426"/>
      <c r="R124" s="426"/>
      <c r="S124" s="426"/>
      <c r="T124" s="426"/>
      <c r="U124" s="426"/>
      <c r="V124" s="131">
        <f t="shared" si="31"/>
        <v>0</v>
      </c>
      <c r="W124" s="428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361" t="s">
        <v>202</v>
      </c>
      <c r="D137" s="138"/>
      <c r="E137" s="386"/>
      <c r="F137" s="138"/>
      <c r="G137" s="393">
        <f>SUM(G122:G136)</f>
        <v>883</v>
      </c>
      <c r="H137" s="140">
        <f>SUM(H122:H136)</f>
        <v>4445.2800000000007</v>
      </c>
      <c r="I137" s="140">
        <f>SUM(I122:I136)</f>
        <v>33</v>
      </c>
      <c r="J137" s="129">
        <f t="array" ref="J137">IF(ISERROR(G137/I137),"",G137/I137)</f>
        <v>26.757575757575758</v>
      </c>
      <c r="K137" s="140">
        <f>SUM(K122:K136)</f>
        <v>39.11</v>
      </c>
      <c r="L137" s="141"/>
      <c r="M137" s="144">
        <f>SUM(M122:M136)</f>
        <v>-6.1099999999999994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432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395">
        <f>SUM(G28,G86,G121,G137,G148,G163)</f>
        <v>2346</v>
      </c>
      <c r="H164" s="147">
        <f>SUM(H28,H86,H121,H137,H148,H163)</f>
        <v>11804.170000000002</v>
      </c>
      <c r="I164" s="147">
        <f>SUM(I28,I86,I121,I137,I148,I163)</f>
        <v>49</v>
      </c>
      <c r="J164" s="148">
        <f t="array" ref="J164">IF(ISERROR(G164/I164),"",G164/I164)</f>
        <v>47.877551020408163</v>
      </c>
      <c r="K164" s="147">
        <f>SUM(K28,K86,K121,K137,K148,K163)</f>
        <v>66.896324786324783</v>
      </c>
      <c r="L164" s="148">
        <f>IF(ISERROR(G164/K164),"",G164/K164)</f>
        <v>35.069191132598348</v>
      </c>
      <c r="M164" s="147">
        <f t="shared" ref="M164:AA164" si="42">SUM(M28,M86,M121,M137,M148,M163)</f>
        <v>-17.89632478632479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360" t="s">
        <v>247</v>
      </c>
      <c r="C165" s="658" t="s">
        <v>248</v>
      </c>
      <c r="D165" s="659"/>
      <c r="E165" s="666" t="s">
        <v>249</v>
      </c>
      <c r="F165" s="666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360" t="s">
        <v>258</v>
      </c>
      <c r="C166" s="658">
        <v>1</v>
      </c>
      <c r="D166" s="659"/>
      <c r="E166" s="669">
        <f>C166*11</f>
        <v>11</v>
      </c>
      <c r="F166" s="669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360" t="s">
        <v>260</v>
      </c>
      <c r="C167" s="658">
        <v>1</v>
      </c>
      <c r="D167" s="659"/>
      <c r="E167" s="669">
        <f>C167*11</f>
        <v>11</v>
      </c>
      <c r="F167" s="669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360" t="s">
        <v>262</v>
      </c>
      <c r="C168" s="658">
        <v>1</v>
      </c>
      <c r="D168" s="659"/>
      <c r="E168" s="669">
        <f>C168*8</f>
        <v>8</v>
      </c>
      <c r="F168" s="669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360" t="s">
        <v>264</v>
      </c>
      <c r="C169" s="658">
        <v>1</v>
      </c>
      <c r="D169" s="659"/>
      <c r="E169" s="669">
        <f>C169*11</f>
        <v>11</v>
      </c>
      <c r="F169" s="669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360" t="s">
        <v>266</v>
      </c>
      <c r="C170" s="668">
        <f>SUM(C166:D169)</f>
        <v>4</v>
      </c>
      <c r="D170" s="642"/>
      <c r="E170" s="669">
        <f>SUM(E166:F169)</f>
        <v>41</v>
      </c>
      <c r="F170" s="669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360">
        <f>G164</f>
        <v>2346</v>
      </c>
      <c r="C171" s="646" t="s">
        <v>269</v>
      </c>
      <c r="D171" s="645"/>
      <c r="E171" s="636">
        <f>H164</f>
        <v>11804.170000000002</v>
      </c>
      <c r="F171" s="636"/>
      <c r="G171" s="636" t="s">
        <v>270</v>
      </c>
      <c r="H171" s="636"/>
      <c r="I171" s="664">
        <f>L164</f>
        <v>35.069191132598348</v>
      </c>
      <c r="J171" s="664"/>
      <c r="K171" s="666" t="s">
        <v>271</v>
      </c>
      <c r="L171" s="666"/>
      <c r="M171" s="664">
        <f>J164</f>
        <v>47.877551020408163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360">
        <f>I164+C170</f>
        <v>53</v>
      </c>
      <c r="C172" s="643" t="s">
        <v>251</v>
      </c>
      <c r="D172" s="644"/>
      <c r="E172" s="661">
        <f>K164+I170</f>
        <v>107.89632478632478</v>
      </c>
      <c r="F172" s="661"/>
      <c r="G172" s="636" t="s">
        <v>274</v>
      </c>
      <c r="H172" s="636"/>
      <c r="I172" s="664">
        <f>B172-E172</f>
        <v>-54.896324786324783</v>
      </c>
      <c r="J172" s="664"/>
      <c r="K172" s="666" t="s">
        <v>275</v>
      </c>
      <c r="L172" s="666"/>
      <c r="M172" s="667">
        <f>IF(ISERROR(I172/E172),"",I172/E172)</f>
        <v>-0.50878771723726557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360">
        <f>N164</f>
        <v>0</v>
      </c>
      <c r="C173" s="643" t="s">
        <v>277</v>
      </c>
      <c r="D173" s="644"/>
      <c r="E173" s="660">
        <f>IF(ISERROR(B173/B172),"",B173/B172)</f>
        <v>0</v>
      </c>
      <c r="F173" s="660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729" t="s">
        <v>283</v>
      </c>
      <c r="F175" s="728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730"/>
      <c r="F176" s="728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731"/>
      <c r="F177" s="728"/>
      <c r="G177" s="396" t="s">
        <v>296</v>
      </c>
      <c r="H177" s="353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s="305" customFormat="1" ht="20.100000000000001" customHeight="1">
      <c r="A178" s="253">
        <v>30100030</v>
      </c>
      <c r="B178" s="427" t="s">
        <v>178</v>
      </c>
      <c r="C178" s="125" t="s">
        <v>179</v>
      </c>
      <c r="D178" s="107">
        <v>5.03</v>
      </c>
      <c r="E178" s="385"/>
      <c r="F178" s="107">
        <v>20170302</v>
      </c>
      <c r="G178" s="394">
        <v>432</v>
      </c>
      <c r="H178" s="430">
        <f t="shared" ref="H178:H187" si="43">D178*G178</f>
        <v>2172.96</v>
      </c>
      <c r="I178" s="128">
        <v>8</v>
      </c>
      <c r="J178" s="128">
        <f t="array" ref="J178">IF(ISERROR(G178/I178),"",G178/I178)</f>
        <v>54</v>
      </c>
      <c r="K178" s="130">
        <f t="array" ref="K178">IF(ISERROR(G178/L178),"",G178/L178)</f>
        <v>27</v>
      </c>
      <c r="L178" s="128">
        <v>16</v>
      </c>
      <c r="M178" s="108">
        <f t="shared" ref="M178:M187" si="44">IF(ISERROR(I178-K178),"",I178-K178)</f>
        <v>-19</v>
      </c>
      <c r="N178" s="128">
        <f>SUM(O178:U178)</f>
        <v>0</v>
      </c>
      <c r="O178" s="426"/>
      <c r="P178" s="426"/>
      <c r="Q178" s="426"/>
      <c r="R178" s="426"/>
      <c r="S178" s="426"/>
      <c r="T178" s="426"/>
      <c r="U178" s="426"/>
      <c r="V178" s="131">
        <f t="shared" ref="V178:V183" si="45">SUM(X178:AA178)</f>
        <v>0</v>
      </c>
      <c r="W178" s="428">
        <f t="shared" ref="W178:W183" si="46">IF(ISERROR(V178/G178),"",V178/G178)</f>
        <v>0</v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361" t="s">
        <v>202</v>
      </c>
      <c r="D199" s="138"/>
      <c r="E199" s="386"/>
      <c r="F199" s="138"/>
      <c r="G199" s="393">
        <f>SUM(G178:G198)</f>
        <v>432</v>
      </c>
      <c r="H199" s="140">
        <f>SUM(H178:H198)</f>
        <v>2172.96</v>
      </c>
      <c r="I199" s="140">
        <f>SUM(I178:I198)</f>
        <v>8</v>
      </c>
      <c r="J199" s="129">
        <f t="array" ref="J199">IF(ISERROR(G199/I199),"",G199/I199)</f>
        <v>54</v>
      </c>
      <c r="K199" s="140">
        <f>SUM(K178:K198)</f>
        <v>27</v>
      </c>
      <c r="L199" s="141"/>
      <c r="M199" s="144">
        <f t="shared" ref="M199:AA199" si="50">SUM(M178:M198)</f>
        <v>-19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385"/>
      <c r="F200" s="107"/>
      <c r="G200" s="391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385"/>
      <c r="F201" s="107"/>
      <c r="G201" s="391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385"/>
      <c r="F202" s="107"/>
      <c r="G202" s="391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385"/>
      <c r="F203" s="107"/>
      <c r="G203" s="391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385"/>
      <c r="F204" s="107"/>
      <c r="G204" s="391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385"/>
      <c r="F205" s="107"/>
      <c r="G205" s="391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385"/>
      <c r="F206" s="107"/>
      <c r="G206" s="391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385"/>
      <c r="F207" s="107"/>
      <c r="G207" s="391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385"/>
      <c r="F208" s="107"/>
      <c r="G208" s="391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385"/>
      <c r="F209" s="107"/>
      <c r="G209" s="391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385"/>
      <c r="F210" s="107"/>
      <c r="G210" s="391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385"/>
      <c r="F211" s="107"/>
      <c r="G211" s="391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385"/>
      <c r="F212" s="107"/>
      <c r="G212" s="391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385"/>
      <c r="F213" s="107"/>
      <c r="G213" s="391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385"/>
      <c r="F214" s="107"/>
      <c r="G214" s="391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427" t="s">
        <v>208</v>
      </c>
      <c r="C215" s="125" t="s">
        <v>207</v>
      </c>
      <c r="D215" s="107">
        <v>5.08</v>
      </c>
      <c r="E215" s="385"/>
      <c r="F215" s="107">
        <v>20170303</v>
      </c>
      <c r="G215" s="391">
        <v>641</v>
      </c>
      <c r="H215" s="430">
        <f t="shared" si="51"/>
        <v>3256.28</v>
      </c>
      <c r="I215" s="128">
        <v>28</v>
      </c>
      <c r="J215" s="128">
        <f t="array" ref="J215">IF(ISERROR(G215/I215),"",G215/I215)</f>
        <v>22.892857142857142</v>
      </c>
      <c r="K215" s="130">
        <f t="array" ref="K215">IF(ISERROR(G215/L215),"",G215/L215)</f>
        <v>30.523809523809526</v>
      </c>
      <c r="L215" s="128">
        <v>21</v>
      </c>
      <c r="M215" s="108">
        <f t="shared" si="52"/>
        <v>-2.5238095238095255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385"/>
      <c r="F216" s="107"/>
      <c r="G216" s="391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385"/>
      <c r="F217" s="107"/>
      <c r="G217" s="391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385"/>
      <c r="F218" s="107"/>
      <c r="G218" s="391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385"/>
      <c r="F219" s="107"/>
      <c r="G219" s="391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385"/>
      <c r="F220" s="107"/>
      <c r="G220" s="391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385"/>
      <c r="F221" s="107"/>
      <c r="G221" s="391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385"/>
      <c r="F222" s="107"/>
      <c r="G222" s="391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385"/>
      <c r="F223" s="107"/>
      <c r="G223" s="391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385"/>
      <c r="F224" s="107"/>
      <c r="G224" s="391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385"/>
      <c r="F225" s="107"/>
      <c r="G225" s="391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385"/>
      <c r="F226" s="107"/>
      <c r="G226" s="391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385"/>
      <c r="F227" s="107"/>
      <c r="G227" s="391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/>
      <c r="G241" s="391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361" t="s">
        <v>202</v>
      </c>
      <c r="D257" s="138"/>
      <c r="E257" s="386"/>
      <c r="F257" s="138"/>
      <c r="G257" s="393">
        <f>SUM(G200:G256)</f>
        <v>641</v>
      </c>
      <c r="H257" s="140">
        <f>SUM(H200:H256)</f>
        <v>3256.28</v>
      </c>
      <c r="I257" s="140">
        <f>SUM(I200:I256)</f>
        <v>28</v>
      </c>
      <c r="J257" s="129">
        <f t="array" ref="J257">IF(ISERROR(G257/I257),"",G257/I257)</f>
        <v>22.892857142857142</v>
      </c>
      <c r="K257" s="140">
        <f>SUM(K200:K256)</f>
        <v>30.523809523809526</v>
      </c>
      <c r="L257" s="141"/>
      <c r="M257" s="144">
        <f t="shared" ref="M257:V257" si="59">SUM(M200:M256)</f>
        <v>-2.5238095238095255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>
        <v>20170302</v>
      </c>
      <c r="G286" s="391">
        <v>614</v>
      </c>
      <c r="H286" s="430">
        <f t="shared" si="61"/>
        <v>3088.42</v>
      </c>
      <c r="I286" s="128">
        <f>8*5</f>
        <v>40</v>
      </c>
      <c r="J286" s="128"/>
      <c r="K286" s="130"/>
      <c r="L286" s="128">
        <v>24</v>
      </c>
      <c r="M286" s="108"/>
      <c r="N286" s="128"/>
      <c r="O286" s="426"/>
      <c r="P286" s="426"/>
      <c r="Q286" s="426"/>
      <c r="R286" s="426"/>
      <c r="S286" s="426"/>
      <c r="T286" s="426"/>
      <c r="U286" s="426"/>
      <c r="V286" s="131"/>
      <c r="W286" s="428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432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361" t="s">
        <v>202</v>
      </c>
      <c r="D292" s="138"/>
      <c r="E292" s="386"/>
      <c r="F292" s="138"/>
      <c r="G292" s="393">
        <f>SUM(G258:G291)</f>
        <v>614</v>
      </c>
      <c r="H292" s="140">
        <f>SUM(H258:H291)</f>
        <v>3088.42</v>
      </c>
      <c r="I292" s="140">
        <f>SUM(I258:I291)</f>
        <v>40</v>
      </c>
      <c r="J292" s="129">
        <f t="array" ref="J292">IF(ISERROR(G292/I292),"",G292/I292)</f>
        <v>15.35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/>
      <c r="G307" s="391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361" t="s">
        <v>202</v>
      </c>
      <c r="D308" s="138"/>
      <c r="E308" s="386"/>
      <c r="F308" s="138"/>
      <c r="G308" s="393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432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55" t="s">
        <v>241</v>
      </c>
      <c r="C330" s="125"/>
      <c r="D330" s="107">
        <f>78*120/1000</f>
        <v>9.36</v>
      </c>
      <c r="E330" s="385"/>
      <c r="F330" s="107"/>
      <c r="G330" s="391"/>
      <c r="H330" s="36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54"/>
      <c r="P330" s="354"/>
      <c r="Q330" s="354"/>
      <c r="R330" s="354"/>
      <c r="S330" s="354"/>
      <c r="T330" s="354"/>
      <c r="U330" s="35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70" t="s">
        <v>244</v>
      </c>
      <c r="B334" s="671"/>
      <c r="C334" s="361" t="s">
        <v>202</v>
      </c>
      <c r="D334" s="138"/>
      <c r="E334" s="386"/>
      <c r="F334" s="138"/>
      <c r="G334" s="393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395">
        <f>SUM(G199,G257,G292,G308,G319,G334)</f>
        <v>1687</v>
      </c>
      <c r="H335" s="147">
        <f>SUM(H199,H257,H292,H308,H319,H334)</f>
        <v>8517.66</v>
      </c>
      <c r="I335" s="147">
        <f>SUM(I199,I257,I292,I308,I319,I334)</f>
        <v>76</v>
      </c>
      <c r="J335" s="148">
        <f t="array" ref="J335">IF(ISERROR(G335/I335),"",G335/I335)</f>
        <v>22.19736842105263</v>
      </c>
      <c r="K335" s="147">
        <f>SUM(K199,K257,K292,K308,K319,K334)</f>
        <v>57.523809523809526</v>
      </c>
      <c r="L335" s="148">
        <f>IF(ISERROR(G335/K335),"",G335/K335)</f>
        <v>29.326986754966885</v>
      </c>
      <c r="M335" s="147">
        <f t="shared" ref="M335:AA335" si="85">SUM(M199,M257,M292,M308,M319,M334)</f>
        <v>-21.523809523809526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360" t="s">
        <v>247</v>
      </c>
      <c r="C336" s="658" t="s">
        <v>248</v>
      </c>
      <c r="D336" s="659"/>
      <c r="E336" s="666" t="s">
        <v>249</v>
      </c>
      <c r="F336" s="666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360" t="s">
        <v>258</v>
      </c>
      <c r="C337" s="701">
        <v>1</v>
      </c>
      <c r="D337" s="702"/>
      <c r="E337" s="669">
        <f>C337*11</f>
        <v>11</v>
      </c>
      <c r="F337" s="669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360" t="s">
        <v>260</v>
      </c>
      <c r="C338" s="658">
        <v>0</v>
      </c>
      <c r="D338" s="659"/>
      <c r="E338" s="669">
        <f>C338*11</f>
        <v>0</v>
      </c>
      <c r="F338" s="669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360" t="s">
        <v>262</v>
      </c>
      <c r="C339" s="658">
        <v>0</v>
      </c>
      <c r="D339" s="659"/>
      <c r="E339" s="669">
        <f>C339*8</f>
        <v>0</v>
      </c>
      <c r="F339" s="669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360" t="s">
        <v>264</v>
      </c>
      <c r="C340" s="658">
        <v>1</v>
      </c>
      <c r="D340" s="659"/>
      <c r="E340" s="669">
        <f>C340*11</f>
        <v>11</v>
      </c>
      <c r="F340" s="669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360" t="s">
        <v>266</v>
      </c>
      <c r="C341" s="668">
        <f>SUM(C337:D340)</f>
        <v>2</v>
      </c>
      <c r="D341" s="642"/>
      <c r="E341" s="669">
        <f>SUM(E337:F340)</f>
        <v>22</v>
      </c>
      <c r="F341" s="669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360">
        <f>G335</f>
        <v>1687</v>
      </c>
      <c r="C342" s="646" t="s">
        <v>269</v>
      </c>
      <c r="D342" s="645"/>
      <c r="E342" s="636">
        <f>H335</f>
        <v>8517.66</v>
      </c>
      <c r="F342" s="636"/>
      <c r="G342" s="636" t="s">
        <v>270</v>
      </c>
      <c r="H342" s="636"/>
      <c r="I342" s="664">
        <f>L335</f>
        <v>29.326986754966885</v>
      </c>
      <c r="J342" s="664"/>
      <c r="K342" s="666" t="s">
        <v>271</v>
      </c>
      <c r="L342" s="666"/>
      <c r="M342" s="664">
        <f>J335</f>
        <v>22.19736842105263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360">
        <f>I335+C341</f>
        <v>78</v>
      </c>
      <c r="C343" s="643" t="s">
        <v>251</v>
      </c>
      <c r="D343" s="644"/>
      <c r="E343" s="661">
        <f>K335+I341</f>
        <v>87.523809523809518</v>
      </c>
      <c r="F343" s="661"/>
      <c r="G343" s="636" t="s">
        <v>274</v>
      </c>
      <c r="H343" s="636"/>
      <c r="I343" s="664">
        <f>B343-E343</f>
        <v>-9.5238095238095184</v>
      </c>
      <c r="J343" s="664"/>
      <c r="K343" s="666" t="s">
        <v>275</v>
      </c>
      <c r="L343" s="666"/>
      <c r="M343" s="667">
        <f>IF(ISERROR(I343/E343),"",I343/E343)</f>
        <v>-0.10881392818280734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360">
        <f>N335</f>
        <v>0</v>
      </c>
      <c r="C344" s="643" t="s">
        <v>277</v>
      </c>
      <c r="D344" s="644"/>
      <c r="E344" s="660">
        <f>IF(ISERROR(B344/B343),"",B344/B343)</f>
        <v>0</v>
      </c>
      <c r="F344" s="660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729" t="s">
        <v>283</v>
      </c>
      <c r="F346" s="728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730"/>
      <c r="F347" s="728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731"/>
      <c r="F348" s="728"/>
      <c r="G348" s="396" t="s">
        <v>296</v>
      </c>
      <c r="H348" s="353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432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s="305" customFormat="1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>
        <v>20170303</v>
      </c>
      <c r="G488" s="391">
        <v>484</v>
      </c>
      <c r="H488" s="430">
        <f t="shared" si="119"/>
        <v>2439.36</v>
      </c>
      <c r="I488" s="128">
        <f>4*8</f>
        <v>32</v>
      </c>
      <c r="J488" s="128"/>
      <c r="K488" s="130"/>
      <c r="L488" s="128">
        <v>13.5</v>
      </c>
      <c r="M488" s="108"/>
      <c r="N488" s="128"/>
      <c r="O488" s="426"/>
      <c r="P488" s="426"/>
      <c r="Q488" s="426"/>
      <c r="R488" s="426"/>
      <c r="S488" s="426"/>
      <c r="T488" s="426"/>
      <c r="U488" s="426"/>
      <c r="V488" s="131"/>
      <c r="W488" s="428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70" t="s">
        <v>234</v>
      </c>
      <c r="B490" s="671"/>
      <c r="C490" s="361" t="s">
        <v>202</v>
      </c>
      <c r="D490" s="138"/>
      <c r="E490" s="386"/>
      <c r="F490" s="138"/>
      <c r="G490" s="393">
        <f>SUM(G480:G489)</f>
        <v>484</v>
      </c>
      <c r="H490" s="140">
        <f>SUM(H480:H489)</f>
        <v>2439.36</v>
      </c>
      <c r="I490" s="140">
        <f>SUM(I480:I489)</f>
        <v>32</v>
      </c>
      <c r="J490" s="129">
        <f t="array" ref="J490">IF(ISERROR(G490/I490),"",G490/I490)</f>
        <v>15.125</v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>
        <f t="shared" si="126"/>
        <v>0</v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432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395">
        <f>SUM(G370,G428,G463,G479,G490,G506)</f>
        <v>484</v>
      </c>
      <c r="H507" s="147">
        <f>SUM(H370,H428,H463,H479,H490,H506)</f>
        <v>2439.36</v>
      </c>
      <c r="I507" s="147">
        <f>SUM(I370,I428,I463,I479,I490,I506)</f>
        <v>32</v>
      </c>
      <c r="J507" s="148">
        <f t="array" ref="J507">IF(ISERROR(G507/I507),"",G507/I507)</f>
        <v>15.125</v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360" t="s">
        <v>247</v>
      </c>
      <c r="C508" s="658" t="s">
        <v>248</v>
      </c>
      <c r="D508" s="659"/>
      <c r="E508" s="666" t="s">
        <v>249</v>
      </c>
      <c r="F508" s="666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360" t="s">
        <v>258</v>
      </c>
      <c r="C509" s="658">
        <v>0</v>
      </c>
      <c r="D509" s="659"/>
      <c r="E509" s="669">
        <f>C509*11</f>
        <v>0</v>
      </c>
      <c r="F509" s="669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360" t="s">
        <v>260</v>
      </c>
      <c r="C510" s="658">
        <v>0</v>
      </c>
      <c r="D510" s="659"/>
      <c r="E510" s="669">
        <f>C510*11</f>
        <v>0</v>
      </c>
      <c r="F510" s="669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360" t="s">
        <v>262</v>
      </c>
      <c r="C511" s="658">
        <v>0</v>
      </c>
      <c r="D511" s="659"/>
      <c r="E511" s="669">
        <f>C511*11</f>
        <v>0</v>
      </c>
      <c r="F511" s="669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360" t="s">
        <v>264</v>
      </c>
      <c r="C512" s="658">
        <v>1</v>
      </c>
      <c r="D512" s="659"/>
      <c r="E512" s="669">
        <f>C512*11</f>
        <v>11</v>
      </c>
      <c r="F512" s="669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360" t="s">
        <v>266</v>
      </c>
      <c r="C513" s="668">
        <f>SUM(C509:D512)</f>
        <v>1</v>
      </c>
      <c r="D513" s="642"/>
      <c r="E513" s="669">
        <f>SUM(E509:F512)</f>
        <v>11</v>
      </c>
      <c r="F513" s="669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360">
        <f>G507</f>
        <v>484</v>
      </c>
      <c r="C514" s="646" t="s">
        <v>269</v>
      </c>
      <c r="D514" s="645"/>
      <c r="E514" s="636">
        <f>H507</f>
        <v>2439.36</v>
      </c>
      <c r="F514" s="636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>
        <f>J507</f>
        <v>15.125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360">
        <f>I507+C513</f>
        <v>33</v>
      </c>
      <c r="C515" s="643" t="s">
        <v>251</v>
      </c>
      <c r="D515" s="644"/>
      <c r="E515" s="661">
        <f>K507+I513</f>
        <v>11</v>
      </c>
      <c r="F515" s="661"/>
      <c r="G515" s="636" t="s">
        <v>274</v>
      </c>
      <c r="H515" s="636"/>
      <c r="I515" s="664">
        <f>B515-E515</f>
        <v>22</v>
      </c>
      <c r="J515" s="664"/>
      <c r="K515" s="666" t="s">
        <v>275</v>
      </c>
      <c r="L515" s="666"/>
      <c r="M515" s="667">
        <f>IF(ISERROR(I515/E515),"",I515/E515)</f>
        <v>2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360">
        <f>N507</f>
        <v>0</v>
      </c>
      <c r="C516" s="643" t="s">
        <v>277</v>
      </c>
      <c r="D516" s="644"/>
      <c r="E516" s="660">
        <f>IF(ISERROR(B516/B515),"",B516/B515)</f>
        <v>0</v>
      </c>
      <c r="F516" s="660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4517</v>
      </c>
      <c r="D519" s="659"/>
      <c r="E519" s="649" t="s">
        <v>269</v>
      </c>
      <c r="F519" s="649"/>
      <c r="G519" s="661">
        <f>SUM(E171,E342,E514)</f>
        <v>22761.190000000002</v>
      </c>
      <c r="H519" s="661"/>
      <c r="I519" s="636" t="s">
        <v>270</v>
      </c>
      <c r="J519" s="649"/>
      <c r="K519" s="658">
        <f>IF(ISERROR(C519/G520),"",C519/G520)</f>
        <v>21.882555280258995</v>
      </c>
      <c r="L519" s="659"/>
      <c r="M519" s="636" t="s">
        <v>271</v>
      </c>
      <c r="N519" s="636"/>
      <c r="O519" s="637">
        <f t="array" ref="O519">IF(ISERROR(C519/C520),"",C519/C520)</f>
        <v>27.542682926829269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164</v>
      </c>
      <c r="D520" s="659"/>
      <c r="E520" s="636" t="s">
        <v>251</v>
      </c>
      <c r="F520" s="636"/>
      <c r="G520" s="661">
        <f>SUM(E172,E343,E515)</f>
        <v>206.4201343101343</v>
      </c>
      <c r="H520" s="661"/>
      <c r="I520" s="643" t="s">
        <v>274</v>
      </c>
      <c r="J520" s="644"/>
      <c r="K520" s="646">
        <f>C520-G520</f>
        <v>-42.420134310134301</v>
      </c>
      <c r="L520" s="645"/>
      <c r="M520" s="646" t="s">
        <v>275</v>
      </c>
      <c r="N520" s="645"/>
      <c r="O520" s="650">
        <f>IF(ISERROR(K520/C520),"",K520/C520)</f>
        <v>-0.2586593555495994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643" t="s">
        <v>277</v>
      </c>
      <c r="F521" s="644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643" t="s">
        <v>256</v>
      </c>
      <c r="F523" s="644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432</v>
      </c>
      <c r="D524" s="644"/>
      <c r="E524" s="639">
        <f>IF(ISERROR(C524/C530),"",C524/C530)</f>
        <v>9.5638698251051577E-2</v>
      </c>
      <c r="F524" s="640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2104</v>
      </c>
      <c r="D525" s="644"/>
      <c r="E525" s="639">
        <f>IF(ISERROR(C525/C530),"",C525/C530)</f>
        <v>0.46579588222271417</v>
      </c>
      <c r="F525" s="640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614</v>
      </c>
      <c r="D526" s="644"/>
      <c r="E526" s="639">
        <f>IF(ISERROR(C526/C530),"",C526/C530)</f>
        <v>0.13593092760681869</v>
      </c>
      <c r="F526" s="640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883</v>
      </c>
      <c r="D527" s="644"/>
      <c r="E527" s="639">
        <f>IF(ISERROR(C527/C530),"",C527/C530)</f>
        <v>0.1954837281381448</v>
      </c>
      <c r="F527" s="640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484</v>
      </c>
      <c r="D528" s="644"/>
      <c r="E528" s="639">
        <f>IF(ISERROR(C528/C530),"",C528/C530)</f>
        <v>0.10715076378127075</v>
      </c>
      <c r="F528" s="640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0</v>
      </c>
      <c r="D529" s="644"/>
      <c r="E529" s="639">
        <f>IF(ISERROR(C529/C530),"",C529/C530)</f>
        <v>0</v>
      </c>
      <c r="F529" s="640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4517</v>
      </c>
      <c r="D530" s="644"/>
      <c r="E530" s="639">
        <f>SUM(E524:F529)</f>
        <v>1</v>
      </c>
      <c r="F530" s="640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353" t="s">
        <v>309</v>
      </c>
      <c r="D532" s="353" t="s">
        <v>310</v>
      </c>
      <c r="E532" s="431" t="s">
        <v>311</v>
      </c>
      <c r="F532" s="432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105">
        <f>D533+E533+F533-G533-O533-P533</f>
        <v>13</v>
      </c>
      <c r="D533" s="105">
        <v>13</v>
      </c>
      <c r="E533" s="387"/>
      <c r="F533" s="432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105">
        <f>D534+E534+F534-G534-O534-P534</f>
        <v>10</v>
      </c>
      <c r="D534" s="109">
        <v>10</v>
      </c>
      <c r="E534" s="388"/>
      <c r="F534" s="109"/>
      <c r="G534" s="397"/>
      <c r="H534" s="105"/>
      <c r="I534" s="105"/>
      <c r="J534" s="105">
        <f>C534-H534-I534</f>
        <v>10</v>
      </c>
      <c r="K534" s="105"/>
      <c r="L534" s="105"/>
      <c r="M534" s="105"/>
      <c r="N534" s="105"/>
      <c r="O534" s="109"/>
      <c r="P534" s="110"/>
      <c r="Q534" s="105">
        <f>J534-K534-L534</f>
        <v>10</v>
      </c>
      <c r="R534" s="108">
        <f>Q534*11-M534-N534</f>
        <v>110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105">
        <f>D535+E535+F535-G535-O535-P535</f>
        <v>8</v>
      </c>
      <c r="D535" s="109">
        <v>8</v>
      </c>
      <c r="E535" s="388"/>
      <c r="F535" s="109"/>
      <c r="G535" s="397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31</v>
      </c>
      <c r="D536" s="111">
        <f t="shared" ref="D536:N536" si="132">SUM(D533:D535)</f>
        <v>31</v>
      </c>
      <c r="E536" s="389">
        <f t="shared" si="132"/>
        <v>0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G230" sqref="G230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444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2"/>
      <c r="P10" s="442"/>
      <c r="Q10" s="442"/>
      <c r="R10" s="442"/>
      <c r="S10" s="442"/>
      <c r="T10" s="442"/>
      <c r="U10" s="4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7">
        <v>5.03</v>
      </c>
      <c r="E11" s="457"/>
      <c r="F11" s="457">
        <v>20170304</v>
      </c>
      <c r="G11" s="127">
        <v>709</v>
      </c>
      <c r="H11" s="453">
        <f t="shared" si="0"/>
        <v>3566.27</v>
      </c>
      <c r="I11" s="128">
        <v>30</v>
      </c>
      <c r="J11" s="128">
        <f t="array" ref="J11">IF(ISERROR(G11/I11),"",G11/I11)</f>
        <v>23.633333333333333</v>
      </c>
      <c r="K11" s="130">
        <f t="array" ref="K11">IF(ISERROR(G11/L11),"",G11/L11)</f>
        <v>35.450000000000003</v>
      </c>
      <c r="L11" s="128">
        <v>20</v>
      </c>
      <c r="M11" s="108">
        <f t="shared" si="1"/>
        <v>-5.4500000000000028</v>
      </c>
      <c r="N11" s="128">
        <f t="shared" si="4"/>
        <v>0</v>
      </c>
      <c r="O11" s="456"/>
      <c r="P11" s="456"/>
      <c r="Q11" s="456"/>
      <c r="R11" s="456"/>
      <c r="S11" s="456"/>
      <c r="T11" s="456"/>
      <c r="U11" s="456"/>
      <c r="V11" s="131">
        <f t="shared" si="2"/>
        <v>0</v>
      </c>
      <c r="W11" s="454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443" t="s">
        <v>202</v>
      </c>
      <c r="D28" s="138"/>
      <c r="E28" s="138"/>
      <c r="F28" s="138"/>
      <c r="G28" s="139">
        <f>SUM(G7:G27)</f>
        <v>709</v>
      </c>
      <c r="H28" s="140">
        <f>SUM(H7:H27)</f>
        <v>3566.27</v>
      </c>
      <c r="I28" s="140">
        <f>SUM(I7:I27)</f>
        <v>30</v>
      </c>
      <c r="J28" s="129">
        <f t="array" ref="J28">IF(ISERROR(G28/I28),"",G28/I28)</f>
        <v>23.633333333333333</v>
      </c>
      <c r="K28" s="140">
        <f>SUM(K7:K27)</f>
        <v>35.450000000000003</v>
      </c>
      <c r="L28" s="141"/>
      <c r="M28" s="140">
        <f t="shared" ref="M28:V28" si="5">SUM(M7:M27)</f>
        <v>-5.4500000000000028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52" t="s">
        <v>206</v>
      </c>
      <c r="C31" s="125" t="s">
        <v>186</v>
      </c>
      <c r="D31" s="457">
        <v>5.03</v>
      </c>
      <c r="E31" s="457"/>
      <c r="F31" s="457">
        <v>20170304</v>
      </c>
      <c r="G31" s="127">
        <v>292</v>
      </c>
      <c r="H31" s="453">
        <f t="shared" si="7"/>
        <v>1468.76</v>
      </c>
      <c r="I31" s="128">
        <v>4</v>
      </c>
      <c r="J31" s="128">
        <f t="array" ref="J31">IF(ISERROR(G31/I31),"",G31/I31)</f>
        <v>73</v>
      </c>
      <c r="K31" s="130">
        <f t="array" ref="K31">IF(ISERROR(G31/L31),"",G31/L31)</f>
        <v>5.615384615384615</v>
      </c>
      <c r="L31" s="128">
        <v>52</v>
      </c>
      <c r="M31" s="108">
        <f>IF(ISERROR(I31-K31),"",I31-K31)</f>
        <v>-1.615384615384615</v>
      </c>
      <c r="N31" s="128">
        <f>SUM(O31:U31)</f>
        <v>0</v>
      </c>
      <c r="O31" s="455"/>
      <c r="P31" s="455"/>
      <c r="Q31" s="455"/>
      <c r="R31" s="455"/>
      <c r="S31" s="455"/>
      <c r="T31" s="455"/>
      <c r="U31" s="455"/>
      <c r="V31" s="131">
        <f>SUM(X31:AA31)</f>
        <v>0</v>
      </c>
      <c r="W31" s="45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452" t="s">
        <v>206</v>
      </c>
      <c r="C32" s="125" t="s">
        <v>203</v>
      </c>
      <c r="D32" s="457">
        <v>5.03</v>
      </c>
      <c r="E32" s="457"/>
      <c r="F32" s="457"/>
      <c r="G32" s="127"/>
      <c r="H32" s="453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55"/>
      <c r="P32" s="455"/>
      <c r="Q32" s="455"/>
      <c r="R32" s="455"/>
      <c r="S32" s="455"/>
      <c r="T32" s="455"/>
      <c r="U32" s="455"/>
      <c r="V32" s="131">
        <f>SUM(X32:AA32)</f>
        <v>0</v>
      </c>
      <c r="W32" s="454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52" t="s">
        <v>206</v>
      </c>
      <c r="C33" s="125" t="s">
        <v>207</v>
      </c>
      <c r="D33" s="457">
        <v>5.03</v>
      </c>
      <c r="E33" s="457"/>
      <c r="F33" s="457"/>
      <c r="G33" s="127"/>
      <c r="H33" s="453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55"/>
      <c r="P33" s="455"/>
      <c r="Q33" s="455"/>
      <c r="R33" s="455"/>
      <c r="S33" s="455"/>
      <c r="T33" s="455"/>
      <c r="U33" s="455"/>
      <c r="V33" s="131">
        <f>SUM(X33:AA33)</f>
        <v>0</v>
      </c>
      <c r="W33" s="454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52" t="s">
        <v>414</v>
      </c>
      <c r="C34" s="177" t="s">
        <v>415</v>
      </c>
      <c r="D34" s="457">
        <v>5.03</v>
      </c>
      <c r="E34" s="457"/>
      <c r="F34" s="457"/>
      <c r="G34" s="127"/>
      <c r="H34" s="453">
        <f t="shared" si="7"/>
        <v>0</v>
      </c>
      <c r="I34" s="128"/>
      <c r="J34" s="128"/>
      <c r="K34" s="130"/>
      <c r="L34" s="128">
        <v>52</v>
      </c>
      <c r="M34" s="108"/>
      <c r="N34" s="128"/>
      <c r="O34" s="455"/>
      <c r="P34" s="455"/>
      <c r="Q34" s="455"/>
      <c r="R34" s="455"/>
      <c r="S34" s="455"/>
      <c r="T34" s="455"/>
      <c r="U34" s="455"/>
      <c r="V34" s="131"/>
      <c r="W34" s="454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52" t="s">
        <v>414</v>
      </c>
      <c r="C35" s="177" t="s">
        <v>416</v>
      </c>
      <c r="D35" s="457">
        <v>5.03</v>
      </c>
      <c r="E35" s="457"/>
      <c r="F35" s="457"/>
      <c r="G35" s="127"/>
      <c r="H35" s="453">
        <f t="shared" si="7"/>
        <v>0</v>
      </c>
      <c r="I35" s="128"/>
      <c r="J35" s="128"/>
      <c r="K35" s="130"/>
      <c r="L35" s="128">
        <v>52</v>
      </c>
      <c r="M35" s="108"/>
      <c r="N35" s="128"/>
      <c r="O35" s="455"/>
      <c r="P35" s="455"/>
      <c r="Q35" s="455"/>
      <c r="R35" s="455"/>
      <c r="S35" s="455"/>
      <c r="T35" s="455"/>
      <c r="U35" s="455"/>
      <c r="V35" s="131"/>
      <c r="W35" s="454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52" t="s">
        <v>414</v>
      </c>
      <c r="C36" s="177" t="s">
        <v>61</v>
      </c>
      <c r="D36" s="457">
        <v>5.03</v>
      </c>
      <c r="E36" s="457"/>
      <c r="F36" s="457"/>
      <c r="G36" s="127"/>
      <c r="H36" s="453">
        <f t="shared" si="7"/>
        <v>0</v>
      </c>
      <c r="I36" s="128"/>
      <c r="J36" s="128"/>
      <c r="K36" s="130"/>
      <c r="L36" s="128">
        <v>52</v>
      </c>
      <c r="M36" s="108"/>
      <c r="N36" s="128"/>
      <c r="O36" s="455"/>
      <c r="P36" s="455"/>
      <c r="Q36" s="455"/>
      <c r="R36" s="455"/>
      <c r="S36" s="455"/>
      <c r="T36" s="455"/>
      <c r="U36" s="455"/>
      <c r="V36" s="131"/>
      <c r="W36" s="454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52" t="s">
        <v>208</v>
      </c>
      <c r="C37" s="125" t="s">
        <v>179</v>
      </c>
      <c r="D37" s="457">
        <v>5.08</v>
      </c>
      <c r="E37" s="457"/>
      <c r="F37" s="457"/>
      <c r="G37" s="127"/>
      <c r="H37" s="453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55"/>
      <c r="P37" s="455"/>
      <c r="Q37" s="455"/>
      <c r="R37" s="455"/>
      <c r="S37" s="455"/>
      <c r="T37" s="455"/>
      <c r="U37" s="455"/>
      <c r="V37" s="131">
        <f t="shared" ref="V37:V48" si="11">SUM(X37:AA37)</f>
        <v>0</v>
      </c>
      <c r="W37" s="454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52" t="s">
        <v>208</v>
      </c>
      <c r="C38" s="125" t="s">
        <v>204</v>
      </c>
      <c r="D38" s="457">
        <v>5.08</v>
      </c>
      <c r="E38" s="457"/>
      <c r="F38" s="457"/>
      <c r="G38" s="127"/>
      <c r="H38" s="453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55"/>
      <c r="P38" s="455"/>
      <c r="Q38" s="455"/>
      <c r="R38" s="455"/>
      <c r="S38" s="455"/>
      <c r="T38" s="455"/>
      <c r="U38" s="455"/>
      <c r="V38" s="131">
        <f t="shared" si="11"/>
        <v>0</v>
      </c>
      <c r="W38" s="454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52" t="s">
        <v>208</v>
      </c>
      <c r="C39" s="125" t="s">
        <v>205</v>
      </c>
      <c r="D39" s="457">
        <v>5.08</v>
      </c>
      <c r="E39" s="457"/>
      <c r="F39" s="457"/>
      <c r="G39" s="127"/>
      <c r="H39" s="453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55"/>
      <c r="P39" s="455"/>
      <c r="Q39" s="455"/>
      <c r="R39" s="455"/>
      <c r="S39" s="455"/>
      <c r="T39" s="455"/>
      <c r="U39" s="455"/>
      <c r="V39" s="131">
        <f t="shared" si="11"/>
        <v>0</v>
      </c>
      <c r="W39" s="454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52" t="s">
        <v>208</v>
      </c>
      <c r="C40" s="125" t="s">
        <v>186</v>
      </c>
      <c r="D40" s="457">
        <v>5.08</v>
      </c>
      <c r="E40" s="457"/>
      <c r="F40" s="457"/>
      <c r="G40" s="127"/>
      <c r="H40" s="453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55"/>
      <c r="P40" s="455"/>
      <c r="Q40" s="455"/>
      <c r="R40" s="455"/>
      <c r="S40" s="455"/>
      <c r="T40" s="455"/>
      <c r="U40" s="455"/>
      <c r="V40" s="131">
        <f t="shared" si="11"/>
        <v>0</v>
      </c>
      <c r="W40" s="454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52" t="s">
        <v>208</v>
      </c>
      <c r="C41" s="125" t="s">
        <v>203</v>
      </c>
      <c r="D41" s="457">
        <v>5.08</v>
      </c>
      <c r="E41" s="457"/>
      <c r="F41" s="457"/>
      <c r="G41" s="127"/>
      <c r="H41" s="453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55"/>
      <c r="P41" s="455"/>
      <c r="Q41" s="455"/>
      <c r="R41" s="455"/>
      <c r="S41" s="455"/>
      <c r="T41" s="455"/>
      <c r="U41" s="455"/>
      <c r="V41" s="131">
        <f t="shared" si="11"/>
        <v>0</v>
      </c>
      <c r="W41" s="454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452" t="s">
        <v>208</v>
      </c>
      <c r="C42" s="125" t="s">
        <v>199</v>
      </c>
      <c r="D42" s="457">
        <v>5.08</v>
      </c>
      <c r="E42" s="457"/>
      <c r="F42" s="457">
        <v>20170304</v>
      </c>
      <c r="G42" s="127">
        <f>108*6+38</f>
        <v>686</v>
      </c>
      <c r="H42" s="453">
        <f t="shared" si="7"/>
        <v>3484.88</v>
      </c>
      <c r="I42" s="128">
        <v>28</v>
      </c>
      <c r="J42" s="128">
        <f t="array" ref="J42">IF(ISERROR(G42/I42),"",G42/I42)</f>
        <v>24.5</v>
      </c>
      <c r="K42" s="130">
        <f t="array" ref="K42">IF(ISERROR(G42/L42),"",G42/L42)</f>
        <v>32.666666666666664</v>
      </c>
      <c r="L42" s="128">
        <v>21</v>
      </c>
      <c r="M42" s="108">
        <f t="shared" si="9"/>
        <v>-4.6666666666666643</v>
      </c>
      <c r="N42" s="128">
        <f t="shared" si="10"/>
        <v>0</v>
      </c>
      <c r="O42" s="456"/>
      <c r="P42" s="456"/>
      <c r="Q42" s="456"/>
      <c r="R42" s="456"/>
      <c r="S42" s="456"/>
      <c r="T42" s="456"/>
      <c r="U42" s="456"/>
      <c r="V42" s="131">
        <f t="shared" si="11"/>
        <v>0</v>
      </c>
      <c r="W42" s="454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52" t="s">
        <v>208</v>
      </c>
      <c r="C43" s="125" t="s">
        <v>187</v>
      </c>
      <c r="D43" s="457">
        <v>5.08</v>
      </c>
      <c r="E43" s="457"/>
      <c r="F43" s="457"/>
      <c r="G43" s="127"/>
      <c r="H43" s="453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55"/>
      <c r="P43" s="455"/>
      <c r="Q43" s="455"/>
      <c r="R43" s="455"/>
      <c r="S43" s="455"/>
      <c r="T43" s="455"/>
      <c r="U43" s="455"/>
      <c r="V43" s="131">
        <f t="shared" si="11"/>
        <v>0</v>
      </c>
      <c r="W43" s="454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52" t="s">
        <v>208</v>
      </c>
      <c r="C44" s="125" t="s">
        <v>207</v>
      </c>
      <c r="D44" s="457">
        <v>5.08</v>
      </c>
      <c r="E44" s="457"/>
      <c r="F44" s="457"/>
      <c r="G44" s="127"/>
      <c r="H44" s="453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56"/>
      <c r="P44" s="456"/>
      <c r="Q44" s="456"/>
      <c r="R44" s="456"/>
      <c r="S44" s="456"/>
      <c r="T44" s="456"/>
      <c r="U44" s="456"/>
      <c r="V44" s="131">
        <f t="shared" si="11"/>
        <v>0</v>
      </c>
      <c r="W44" s="454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52" t="s">
        <v>209</v>
      </c>
      <c r="C45" s="125" t="s">
        <v>194</v>
      </c>
      <c r="D45" s="457">
        <v>5.03</v>
      </c>
      <c r="E45" s="457"/>
      <c r="F45" s="457"/>
      <c r="G45" s="127"/>
      <c r="H45" s="453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55"/>
      <c r="P45" s="455"/>
      <c r="Q45" s="455"/>
      <c r="R45" s="455"/>
      <c r="S45" s="455"/>
      <c r="T45" s="455"/>
      <c r="U45" s="455"/>
      <c r="V45" s="131">
        <f t="shared" si="11"/>
        <v>0</v>
      </c>
      <c r="W45" s="454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52" t="s">
        <v>209</v>
      </c>
      <c r="C46" s="125" t="s">
        <v>179</v>
      </c>
      <c r="D46" s="457">
        <v>5.03</v>
      </c>
      <c r="E46" s="457"/>
      <c r="F46" s="457"/>
      <c r="G46" s="127"/>
      <c r="H46" s="453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55"/>
      <c r="P46" s="455"/>
      <c r="Q46" s="455"/>
      <c r="R46" s="455"/>
      <c r="S46" s="455"/>
      <c r="T46" s="455"/>
      <c r="U46" s="455"/>
      <c r="V46" s="131">
        <f t="shared" si="11"/>
        <v>0</v>
      </c>
      <c r="W46" s="454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52" t="s">
        <v>209</v>
      </c>
      <c r="C47" s="125" t="s">
        <v>195</v>
      </c>
      <c r="D47" s="457">
        <v>5.03</v>
      </c>
      <c r="E47" s="457"/>
      <c r="F47" s="457"/>
      <c r="G47" s="127"/>
      <c r="H47" s="453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55"/>
      <c r="P47" s="455"/>
      <c r="Q47" s="455"/>
      <c r="R47" s="455"/>
      <c r="S47" s="455"/>
      <c r="T47" s="455"/>
      <c r="U47" s="455"/>
      <c r="V47" s="131">
        <f t="shared" si="11"/>
        <v>0</v>
      </c>
      <c r="W47" s="454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52" t="s">
        <v>209</v>
      </c>
      <c r="C48" s="125" t="s">
        <v>204</v>
      </c>
      <c r="D48" s="457">
        <v>5.03</v>
      </c>
      <c r="E48" s="457"/>
      <c r="F48" s="457">
        <v>20170304</v>
      </c>
      <c r="G48" s="127">
        <v>712</v>
      </c>
      <c r="H48" s="453">
        <f t="shared" si="7"/>
        <v>3581.36</v>
      </c>
      <c r="I48" s="128">
        <v>9</v>
      </c>
      <c r="J48" s="128">
        <f t="array" ref="J48">IF(ISERROR(G48/I48),"",G48/I48)</f>
        <v>79.111111111111114</v>
      </c>
      <c r="K48" s="130">
        <f t="array" ref="K48">IF(ISERROR(G48/L48),"",G48/L48)</f>
        <v>12.714285714285714</v>
      </c>
      <c r="L48" s="128">
        <v>56</v>
      </c>
      <c r="M48" s="108">
        <f t="shared" si="9"/>
        <v>-3.7142857142857135</v>
      </c>
      <c r="N48" s="128">
        <f t="shared" si="10"/>
        <v>0</v>
      </c>
      <c r="O48" s="455"/>
      <c r="P48" s="455"/>
      <c r="Q48" s="455"/>
      <c r="R48" s="455"/>
      <c r="S48" s="455"/>
      <c r="T48" s="455"/>
      <c r="U48" s="455"/>
      <c r="V48" s="131">
        <f t="shared" si="11"/>
        <v>0</v>
      </c>
      <c r="W48" s="454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2"/>
      <c r="P57" s="442"/>
      <c r="Q57" s="442"/>
      <c r="R57" s="442"/>
      <c r="S57" s="442"/>
      <c r="T57" s="442"/>
      <c r="U57" s="44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2"/>
      <c r="P59" s="442"/>
      <c r="Q59" s="442"/>
      <c r="R59" s="442"/>
      <c r="S59" s="442"/>
      <c r="T59" s="442"/>
      <c r="U59" s="44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443" t="s">
        <v>202</v>
      </c>
      <c r="D86" s="138"/>
      <c r="E86" s="138"/>
      <c r="F86" s="138"/>
      <c r="G86" s="139">
        <f>SUM(G29:G85)</f>
        <v>1690</v>
      </c>
      <c r="H86" s="140">
        <f>SUM(H29:H85)</f>
        <v>8535</v>
      </c>
      <c r="I86" s="140">
        <f>SUM(I29:I85)</f>
        <v>41</v>
      </c>
      <c r="J86" s="129">
        <f t="array" ref="J86">IF(ISERROR(G86/I86),"",G86/I86)</f>
        <v>41.219512195121951</v>
      </c>
      <c r="K86" s="140">
        <f>SUM(K29:K85)</f>
        <v>50.996336996336993</v>
      </c>
      <c r="L86" s="141"/>
      <c r="M86" s="144">
        <f t="shared" ref="M86:V86" si="17">SUM(M29:M85)</f>
        <v>-9.9963369963369928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7">
        <v>5</v>
      </c>
      <c r="E115" s="457"/>
      <c r="F115" s="457">
        <v>20170302</v>
      </c>
      <c r="G115" s="127">
        <v>156</v>
      </c>
      <c r="H115" s="453">
        <f t="shared" si="19"/>
        <v>780</v>
      </c>
      <c r="I115" s="128">
        <v>5</v>
      </c>
      <c r="J115" s="128"/>
      <c r="K115" s="130">
        <f t="array" ref="K115">IF(ISERROR(G115/L115),"",G115/L115)</f>
        <v>6.5</v>
      </c>
      <c r="L115" s="128">
        <v>24</v>
      </c>
      <c r="M115" s="108"/>
      <c r="N115" s="128"/>
      <c r="O115" s="456"/>
      <c r="P115" s="456"/>
      <c r="Q115" s="456"/>
      <c r="R115" s="456"/>
      <c r="S115" s="456"/>
      <c r="T115" s="456"/>
      <c r="U115" s="456"/>
      <c r="V115" s="131"/>
      <c r="W115" s="454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43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2"/>
      <c r="P116" s="442"/>
      <c r="Q116" s="442"/>
      <c r="R116" s="442"/>
      <c r="S116" s="442"/>
      <c r="T116" s="442"/>
      <c r="U116" s="4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443" t="s">
        <v>202</v>
      </c>
      <c r="D121" s="138"/>
      <c r="E121" s="138"/>
      <c r="F121" s="138"/>
      <c r="G121" s="139">
        <f>SUM(G87:G120)</f>
        <v>156</v>
      </c>
      <c r="H121" s="140">
        <f>SUM(H87:H120)</f>
        <v>780</v>
      </c>
      <c r="I121" s="140">
        <f>SUM(I87:I120)</f>
        <v>5</v>
      </c>
      <c r="J121" s="129">
        <f t="array" ref="J121">IF(ISERROR(G121/I121),"",G121/I121)</f>
        <v>31.2</v>
      </c>
      <c r="K121" s="140">
        <f>SUM(K87:K120)</f>
        <v>6.5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43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2"/>
      <c r="P143" s="442"/>
      <c r="Q143" s="442"/>
      <c r="R143" s="442"/>
      <c r="S143" s="442"/>
      <c r="T143" s="442"/>
      <c r="U143" s="4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43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2"/>
      <c r="P144" s="442"/>
      <c r="Q144" s="442"/>
      <c r="R144" s="442"/>
      <c r="S144" s="442"/>
      <c r="T144" s="442"/>
      <c r="U144" s="4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44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2555</v>
      </c>
      <c r="H164" s="147">
        <f>SUM(H28,H86,H121,H137,H148,H163)</f>
        <v>12881.27</v>
      </c>
      <c r="I164" s="147">
        <f>SUM(I28,I86,I121,I137,I148,I163)</f>
        <v>76</v>
      </c>
      <c r="J164" s="148">
        <f t="array" ref="J164">IF(ISERROR(G164/I164),"",G164/I164)</f>
        <v>33.618421052631582</v>
      </c>
      <c r="K164" s="147">
        <f>SUM(K28,K86,K121,K137,K148,K163)</f>
        <v>92.946336996336996</v>
      </c>
      <c r="L164" s="148">
        <f>IF(ISERROR(G164/K164),"",G164/K164)</f>
        <v>27.488980013281129</v>
      </c>
      <c r="M164" s="147">
        <f t="shared" ref="M164:AA164" si="42">SUM(M28,M86,M121,M137,M148,M163)</f>
        <v>-15.446336996336996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436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436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436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436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436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436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436">
        <f>G164</f>
        <v>2555</v>
      </c>
      <c r="C171" s="646" t="s">
        <v>269</v>
      </c>
      <c r="D171" s="645"/>
      <c r="E171" s="738">
        <f>H164</f>
        <v>12881.27</v>
      </c>
      <c r="F171" s="738"/>
      <c r="G171" s="636" t="s">
        <v>270</v>
      </c>
      <c r="H171" s="636"/>
      <c r="I171" s="664">
        <f>L164</f>
        <v>27.488980013281129</v>
      </c>
      <c r="J171" s="664"/>
      <c r="K171" s="666" t="s">
        <v>271</v>
      </c>
      <c r="L171" s="666"/>
      <c r="M171" s="664">
        <f>J164</f>
        <v>33.618421052631582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436">
        <f>I164+C170</f>
        <v>80</v>
      </c>
      <c r="C172" s="643" t="s">
        <v>251</v>
      </c>
      <c r="D172" s="644"/>
      <c r="E172" s="738">
        <f>K164+I170</f>
        <v>133.94633699633698</v>
      </c>
      <c r="F172" s="738"/>
      <c r="G172" s="636" t="s">
        <v>274</v>
      </c>
      <c r="H172" s="636"/>
      <c r="I172" s="664">
        <f>B172-E172</f>
        <v>-53.946336996336981</v>
      </c>
      <c r="J172" s="664"/>
      <c r="K172" s="666" t="s">
        <v>275</v>
      </c>
      <c r="L172" s="666"/>
      <c r="M172" s="667">
        <f>IF(ISERROR(I172/E172),"",I172/E172)</f>
        <v>-0.40274589216883361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436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440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s="305" customFormat="1" ht="20.100000000000001" customHeight="1">
      <c r="A178" s="253">
        <v>30100030</v>
      </c>
      <c r="B178" s="452" t="s">
        <v>178</v>
      </c>
      <c r="C178" s="125" t="s">
        <v>179</v>
      </c>
      <c r="D178" s="457">
        <v>5.03</v>
      </c>
      <c r="E178" s="457"/>
      <c r="F178" s="457">
        <v>20170302</v>
      </c>
      <c r="G178" s="146">
        <v>130</v>
      </c>
      <c r="H178" s="453">
        <f t="shared" ref="H178:H187" si="43">D178*G178</f>
        <v>653.9</v>
      </c>
      <c r="I178" s="128">
        <v>5</v>
      </c>
      <c r="J178" s="128">
        <f t="array" ref="J178">IF(ISERROR(G178/I178),"",G178/I178)</f>
        <v>26</v>
      </c>
      <c r="K178" s="130">
        <f t="array" ref="K178">IF(ISERROR(G178/L178),"",G178/L178)</f>
        <v>8.125</v>
      </c>
      <c r="L178" s="128">
        <v>16</v>
      </c>
      <c r="M178" s="108">
        <f t="shared" ref="M178:M187" si="44">IF(ISERROR(I178-K178),"",I178-K178)</f>
        <v>-3.125</v>
      </c>
      <c r="N178" s="128">
        <f>SUM(O178:U178)</f>
        <v>0</v>
      </c>
      <c r="O178" s="456"/>
      <c r="P178" s="456"/>
      <c r="Q178" s="456"/>
      <c r="R178" s="456"/>
      <c r="S178" s="456"/>
      <c r="T178" s="456"/>
      <c r="U178" s="456"/>
      <c r="V178" s="131">
        <f t="shared" ref="V178:V183" si="45">SUM(X178:AA178)</f>
        <v>0</v>
      </c>
      <c r="W178" s="454">
        <f t="shared" ref="W178:W183" si="46">IF(ISERROR(V178/G178),"",V178/G178)</f>
        <v>0</v>
      </c>
      <c r="X178" s="131"/>
      <c r="Y178" s="131"/>
      <c r="Z178" s="131"/>
      <c r="AA178" s="131"/>
    </row>
    <row r="179" spans="1:27" s="305" customFormat="1" ht="20.100000000000001" hidden="1" customHeight="1">
      <c r="A179" s="254"/>
      <c r="B179" s="133" t="s">
        <v>180</v>
      </c>
      <c r="C179" s="125" t="s">
        <v>179</v>
      </c>
      <c r="D179" s="457">
        <v>5.03</v>
      </c>
      <c r="E179" s="457"/>
      <c r="F179" s="457"/>
      <c r="G179" s="127"/>
      <c r="H179" s="453">
        <f t="shared" si="43"/>
        <v>0</v>
      </c>
      <c r="I179" s="128"/>
      <c r="J179" s="128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8">
        <f t="shared" ref="N179:N187" si="47">SUM(O179:U179)</f>
        <v>0</v>
      </c>
      <c r="O179" s="456"/>
      <c r="P179" s="456"/>
      <c r="Q179" s="456"/>
      <c r="R179" s="456"/>
      <c r="S179" s="456"/>
      <c r="T179" s="456"/>
      <c r="U179" s="456"/>
      <c r="V179" s="131">
        <f t="shared" si="45"/>
        <v>0</v>
      </c>
      <c r="W179" s="454" t="str">
        <f t="shared" si="46"/>
        <v/>
      </c>
      <c r="X179" s="131"/>
      <c r="Y179" s="131"/>
      <c r="Z179" s="131"/>
      <c r="AA179" s="131"/>
    </row>
    <row r="180" spans="1:27" s="305" customFormat="1" ht="20.100000000000001" hidden="1" customHeight="1">
      <c r="A180" s="458"/>
      <c r="B180" s="133" t="s">
        <v>180</v>
      </c>
      <c r="C180" s="125" t="s">
        <v>181</v>
      </c>
      <c r="D180" s="457">
        <v>5.03</v>
      </c>
      <c r="E180" s="457"/>
      <c r="F180" s="457"/>
      <c r="G180" s="127"/>
      <c r="H180" s="453">
        <f t="shared" si="43"/>
        <v>0</v>
      </c>
      <c r="I180" s="128"/>
      <c r="J180" s="128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8">
        <f t="shared" si="47"/>
        <v>0</v>
      </c>
      <c r="O180" s="456"/>
      <c r="P180" s="456"/>
      <c r="Q180" s="456"/>
      <c r="R180" s="456"/>
      <c r="S180" s="456"/>
      <c r="T180" s="456"/>
      <c r="U180" s="456"/>
      <c r="V180" s="131">
        <f t="shared" si="45"/>
        <v>0</v>
      </c>
      <c r="W180" s="454" t="str">
        <f t="shared" si="46"/>
        <v/>
      </c>
      <c r="X180" s="131"/>
      <c r="Y180" s="131"/>
      <c r="Z180" s="131"/>
      <c r="AA180" s="131"/>
    </row>
    <row r="181" spans="1:27" s="305" customFormat="1" ht="20.100000000000001" hidden="1" customHeight="1">
      <c r="A181" s="253">
        <v>30100048</v>
      </c>
      <c r="B181" s="133" t="s">
        <v>182</v>
      </c>
      <c r="C181" s="125" t="s">
        <v>179</v>
      </c>
      <c r="D181" s="457">
        <v>5.03</v>
      </c>
      <c r="E181" s="457"/>
      <c r="F181" s="457"/>
      <c r="G181" s="127"/>
      <c r="H181" s="453">
        <f t="shared" si="43"/>
        <v>0</v>
      </c>
      <c r="I181" s="128"/>
      <c r="J181" s="128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8">
        <f t="shared" si="47"/>
        <v>0</v>
      </c>
      <c r="O181" s="456"/>
      <c r="P181" s="456"/>
      <c r="Q181" s="456"/>
      <c r="R181" s="456"/>
      <c r="S181" s="456"/>
      <c r="T181" s="456"/>
      <c r="U181" s="456"/>
      <c r="V181" s="131">
        <f t="shared" si="45"/>
        <v>0</v>
      </c>
      <c r="W181" s="454" t="str">
        <f t="shared" si="46"/>
        <v/>
      </c>
      <c r="X181" s="131"/>
      <c r="Y181" s="131"/>
      <c r="Z181" s="131"/>
      <c r="AA181" s="131"/>
    </row>
    <row r="182" spans="1:27" s="305" customFormat="1" ht="20.100000000000001" hidden="1" customHeight="1">
      <c r="A182" s="253">
        <v>30100047</v>
      </c>
      <c r="B182" s="133" t="s">
        <v>182</v>
      </c>
      <c r="C182" s="125" t="s">
        <v>183</v>
      </c>
      <c r="D182" s="457">
        <v>5.03</v>
      </c>
      <c r="E182" s="457"/>
      <c r="F182" s="457"/>
      <c r="G182" s="127"/>
      <c r="H182" s="453">
        <f t="shared" si="43"/>
        <v>0</v>
      </c>
      <c r="I182" s="128"/>
      <c r="J182" s="128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8">
        <f t="shared" si="47"/>
        <v>0</v>
      </c>
      <c r="O182" s="456"/>
      <c r="P182" s="456"/>
      <c r="Q182" s="456"/>
      <c r="R182" s="456"/>
      <c r="S182" s="456"/>
      <c r="T182" s="456"/>
      <c r="U182" s="456"/>
      <c r="V182" s="131">
        <f t="shared" si="45"/>
        <v>0</v>
      </c>
      <c r="W182" s="454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7">
        <v>5.04</v>
      </c>
      <c r="E183" s="457"/>
      <c r="F183" s="373">
        <v>20170304</v>
      </c>
      <c r="G183" s="134">
        <v>504</v>
      </c>
      <c r="H183" s="453">
        <f t="shared" si="43"/>
        <v>2540.16</v>
      </c>
      <c r="I183" s="135">
        <v>20</v>
      </c>
      <c r="J183" s="128">
        <f t="array" ref="J183">IF(ISERROR(G183/I183),"",G183/I183)</f>
        <v>25.2</v>
      </c>
      <c r="K183" s="130">
        <f t="array" ref="K183">IF(ISERROR(G183/L183),"",G183/L183)</f>
        <v>26.526315789473685</v>
      </c>
      <c r="L183" s="128">
        <v>19</v>
      </c>
      <c r="M183" s="108">
        <f t="shared" si="44"/>
        <v>-6.526315789473685</v>
      </c>
      <c r="N183" s="128">
        <f t="shared" si="47"/>
        <v>0</v>
      </c>
      <c r="O183" s="456"/>
      <c r="P183" s="456"/>
      <c r="Q183" s="456"/>
      <c r="R183" s="456"/>
      <c r="S183" s="456"/>
      <c r="T183" s="456"/>
      <c r="U183" s="456"/>
      <c r="V183" s="131">
        <f t="shared" si="45"/>
        <v>0</v>
      </c>
      <c r="W183" s="454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443" t="s">
        <v>202</v>
      </c>
      <c r="D199" s="138"/>
      <c r="E199" s="138"/>
      <c r="F199" s="138"/>
      <c r="G199" s="139">
        <f>SUM(G178:G198)</f>
        <v>634</v>
      </c>
      <c r="H199" s="140">
        <f>SUM(H178:H198)</f>
        <v>3194.06</v>
      </c>
      <c r="I199" s="140">
        <f>SUM(I178:I198)</f>
        <v>25</v>
      </c>
      <c r="J199" s="129">
        <f t="array" ref="J199">IF(ISERROR(G199/I199),"",G199/I199)</f>
        <v>25.36</v>
      </c>
      <c r="K199" s="140">
        <f>SUM(K178:K198)</f>
        <v>34.651315789473685</v>
      </c>
      <c r="L199" s="141"/>
      <c r="M199" s="144">
        <f t="shared" ref="M199:AA199" si="50">SUM(M178:M198)</f>
        <v>-9.651315789473685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3" t="s">
        <v>208</v>
      </c>
      <c r="C211" s="125" t="s">
        <v>186</v>
      </c>
      <c r="D211" s="107">
        <v>5.08</v>
      </c>
      <c r="E211" s="107"/>
      <c r="F211" s="107"/>
      <c r="G211" s="127"/>
      <c r="H211" s="43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8"/>
      <c r="P211" s="438"/>
      <c r="Q211" s="438"/>
      <c r="R211" s="438"/>
      <c r="S211" s="438"/>
      <c r="T211" s="438"/>
      <c r="U211" s="43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3" t="s">
        <v>208</v>
      </c>
      <c r="C212" s="125" t="s">
        <v>203</v>
      </c>
      <c r="D212" s="107">
        <v>5.08</v>
      </c>
      <c r="E212" s="107"/>
      <c r="F212" s="107"/>
      <c r="G212" s="127"/>
      <c r="H212" s="43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8"/>
      <c r="P212" s="438"/>
      <c r="Q212" s="438"/>
      <c r="R212" s="438"/>
      <c r="S212" s="438"/>
      <c r="T212" s="438"/>
      <c r="U212" s="43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3" t="s">
        <v>208</v>
      </c>
      <c r="C213" s="125" t="s">
        <v>199</v>
      </c>
      <c r="D213" s="107">
        <v>5.08</v>
      </c>
      <c r="E213" s="107"/>
      <c r="F213" s="107"/>
      <c r="G213" s="127"/>
      <c r="H213" s="43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2"/>
      <c r="P213" s="442"/>
      <c r="Q213" s="442"/>
      <c r="R213" s="442"/>
      <c r="S213" s="442"/>
      <c r="T213" s="442"/>
      <c r="U213" s="44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3" t="s">
        <v>208</v>
      </c>
      <c r="C214" s="125" t="s">
        <v>187</v>
      </c>
      <c r="D214" s="107">
        <v>5.08</v>
      </c>
      <c r="E214" s="107"/>
      <c r="F214" s="107"/>
      <c r="G214" s="127"/>
      <c r="H214" s="43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8"/>
      <c r="P214" s="438"/>
      <c r="Q214" s="438"/>
      <c r="R214" s="438"/>
      <c r="S214" s="438"/>
      <c r="T214" s="438"/>
      <c r="U214" s="43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3" t="s">
        <v>208</v>
      </c>
      <c r="C215" s="125" t="s">
        <v>207</v>
      </c>
      <c r="D215" s="107">
        <v>5.08</v>
      </c>
      <c r="E215" s="107"/>
      <c r="F215" s="107"/>
      <c r="G215" s="127"/>
      <c r="H215" s="43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2"/>
      <c r="P215" s="442"/>
      <c r="Q215" s="442"/>
      <c r="R215" s="442"/>
      <c r="S215" s="442"/>
      <c r="T215" s="442"/>
      <c r="U215" s="44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3" t="s">
        <v>209</v>
      </c>
      <c r="C216" s="125" t="s">
        <v>194</v>
      </c>
      <c r="D216" s="107">
        <v>5.03</v>
      </c>
      <c r="E216" s="107"/>
      <c r="F216" s="107"/>
      <c r="G216" s="127"/>
      <c r="H216" s="43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8"/>
      <c r="P216" s="438"/>
      <c r="Q216" s="438"/>
      <c r="R216" s="438"/>
      <c r="S216" s="438"/>
      <c r="T216" s="438"/>
      <c r="U216" s="43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3" t="s">
        <v>209</v>
      </c>
      <c r="C217" s="125" t="s">
        <v>179</v>
      </c>
      <c r="D217" s="107">
        <v>5.03</v>
      </c>
      <c r="E217" s="107"/>
      <c r="F217" s="107"/>
      <c r="G217" s="127"/>
      <c r="H217" s="43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8"/>
      <c r="P217" s="438"/>
      <c r="Q217" s="438"/>
      <c r="R217" s="438"/>
      <c r="S217" s="438"/>
      <c r="T217" s="438"/>
      <c r="U217" s="43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3" t="s">
        <v>209</v>
      </c>
      <c r="C218" s="125" t="s">
        <v>195</v>
      </c>
      <c r="D218" s="107">
        <v>5.03</v>
      </c>
      <c r="E218" s="107"/>
      <c r="F218" s="107"/>
      <c r="G218" s="127"/>
      <c r="H218" s="43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8"/>
      <c r="P218" s="438"/>
      <c r="Q218" s="438"/>
      <c r="R218" s="438"/>
      <c r="S218" s="438"/>
      <c r="T218" s="438"/>
      <c r="U218" s="43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3" t="s">
        <v>209</v>
      </c>
      <c r="C219" s="125" t="s">
        <v>204</v>
      </c>
      <c r="D219" s="107">
        <v>5.03</v>
      </c>
      <c r="E219" s="107"/>
      <c r="F219" s="107"/>
      <c r="G219" s="127"/>
      <c r="H219" s="43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8"/>
      <c r="P219" s="438"/>
      <c r="Q219" s="438"/>
      <c r="R219" s="438"/>
      <c r="S219" s="438"/>
      <c r="T219" s="438"/>
      <c r="U219" s="43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3" t="s">
        <v>382</v>
      </c>
      <c r="C220" s="177" t="s">
        <v>383</v>
      </c>
      <c r="D220" s="107">
        <v>5.03</v>
      </c>
      <c r="E220" s="107"/>
      <c r="F220" s="107"/>
      <c r="G220" s="127"/>
      <c r="H220" s="43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8"/>
      <c r="P220" s="438"/>
      <c r="Q220" s="438"/>
      <c r="R220" s="438"/>
      <c r="S220" s="438"/>
      <c r="T220" s="438"/>
      <c r="U220" s="43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3" t="s">
        <v>382</v>
      </c>
      <c r="C221" s="177" t="s">
        <v>384</v>
      </c>
      <c r="D221" s="107">
        <v>5.03</v>
      </c>
      <c r="E221" s="107"/>
      <c r="F221" s="107"/>
      <c r="G221" s="127"/>
      <c r="H221" s="43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8"/>
      <c r="P221" s="438"/>
      <c r="Q221" s="438"/>
      <c r="R221" s="438"/>
      <c r="S221" s="438"/>
      <c r="T221" s="438"/>
      <c r="U221" s="43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3" t="s">
        <v>382</v>
      </c>
      <c r="C222" s="177" t="s">
        <v>389</v>
      </c>
      <c r="D222" s="107">
        <v>5.03</v>
      </c>
      <c r="E222" s="107"/>
      <c r="F222" s="107"/>
      <c r="G222" s="127"/>
      <c r="H222" s="43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8"/>
      <c r="P222" s="438"/>
      <c r="Q222" s="438"/>
      <c r="R222" s="438"/>
      <c r="S222" s="438"/>
      <c r="T222" s="438"/>
      <c r="U222" s="43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3" t="s">
        <v>382</v>
      </c>
      <c r="C223" s="177" t="s">
        <v>391</v>
      </c>
      <c r="D223" s="107">
        <v>5.03</v>
      </c>
      <c r="E223" s="107"/>
      <c r="F223" s="107"/>
      <c r="G223" s="127"/>
      <c r="H223" s="43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8"/>
      <c r="P223" s="438"/>
      <c r="Q223" s="438"/>
      <c r="R223" s="438"/>
      <c r="S223" s="438"/>
      <c r="T223" s="438"/>
      <c r="U223" s="43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3" t="s">
        <v>418</v>
      </c>
      <c r="C224" s="177" t="s">
        <v>364</v>
      </c>
      <c r="D224" s="107">
        <v>5.03</v>
      </c>
      <c r="E224" s="107"/>
      <c r="F224" s="107"/>
      <c r="G224" s="127"/>
      <c r="H224" s="43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8"/>
      <c r="P224" s="438"/>
      <c r="Q224" s="438"/>
      <c r="R224" s="438"/>
      <c r="S224" s="438"/>
      <c r="T224" s="438"/>
      <c r="U224" s="43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3" t="s">
        <v>418</v>
      </c>
      <c r="C225" s="177" t="s">
        <v>365</v>
      </c>
      <c r="D225" s="107">
        <v>5.03</v>
      </c>
      <c r="E225" s="107"/>
      <c r="F225" s="107"/>
      <c r="G225" s="127"/>
      <c r="H225" s="43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8"/>
      <c r="P225" s="438"/>
      <c r="Q225" s="438"/>
      <c r="R225" s="438"/>
      <c r="S225" s="438"/>
      <c r="T225" s="438"/>
      <c r="U225" s="43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3" t="s">
        <v>418</v>
      </c>
      <c r="C226" s="177" t="s">
        <v>366</v>
      </c>
      <c r="D226" s="107">
        <v>5.03</v>
      </c>
      <c r="E226" s="107"/>
      <c r="F226" s="107"/>
      <c r="G226" s="127"/>
      <c r="H226" s="43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8"/>
      <c r="P226" s="438"/>
      <c r="Q226" s="438"/>
      <c r="R226" s="438"/>
      <c r="S226" s="438"/>
      <c r="T226" s="438"/>
      <c r="U226" s="43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3" t="s">
        <v>418</v>
      </c>
      <c r="C227" s="177" t="s">
        <v>367</v>
      </c>
      <c r="D227" s="107">
        <v>5.03</v>
      </c>
      <c r="E227" s="107"/>
      <c r="F227" s="107"/>
      <c r="G227" s="127"/>
      <c r="H227" s="43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8"/>
      <c r="P227" s="438"/>
      <c r="Q227" s="438"/>
      <c r="R227" s="438"/>
      <c r="S227" s="438"/>
      <c r="T227" s="438"/>
      <c r="U227" s="43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43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2"/>
      <c r="P228" s="442"/>
      <c r="Q228" s="442"/>
      <c r="R228" s="442"/>
      <c r="S228" s="442"/>
      <c r="T228" s="442"/>
      <c r="U228" s="44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43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2"/>
      <c r="P229" s="442"/>
      <c r="Q229" s="442"/>
      <c r="R229" s="442"/>
      <c r="S229" s="442"/>
      <c r="T229" s="442"/>
      <c r="U229" s="44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s="305" customFormat="1" ht="20.100000000000001" customHeight="1">
      <c r="A230" s="254">
        <v>30100035</v>
      </c>
      <c r="B230" s="133" t="s">
        <v>210</v>
      </c>
      <c r="C230" s="125" t="s">
        <v>194</v>
      </c>
      <c r="D230" s="457">
        <v>5.03</v>
      </c>
      <c r="E230" s="457"/>
      <c r="F230" s="457">
        <v>20170304</v>
      </c>
      <c r="G230" s="146">
        <v>300</v>
      </c>
      <c r="H230" s="453">
        <f t="shared" si="51"/>
        <v>1509</v>
      </c>
      <c r="I230" s="128">
        <v>5</v>
      </c>
      <c r="J230" s="128">
        <f t="array" ref="J230">IF(ISERROR(G230/I230),"",G230/I230)</f>
        <v>60</v>
      </c>
      <c r="K230" s="130">
        <f t="array" ref="K230">IF(ISERROR(G230/L230),"",G230/L230)</f>
        <v>7.5</v>
      </c>
      <c r="L230" s="128">
        <v>40</v>
      </c>
      <c r="M230" s="108">
        <f t="shared" si="52"/>
        <v>-2.5</v>
      </c>
      <c r="N230" s="128">
        <f t="shared" si="53"/>
        <v>0</v>
      </c>
      <c r="O230" s="456"/>
      <c r="P230" s="456"/>
      <c r="Q230" s="456"/>
      <c r="R230" s="456"/>
      <c r="S230" s="456"/>
      <c r="T230" s="456"/>
      <c r="U230" s="456"/>
      <c r="V230" s="131">
        <f t="shared" si="56"/>
        <v>0</v>
      </c>
      <c r="W230" s="454">
        <f t="shared" si="57"/>
        <v>0</v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2"/>
      <c r="P231" s="442"/>
      <c r="Q231" s="442"/>
      <c r="R231" s="442"/>
      <c r="S231" s="442"/>
      <c r="T231" s="442"/>
      <c r="U231" s="44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2"/>
      <c r="P232" s="442"/>
      <c r="Q232" s="442"/>
      <c r="R232" s="442"/>
      <c r="S232" s="442"/>
      <c r="T232" s="442"/>
      <c r="U232" s="44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2"/>
      <c r="P233" s="442"/>
      <c r="Q233" s="442"/>
      <c r="R233" s="442"/>
      <c r="S233" s="442"/>
      <c r="T233" s="442"/>
      <c r="U233" s="44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2"/>
      <c r="P234" s="442"/>
      <c r="Q234" s="442"/>
      <c r="R234" s="442"/>
      <c r="S234" s="442"/>
      <c r="T234" s="442"/>
      <c r="U234" s="44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2"/>
      <c r="P235" s="442"/>
      <c r="Q235" s="442"/>
      <c r="R235" s="442"/>
      <c r="S235" s="442"/>
      <c r="T235" s="442"/>
      <c r="U235" s="44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2"/>
      <c r="P236" s="442"/>
      <c r="Q236" s="442"/>
      <c r="R236" s="442"/>
      <c r="S236" s="442"/>
      <c r="T236" s="442"/>
      <c r="U236" s="44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2"/>
      <c r="P237" s="442"/>
      <c r="Q237" s="442"/>
      <c r="R237" s="442"/>
      <c r="S237" s="442"/>
      <c r="T237" s="442"/>
      <c r="U237" s="44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43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2"/>
      <c r="P238" s="442"/>
      <c r="Q238" s="442"/>
      <c r="R238" s="442"/>
      <c r="S238" s="442"/>
      <c r="T238" s="442"/>
      <c r="U238" s="4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43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2"/>
      <c r="P239" s="442"/>
      <c r="Q239" s="442"/>
      <c r="R239" s="442"/>
      <c r="S239" s="442"/>
      <c r="T239" s="442"/>
      <c r="U239" s="4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2"/>
      <c r="P240" s="442"/>
      <c r="Q240" s="442"/>
      <c r="R240" s="442"/>
      <c r="S240" s="442"/>
      <c r="T240" s="442"/>
      <c r="U240" s="4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2"/>
      <c r="P241" s="442"/>
      <c r="Q241" s="442"/>
      <c r="R241" s="442"/>
      <c r="S241" s="442"/>
      <c r="T241" s="442"/>
      <c r="U241" s="4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443" t="s">
        <v>202</v>
      </c>
      <c r="D257" s="138"/>
      <c r="E257" s="138"/>
      <c r="F257" s="138"/>
      <c r="G257" s="139">
        <f>SUM(G200:G256)</f>
        <v>300</v>
      </c>
      <c r="H257" s="140">
        <f>SUM(H200:H256)</f>
        <v>1509</v>
      </c>
      <c r="I257" s="140">
        <f>SUM(I200:I256)</f>
        <v>5</v>
      </c>
      <c r="J257" s="129">
        <f t="array" ref="J257">IF(ISERROR(G257/I257),"",G257/I257)</f>
        <v>60</v>
      </c>
      <c r="K257" s="140">
        <f>SUM(K200:K256)</f>
        <v>7.5</v>
      </c>
      <c r="L257" s="141"/>
      <c r="M257" s="144">
        <f t="shared" ref="M257:V257" si="59">SUM(M200:M256)</f>
        <v>-2.5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57">
        <v>5.04</v>
      </c>
      <c r="E295" s="457"/>
      <c r="F295" s="457">
        <v>20170303</v>
      </c>
      <c r="G295" s="127">
        <v>146</v>
      </c>
      <c r="H295" s="453">
        <f t="shared" si="71"/>
        <v>735.84</v>
      </c>
      <c r="I295" s="128">
        <v>5</v>
      </c>
      <c r="J295" s="128">
        <f t="array" ref="J295">IF(ISERROR(G295/I295),"",G295/I295)</f>
        <v>29.2</v>
      </c>
      <c r="K295" s="130">
        <f t="array" ref="K295">IF(ISERROR(G295/L295),"",G295/L295)</f>
        <v>7.3</v>
      </c>
      <c r="L295" s="128">
        <v>20</v>
      </c>
      <c r="M295" s="108">
        <f t="shared" si="72"/>
        <v>-2.2999999999999998</v>
      </c>
      <c r="N295" s="128">
        <f t="shared" si="73"/>
        <v>0</v>
      </c>
      <c r="O295" s="456"/>
      <c r="P295" s="456"/>
      <c r="Q295" s="456"/>
      <c r="R295" s="456"/>
      <c r="S295" s="456"/>
      <c r="T295" s="456"/>
      <c r="U295" s="456"/>
      <c r="V295" s="131">
        <f t="shared" si="74"/>
        <v>0</v>
      </c>
      <c r="W295" s="454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443" t="s">
        <v>202</v>
      </c>
      <c r="D308" s="138"/>
      <c r="E308" s="138"/>
      <c r="F308" s="138"/>
      <c r="G308" s="139">
        <f>SUM(G293:G307)</f>
        <v>146</v>
      </c>
      <c r="H308" s="140">
        <f>SUM(H293:H307)</f>
        <v>735.84</v>
      </c>
      <c r="I308" s="140">
        <f>SUM(I293:I307)</f>
        <v>5</v>
      </c>
      <c r="J308" s="129">
        <f t="array" ref="J308">IF(ISERROR(G308/I308),"",G308/I308)</f>
        <v>29.2</v>
      </c>
      <c r="K308" s="140">
        <f>SUM(K293:K307)</f>
        <v>7.3</v>
      </c>
      <c r="L308" s="140"/>
      <c r="M308" s="144">
        <f>SUM(M293:M307)</f>
        <v>-2.2999999999999998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57">
        <v>5.03</v>
      </c>
      <c r="E314" s="457"/>
      <c r="F314" s="457">
        <v>20170303</v>
      </c>
      <c r="G314" s="127">
        <v>479</v>
      </c>
      <c r="H314" s="453">
        <f t="shared" si="75"/>
        <v>2409.3700000000003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456"/>
      <c r="P314" s="456"/>
      <c r="Q314" s="456"/>
      <c r="R314" s="456"/>
      <c r="S314" s="456"/>
      <c r="T314" s="456"/>
      <c r="U314" s="456"/>
      <c r="V314" s="131"/>
      <c r="W314" s="45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443" t="s">
        <v>202</v>
      </c>
      <c r="D319" s="138"/>
      <c r="E319" s="138"/>
      <c r="F319" s="138"/>
      <c r="G319" s="139">
        <f>SUM(G309:G318)</f>
        <v>479</v>
      </c>
      <c r="H319" s="140">
        <f>SUM(H309:H318)</f>
        <v>2409.3700000000003</v>
      </c>
      <c r="I319" s="140">
        <f>SUM(I309:I318)</f>
        <v>33</v>
      </c>
      <c r="J319" s="129">
        <f t="array" ref="J319">IF(ISERROR(G319/I319),"",G319/I319)</f>
        <v>14.515151515151516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2" t="s">
        <v>241</v>
      </c>
      <c r="C330" s="125"/>
      <c r="D330" s="457">
        <f>78*120/1000</f>
        <v>9.36</v>
      </c>
      <c r="E330" s="457"/>
      <c r="F330" s="457">
        <v>20170301</v>
      </c>
      <c r="G330" s="127">
        <v>188</v>
      </c>
      <c r="H330" s="453">
        <f>D330*G330</f>
        <v>1759.6799999999998</v>
      </c>
      <c r="I330" s="128">
        <v>25</v>
      </c>
      <c r="J330" s="128"/>
      <c r="K330" s="130">
        <f t="array" ref="K330">IF(ISERROR(G330/L330),"",G330/L330)</f>
        <v>25.066666666666666</v>
      </c>
      <c r="L330" s="128">
        <v>7.5</v>
      </c>
      <c r="M330" s="108"/>
      <c r="N330" s="128">
        <f>SUM(O330:U330)</f>
        <v>0</v>
      </c>
      <c r="O330" s="456"/>
      <c r="P330" s="456"/>
      <c r="Q330" s="456"/>
      <c r="R330" s="456"/>
      <c r="S330" s="456"/>
      <c r="T330" s="456"/>
      <c r="U330" s="456"/>
      <c r="V330" s="131">
        <f>SUM(X330:AA330)</f>
        <v>0</v>
      </c>
      <c r="W330" s="454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443" t="s">
        <v>202</v>
      </c>
      <c r="D334" s="138"/>
      <c r="E334" s="138"/>
      <c r="F334" s="138"/>
      <c r="G334" s="139">
        <f>SUM(G320:G333)</f>
        <v>188</v>
      </c>
      <c r="H334" s="140">
        <f>SUM(H320:H330)</f>
        <v>1759.6799999999998</v>
      </c>
      <c r="I334" s="140">
        <f>SUM(I320:I333)</f>
        <v>25</v>
      </c>
      <c r="J334" s="129"/>
      <c r="K334" s="140">
        <f>SUM(K320:K330)</f>
        <v>25.066666666666666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1747</v>
      </c>
      <c r="H335" s="147">
        <f>SUM(H199,H257,H292,H308,H319,H334)</f>
        <v>9607.9500000000007</v>
      </c>
      <c r="I335" s="147">
        <f>SUM(I199,I257,I292,I308,I319,I334)</f>
        <v>93</v>
      </c>
      <c r="J335" s="148">
        <f t="array" ref="J335">IF(ISERROR(G335/I335),"",G335/I335)</f>
        <v>18.78494623655914</v>
      </c>
      <c r="K335" s="147">
        <f>SUM(K199,K257,K292,K308,K319,K334)</f>
        <v>74.517982456140345</v>
      </c>
      <c r="L335" s="148">
        <f>IF(ISERROR(G335/K335),"",G335/K335)</f>
        <v>23.444005626806202</v>
      </c>
      <c r="M335" s="147">
        <f t="shared" ref="M335:AA335" si="85">SUM(M199,M257,M292,M308,M319,M334)</f>
        <v>-14.451315789473686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436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436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436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436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436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436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436">
        <f>G335</f>
        <v>1747</v>
      </c>
      <c r="C342" s="646" t="s">
        <v>269</v>
      </c>
      <c r="D342" s="645"/>
      <c r="E342" s="738">
        <f>H335</f>
        <v>9607.9500000000007</v>
      </c>
      <c r="F342" s="738"/>
      <c r="G342" s="636" t="s">
        <v>270</v>
      </c>
      <c r="H342" s="636"/>
      <c r="I342" s="664">
        <f>L335</f>
        <v>23.444005626806202</v>
      </c>
      <c r="J342" s="664"/>
      <c r="K342" s="666" t="s">
        <v>271</v>
      </c>
      <c r="L342" s="666"/>
      <c r="M342" s="664">
        <f>J335</f>
        <v>18.78494623655914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436">
        <f>I335+C341</f>
        <v>95</v>
      </c>
      <c r="C343" s="643" t="s">
        <v>251</v>
      </c>
      <c r="D343" s="644"/>
      <c r="E343" s="738">
        <f>K335+I341</f>
        <v>104.51798245614034</v>
      </c>
      <c r="F343" s="738"/>
      <c r="G343" s="636" t="s">
        <v>274</v>
      </c>
      <c r="H343" s="636"/>
      <c r="I343" s="664">
        <f>B343-E343</f>
        <v>-9.517982456140345</v>
      </c>
      <c r="J343" s="664"/>
      <c r="K343" s="666" t="s">
        <v>275</v>
      </c>
      <c r="L343" s="666"/>
      <c r="M343" s="667">
        <f>IF(ISERROR(I343/E343),"",I343/E343)</f>
        <v>-9.1065501193868206E-2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436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685"/>
      <c r="F348" s="685"/>
      <c r="G348" s="302" t="s">
        <v>296</v>
      </c>
      <c r="H348" s="440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75" t="s">
        <v>471</v>
      </c>
      <c r="B508" s="436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hidden="1" customHeight="1">
      <c r="A509" s="676"/>
      <c r="B509" s="436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hidden="1" customHeight="1">
      <c r="A510" s="676"/>
      <c r="B510" s="436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hidden="1" customHeight="1">
      <c r="A511" s="676"/>
      <c r="B511" s="436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hidden="1" customHeight="1">
      <c r="A512" s="676"/>
      <c r="B512" s="436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hidden="1" customHeight="1">
      <c r="A513" s="677"/>
      <c r="B513" s="436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hidden="1" customHeight="1">
      <c r="A514" s="261" t="s">
        <v>472</v>
      </c>
      <c r="B514" s="436">
        <f>G507</f>
        <v>0</v>
      </c>
      <c r="C514" s="646" t="s">
        <v>269</v>
      </c>
      <c r="D514" s="645"/>
      <c r="E514" s="738">
        <f>H507</f>
        <v>0</v>
      </c>
      <c r="F514" s="738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hidden="1" customHeight="1">
      <c r="A515" s="262" t="s">
        <v>473</v>
      </c>
      <c r="B515" s="436">
        <f>I507+C513</f>
        <v>1</v>
      </c>
      <c r="C515" s="643" t="s">
        <v>251</v>
      </c>
      <c r="D515" s="644"/>
      <c r="E515" s="738">
        <f>K507+I513</f>
        <v>11</v>
      </c>
      <c r="F515" s="738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hidden="1" customHeight="1">
      <c r="A516" s="262" t="s">
        <v>474</v>
      </c>
      <c r="B516" s="436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4302</v>
      </c>
      <c r="D519" s="659"/>
      <c r="E519" s="738" t="s">
        <v>269</v>
      </c>
      <c r="F519" s="738"/>
      <c r="G519" s="661">
        <f>SUM(E171,E342,E514)</f>
        <v>22489.22</v>
      </c>
      <c r="H519" s="661"/>
      <c r="I519" s="636" t="s">
        <v>270</v>
      </c>
      <c r="J519" s="649"/>
      <c r="K519" s="658">
        <f>IF(ISERROR(C519/G520),"",C519/G520)</f>
        <v>17.244951139473581</v>
      </c>
      <c r="L519" s="659"/>
      <c r="M519" s="636" t="s">
        <v>271</v>
      </c>
      <c r="N519" s="636"/>
      <c r="O519" s="637">
        <f t="array" ref="O519">IF(ISERROR(C519/C520),"",C519/C520)</f>
        <v>24.443181818181817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176</v>
      </c>
      <c r="D520" s="659"/>
      <c r="E520" s="738" t="s">
        <v>251</v>
      </c>
      <c r="F520" s="738"/>
      <c r="G520" s="661">
        <f>SUM(E172,E343,E515)</f>
        <v>249.46431945247733</v>
      </c>
      <c r="H520" s="661"/>
      <c r="I520" s="643" t="s">
        <v>274</v>
      </c>
      <c r="J520" s="644"/>
      <c r="K520" s="646">
        <f>C520-G520</f>
        <v>-73.464319452477326</v>
      </c>
      <c r="L520" s="645"/>
      <c r="M520" s="646" t="s">
        <v>275</v>
      </c>
      <c r="N520" s="645"/>
      <c r="O520" s="650">
        <f>IF(ISERROR(K520/C520),"",K520/C520)</f>
        <v>-0.41741090597998481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1343</v>
      </c>
      <c r="D524" s="644"/>
      <c r="E524" s="736">
        <f>IF(ISERROR(C524/C530),"",C524/C530)</f>
        <v>0.31218038121803809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1990</v>
      </c>
      <c r="D525" s="644"/>
      <c r="E525" s="736">
        <f>IF(ISERROR(C525/C530),"",C525/C530)</f>
        <v>0.46257554625755465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156</v>
      </c>
      <c r="D526" s="644"/>
      <c r="E526" s="736">
        <f>IF(ISERROR(C526/C530),"",C526/C530)</f>
        <v>3.626220362622036E-2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146</v>
      </c>
      <c r="D527" s="644"/>
      <c r="E527" s="736">
        <f>IF(ISERROR(C527/C530),"",C527/C530)</f>
        <v>3.3937703393770342E-2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479</v>
      </c>
      <c r="D528" s="644"/>
      <c r="E528" s="736">
        <f>IF(ISERROR(C528/C530),"",C528/C530)</f>
        <v>0.11134356113435612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188</v>
      </c>
      <c r="D529" s="644"/>
      <c r="E529" s="736">
        <f>IF(ISERROR(C529/C530),"",C529/C530)</f>
        <v>4.3700604370060438E-2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4302</v>
      </c>
      <c r="D530" s="644"/>
      <c r="E530" s="736">
        <f>SUM(E524:F529)</f>
        <v>0.99999999999999989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" activePane="bottomRight" state="frozen"/>
      <selection activeCell="E487" sqref="E487"/>
      <selection pane="topRight" activeCell="E487" sqref="E487"/>
      <selection pane="bottomLeft" activeCell="E487" sqref="E487"/>
      <selection pane="bottomRight" activeCell="J532" sqref="J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444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20170305</v>
      </c>
      <c r="G10" s="127">
        <f>108*2+72</f>
        <v>288</v>
      </c>
      <c r="H10" s="450">
        <f t="shared" si="0"/>
        <v>1448.64</v>
      </c>
      <c r="I10" s="128">
        <v>12</v>
      </c>
      <c r="J10" s="128">
        <f t="array" ref="J10">IF(ISERROR(G10/I10),"",G10/I10)</f>
        <v>24</v>
      </c>
      <c r="K10" s="130">
        <f t="array" ref="K10">IF(ISERROR(G10/L10),"",G10/L10)</f>
        <v>15.157894736842104</v>
      </c>
      <c r="L10" s="128">
        <v>19</v>
      </c>
      <c r="M10" s="108">
        <f t="shared" si="1"/>
        <v>-3.1578947368421044</v>
      </c>
      <c r="N10" s="128">
        <f t="shared" si="4"/>
        <v>0</v>
      </c>
      <c r="O10" s="446"/>
      <c r="P10" s="446"/>
      <c r="Q10" s="446"/>
      <c r="R10" s="446"/>
      <c r="S10" s="446"/>
      <c r="T10" s="446"/>
      <c r="U10" s="446"/>
      <c r="V10" s="131">
        <f t="shared" si="2"/>
        <v>0</v>
      </c>
      <c r="W10" s="448">
        <f t="shared" si="3"/>
        <v>0</v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>
        <v>20170304</v>
      </c>
      <c r="G11" s="127">
        <f>108*3+68</f>
        <v>392</v>
      </c>
      <c r="H11" s="450">
        <f t="shared" si="0"/>
        <v>1971.76</v>
      </c>
      <c r="I11" s="128">
        <v>15</v>
      </c>
      <c r="J11" s="128">
        <f t="array" ref="J11">IF(ISERROR(G11/I11),"",G11/I11)</f>
        <v>26.133333333333333</v>
      </c>
      <c r="K11" s="130">
        <f t="array" ref="K11">IF(ISERROR(G11/L11),"",G11/L11)</f>
        <v>19.600000000000001</v>
      </c>
      <c r="L11" s="128">
        <v>20</v>
      </c>
      <c r="M11" s="108">
        <f t="shared" si="1"/>
        <v>-4.6000000000000014</v>
      </c>
      <c r="N11" s="128">
        <f t="shared" si="4"/>
        <v>0</v>
      </c>
      <c r="O11" s="446"/>
      <c r="P11" s="446"/>
      <c r="Q11" s="446"/>
      <c r="R11" s="446"/>
      <c r="S11" s="446"/>
      <c r="T11" s="446"/>
      <c r="U11" s="446"/>
      <c r="V11" s="131">
        <f t="shared" si="2"/>
        <v>0</v>
      </c>
      <c r="W11" s="448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443" t="s">
        <v>202</v>
      </c>
      <c r="D28" s="138"/>
      <c r="E28" s="138"/>
      <c r="F28" s="138"/>
      <c r="G28" s="139">
        <f>SUM(G7:G27)</f>
        <v>680</v>
      </c>
      <c r="H28" s="140">
        <f>SUM(H7:H27)</f>
        <v>3420.4</v>
      </c>
      <c r="I28" s="140">
        <f>SUM(I7:I27)</f>
        <v>27</v>
      </c>
      <c r="J28" s="129">
        <f t="array" ref="J28">IF(ISERROR(G28/I28),"",G28/I28)</f>
        <v>25.185185185185187</v>
      </c>
      <c r="K28" s="140">
        <f>SUM(K7:K27)</f>
        <v>34.757894736842104</v>
      </c>
      <c r="L28" s="141"/>
      <c r="M28" s="140">
        <f t="shared" ref="M28:V28" si="5">SUM(M7:M27)</f>
        <v>-7.7578947368421058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33" t="s">
        <v>206</v>
      </c>
      <c r="C31" s="125" t="s">
        <v>186</v>
      </c>
      <c r="D31" s="107">
        <v>5.03</v>
      </c>
      <c r="E31" s="107"/>
      <c r="F31" s="107"/>
      <c r="G31" s="127"/>
      <c r="H31" s="43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38"/>
      <c r="P31" s="438"/>
      <c r="Q31" s="438"/>
      <c r="R31" s="438"/>
      <c r="S31" s="438"/>
      <c r="T31" s="438"/>
      <c r="U31" s="43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33" t="s">
        <v>206</v>
      </c>
      <c r="C32" s="125" t="s">
        <v>203</v>
      </c>
      <c r="D32" s="107">
        <v>5.03</v>
      </c>
      <c r="E32" s="107"/>
      <c r="F32" s="107"/>
      <c r="G32" s="127"/>
      <c r="H32" s="43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8"/>
      <c r="P32" s="438"/>
      <c r="Q32" s="438"/>
      <c r="R32" s="438"/>
      <c r="S32" s="438"/>
      <c r="T32" s="438"/>
      <c r="U32" s="43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3" t="s">
        <v>206</v>
      </c>
      <c r="C33" s="125" t="s">
        <v>207</v>
      </c>
      <c r="D33" s="107">
        <v>5.03</v>
      </c>
      <c r="E33" s="107"/>
      <c r="F33" s="107"/>
      <c r="G33" s="127"/>
      <c r="H33" s="43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8"/>
      <c r="P33" s="438"/>
      <c r="Q33" s="438"/>
      <c r="R33" s="438"/>
      <c r="S33" s="438"/>
      <c r="T33" s="438"/>
      <c r="U33" s="43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3" t="s">
        <v>414</v>
      </c>
      <c r="C34" s="177" t="s">
        <v>415</v>
      </c>
      <c r="D34" s="107">
        <v>5.03</v>
      </c>
      <c r="E34" s="107"/>
      <c r="F34" s="107"/>
      <c r="G34" s="127"/>
      <c r="H34" s="434">
        <f t="shared" si="7"/>
        <v>0</v>
      </c>
      <c r="I34" s="128"/>
      <c r="J34" s="129"/>
      <c r="K34" s="130"/>
      <c r="L34" s="128">
        <v>52</v>
      </c>
      <c r="M34" s="108"/>
      <c r="N34" s="129"/>
      <c r="O34" s="438"/>
      <c r="P34" s="438"/>
      <c r="Q34" s="438"/>
      <c r="R34" s="438"/>
      <c r="S34" s="438"/>
      <c r="T34" s="438"/>
      <c r="U34" s="43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3" t="s">
        <v>414</v>
      </c>
      <c r="C35" s="177" t="s">
        <v>416</v>
      </c>
      <c r="D35" s="107">
        <v>5.03</v>
      </c>
      <c r="E35" s="107"/>
      <c r="F35" s="107"/>
      <c r="G35" s="127"/>
      <c r="H35" s="434">
        <f t="shared" si="7"/>
        <v>0</v>
      </c>
      <c r="I35" s="128"/>
      <c r="J35" s="129"/>
      <c r="K35" s="130"/>
      <c r="L35" s="128">
        <v>52</v>
      </c>
      <c r="M35" s="108"/>
      <c r="N35" s="129"/>
      <c r="O35" s="438"/>
      <c r="P35" s="438"/>
      <c r="Q35" s="438"/>
      <c r="R35" s="438"/>
      <c r="S35" s="438"/>
      <c r="T35" s="438"/>
      <c r="U35" s="43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3" t="s">
        <v>414</v>
      </c>
      <c r="C36" s="177" t="s">
        <v>61</v>
      </c>
      <c r="D36" s="107">
        <v>5.03</v>
      </c>
      <c r="E36" s="107"/>
      <c r="F36" s="107"/>
      <c r="G36" s="127"/>
      <c r="H36" s="434">
        <f t="shared" si="7"/>
        <v>0</v>
      </c>
      <c r="I36" s="128"/>
      <c r="J36" s="129"/>
      <c r="K36" s="130"/>
      <c r="L36" s="128">
        <v>52</v>
      </c>
      <c r="M36" s="108"/>
      <c r="N36" s="129"/>
      <c r="O36" s="438"/>
      <c r="P36" s="438"/>
      <c r="Q36" s="438"/>
      <c r="R36" s="438"/>
      <c r="S36" s="438"/>
      <c r="T36" s="438"/>
      <c r="U36" s="43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3" t="s">
        <v>208</v>
      </c>
      <c r="C37" s="125" t="s">
        <v>179</v>
      </c>
      <c r="D37" s="107">
        <v>5.08</v>
      </c>
      <c r="E37" s="107"/>
      <c r="F37" s="107"/>
      <c r="G37" s="127"/>
      <c r="H37" s="43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8"/>
      <c r="P37" s="438"/>
      <c r="Q37" s="438"/>
      <c r="R37" s="438"/>
      <c r="S37" s="438"/>
      <c r="T37" s="438"/>
      <c r="U37" s="43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3" t="s">
        <v>208</v>
      </c>
      <c r="C38" s="125" t="s">
        <v>204</v>
      </c>
      <c r="D38" s="107">
        <v>5.08</v>
      </c>
      <c r="E38" s="107"/>
      <c r="F38" s="107"/>
      <c r="G38" s="127"/>
      <c r="H38" s="43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38"/>
      <c r="P38" s="438"/>
      <c r="Q38" s="438"/>
      <c r="R38" s="438"/>
      <c r="S38" s="438"/>
      <c r="T38" s="438"/>
      <c r="U38" s="43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3" t="s">
        <v>208</v>
      </c>
      <c r="C39" s="125" t="s">
        <v>205</v>
      </c>
      <c r="D39" s="107">
        <v>5.08</v>
      </c>
      <c r="E39" s="107"/>
      <c r="F39" s="107"/>
      <c r="G39" s="127"/>
      <c r="H39" s="43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8"/>
      <c r="P39" s="438"/>
      <c r="Q39" s="438"/>
      <c r="R39" s="438"/>
      <c r="S39" s="438"/>
      <c r="T39" s="438"/>
      <c r="U39" s="43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3" t="s">
        <v>208</v>
      </c>
      <c r="C40" s="125" t="s">
        <v>186</v>
      </c>
      <c r="D40" s="107">
        <v>5.08</v>
      </c>
      <c r="E40" s="107"/>
      <c r="F40" s="107"/>
      <c r="G40" s="127"/>
      <c r="H40" s="43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8"/>
      <c r="P40" s="438"/>
      <c r="Q40" s="438"/>
      <c r="R40" s="438"/>
      <c r="S40" s="438"/>
      <c r="T40" s="438"/>
      <c r="U40" s="43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3" t="s">
        <v>208</v>
      </c>
      <c r="C41" s="125" t="s">
        <v>203</v>
      </c>
      <c r="D41" s="107">
        <v>5.08</v>
      </c>
      <c r="E41" s="107"/>
      <c r="F41" s="107"/>
      <c r="G41" s="127"/>
      <c r="H41" s="43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8"/>
      <c r="P41" s="438"/>
      <c r="Q41" s="438"/>
      <c r="R41" s="438"/>
      <c r="S41" s="438"/>
      <c r="T41" s="438"/>
      <c r="U41" s="43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33" t="s">
        <v>208</v>
      </c>
      <c r="C42" s="125" t="s">
        <v>199</v>
      </c>
      <c r="D42" s="107">
        <v>5.08</v>
      </c>
      <c r="E42" s="107"/>
      <c r="F42" s="107"/>
      <c r="G42" s="127"/>
      <c r="H42" s="43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42"/>
      <c r="P42" s="442"/>
      <c r="Q42" s="442"/>
      <c r="R42" s="442"/>
      <c r="S42" s="442"/>
      <c r="T42" s="442"/>
      <c r="U42" s="44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3" t="s">
        <v>208</v>
      </c>
      <c r="C43" s="125" t="s">
        <v>187</v>
      </c>
      <c r="D43" s="107">
        <v>5.08</v>
      </c>
      <c r="E43" s="107"/>
      <c r="F43" s="107"/>
      <c r="G43" s="127"/>
      <c r="H43" s="43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8"/>
      <c r="P43" s="438"/>
      <c r="Q43" s="438"/>
      <c r="R43" s="438"/>
      <c r="S43" s="438"/>
      <c r="T43" s="438"/>
      <c r="U43" s="43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3" t="s">
        <v>208</v>
      </c>
      <c r="C44" s="125" t="s">
        <v>207</v>
      </c>
      <c r="D44" s="107">
        <v>5.08</v>
      </c>
      <c r="E44" s="107"/>
      <c r="F44" s="107"/>
      <c r="G44" s="127"/>
      <c r="H44" s="43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2"/>
      <c r="P44" s="442"/>
      <c r="Q44" s="442"/>
      <c r="R44" s="442"/>
      <c r="S44" s="442"/>
      <c r="T44" s="442"/>
      <c r="U44" s="44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3" t="s">
        <v>209</v>
      </c>
      <c r="C45" s="125" t="s">
        <v>194</v>
      </c>
      <c r="D45" s="107">
        <v>5.03</v>
      </c>
      <c r="E45" s="107"/>
      <c r="F45" s="107"/>
      <c r="G45" s="127"/>
      <c r="H45" s="43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8"/>
      <c r="P45" s="438"/>
      <c r="Q45" s="438"/>
      <c r="R45" s="438"/>
      <c r="S45" s="438"/>
      <c r="T45" s="438"/>
      <c r="U45" s="43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3" t="s">
        <v>209</v>
      </c>
      <c r="C46" s="125" t="s">
        <v>179</v>
      </c>
      <c r="D46" s="107">
        <v>5.03</v>
      </c>
      <c r="E46" s="107"/>
      <c r="F46" s="107"/>
      <c r="G46" s="127"/>
      <c r="H46" s="43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8"/>
      <c r="P46" s="438"/>
      <c r="Q46" s="438"/>
      <c r="R46" s="438"/>
      <c r="S46" s="438"/>
      <c r="T46" s="438"/>
      <c r="U46" s="43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3" t="s">
        <v>209</v>
      </c>
      <c r="C47" s="125" t="s">
        <v>195</v>
      </c>
      <c r="D47" s="107">
        <v>5.03</v>
      </c>
      <c r="E47" s="107"/>
      <c r="F47" s="107"/>
      <c r="G47" s="127"/>
      <c r="H47" s="43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8"/>
      <c r="P47" s="438"/>
      <c r="Q47" s="438"/>
      <c r="R47" s="438"/>
      <c r="S47" s="438"/>
      <c r="T47" s="438"/>
      <c r="U47" s="43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3" t="s">
        <v>209</v>
      </c>
      <c r="C48" s="125" t="s">
        <v>204</v>
      </c>
      <c r="D48" s="107">
        <v>5.03</v>
      </c>
      <c r="E48" s="107"/>
      <c r="F48" s="107"/>
      <c r="G48" s="127"/>
      <c r="H48" s="43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8"/>
      <c r="P48" s="438"/>
      <c r="Q48" s="438"/>
      <c r="R48" s="438"/>
      <c r="S48" s="438"/>
      <c r="T48" s="438"/>
      <c r="U48" s="43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>
        <v>20170305</v>
      </c>
      <c r="G57" s="127">
        <f>108+88+80+100</f>
        <v>376</v>
      </c>
      <c r="H57" s="450">
        <f t="shared" si="7"/>
        <v>1891.2800000000002</v>
      </c>
      <c r="I57" s="128">
        <v>6</v>
      </c>
      <c r="J57" s="128">
        <f t="array" ref="J57">IF(ISERROR(G57/I57),"",G57/I57)</f>
        <v>62.666666666666664</v>
      </c>
      <c r="K57" s="130">
        <f t="array" ref="K57">IF(ISERROR(G57/L57),"",G57/L57)</f>
        <v>9.4</v>
      </c>
      <c r="L57" s="128">
        <v>40</v>
      </c>
      <c r="M57" s="108">
        <f t="shared" si="9"/>
        <v>-3.4000000000000004</v>
      </c>
      <c r="N57" s="128">
        <f t="shared" ref="N57:N66" si="13">SUM(O57:U57)</f>
        <v>0</v>
      </c>
      <c r="O57" s="446"/>
      <c r="P57" s="446"/>
      <c r="Q57" s="446"/>
      <c r="R57" s="446"/>
      <c r="S57" s="446"/>
      <c r="T57" s="446"/>
      <c r="U57" s="446"/>
      <c r="V57" s="131">
        <f t="shared" ref="V57:V66" si="14">SUM(X57:AA57)</f>
        <v>0</v>
      </c>
      <c r="W57" s="448">
        <f t="shared" ref="W57:W66" si="15">IF(ISERROR(V57/G57),"",V57/G57)</f>
        <v>0</v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>
        <v>20170304</v>
      </c>
      <c r="G59" s="127">
        <f>40+108+68</f>
        <v>216</v>
      </c>
      <c r="H59" s="450">
        <f t="shared" si="7"/>
        <v>1086.48</v>
      </c>
      <c r="I59" s="128">
        <v>5</v>
      </c>
      <c r="J59" s="128">
        <f t="array" ref="J59">IF(ISERROR(G59/I59),"",G59/I59)</f>
        <v>43.2</v>
      </c>
      <c r="K59" s="130">
        <f t="array" ref="K59">IF(ISERROR(G59/L59),"",G59/L59)</f>
        <v>5.4</v>
      </c>
      <c r="L59" s="128">
        <v>40</v>
      </c>
      <c r="M59" s="108">
        <f t="shared" si="9"/>
        <v>-0.40000000000000036</v>
      </c>
      <c r="N59" s="128">
        <f t="shared" si="13"/>
        <v>0</v>
      </c>
      <c r="O59" s="446"/>
      <c r="P59" s="446"/>
      <c r="Q59" s="446"/>
      <c r="R59" s="446"/>
      <c r="S59" s="446"/>
      <c r="T59" s="446"/>
      <c r="U59" s="446"/>
      <c r="V59" s="131">
        <f t="shared" si="14"/>
        <v>0</v>
      </c>
      <c r="W59" s="44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443" t="s">
        <v>202</v>
      </c>
      <c r="D86" s="138"/>
      <c r="E86" s="138"/>
      <c r="F86" s="138"/>
      <c r="G86" s="139">
        <f>SUM(G29:G85)</f>
        <v>592</v>
      </c>
      <c r="H86" s="140">
        <f>SUM(H29:H85)</f>
        <v>2977.76</v>
      </c>
      <c r="I86" s="140">
        <f>SUM(I29:I85)</f>
        <v>11</v>
      </c>
      <c r="J86" s="129">
        <f t="array" ref="J86">IF(ISERROR(G86/I86),"",G86/I86)</f>
        <v>53.81818181818182</v>
      </c>
      <c r="K86" s="140">
        <f>SUM(K29:K85)</f>
        <v>14.8</v>
      </c>
      <c r="L86" s="141"/>
      <c r="M86" s="144">
        <f t="shared" ref="M86:V86" si="17">SUM(M29:M85)</f>
        <v>-3.8000000000000007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>
        <v>20170302</v>
      </c>
      <c r="G115" s="127">
        <v>10</v>
      </c>
      <c r="H115" s="450">
        <f t="shared" si="19"/>
        <v>50</v>
      </c>
      <c r="I115" s="128">
        <v>0.1</v>
      </c>
      <c r="J115" s="128"/>
      <c r="K115" s="130">
        <f t="array" ref="K115">IF(ISERROR(G115/L115),"",G115/L115)</f>
        <v>0.41666666666666669</v>
      </c>
      <c r="L115" s="128">
        <v>24</v>
      </c>
      <c r="M115" s="108"/>
      <c r="N115" s="128"/>
      <c r="O115" s="446"/>
      <c r="P115" s="446"/>
      <c r="Q115" s="446"/>
      <c r="R115" s="446"/>
      <c r="S115" s="446"/>
      <c r="T115" s="446"/>
      <c r="U115" s="446"/>
      <c r="V115" s="131"/>
      <c r="W115" s="448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>
        <v>20170303</v>
      </c>
      <c r="G116" s="127">
        <v>40</v>
      </c>
      <c r="H116" s="450">
        <f t="shared" si="19"/>
        <v>200</v>
      </c>
      <c r="I116" s="128">
        <v>1</v>
      </c>
      <c r="J116" s="128"/>
      <c r="K116" s="130">
        <f t="array" ref="K116">IF(ISERROR(G116/L116),"",G116/L116)</f>
        <v>1.6666666666666667</v>
      </c>
      <c r="L116" s="128">
        <v>24</v>
      </c>
      <c r="M116" s="108"/>
      <c r="N116" s="128"/>
      <c r="O116" s="446"/>
      <c r="P116" s="446"/>
      <c r="Q116" s="446"/>
      <c r="R116" s="446"/>
      <c r="S116" s="446"/>
      <c r="T116" s="446"/>
      <c r="U116" s="446"/>
      <c r="V116" s="131"/>
      <c r="W116" s="448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443" t="s">
        <v>202</v>
      </c>
      <c r="D121" s="138"/>
      <c r="E121" s="138"/>
      <c r="F121" s="138"/>
      <c r="G121" s="139">
        <f>SUM(G87:G120)</f>
        <v>50</v>
      </c>
      <c r="H121" s="140">
        <f>SUM(H87:H120)</f>
        <v>250</v>
      </c>
      <c r="I121" s="140">
        <f>SUM(I87:I120)</f>
        <v>1.1000000000000001</v>
      </c>
      <c r="J121" s="129">
        <f t="array" ref="J121">IF(ISERROR(G121/I121),"",G121/I121)</f>
        <v>45.454545454545453</v>
      </c>
      <c r="K121" s="140">
        <f>SUM(K87:K120)</f>
        <v>2.0833333333333335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>
        <v>20170303</v>
      </c>
      <c r="G143" s="127">
        <f>85+43</f>
        <v>128</v>
      </c>
      <c r="H143" s="450">
        <f t="shared" si="32"/>
        <v>645.12</v>
      </c>
      <c r="I143" s="128">
        <v>8</v>
      </c>
      <c r="J143" s="128"/>
      <c r="K143" s="130">
        <f t="array" ref="K143">IF(ISERROR(G143/L143),"",G143/L143)</f>
        <v>9.481481481481481</v>
      </c>
      <c r="L143" s="128">
        <v>13.5</v>
      </c>
      <c r="M143" s="108"/>
      <c r="N143" s="128"/>
      <c r="O143" s="446"/>
      <c r="P143" s="446"/>
      <c r="Q143" s="446"/>
      <c r="R143" s="446"/>
      <c r="S143" s="446"/>
      <c r="T143" s="446"/>
      <c r="U143" s="446"/>
      <c r="V143" s="131"/>
      <c r="W143" s="448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20170305</v>
      </c>
      <c r="G144" s="127">
        <f>90*5+29</f>
        <v>479</v>
      </c>
      <c r="H144" s="450">
        <f t="shared" si="32"/>
        <v>2414.16</v>
      </c>
      <c r="I144" s="128">
        <v>30</v>
      </c>
      <c r="J144" s="128"/>
      <c r="K144" s="130">
        <f t="array" ref="K144">IF(ISERROR(G144/L144),"",G144/L144)</f>
        <v>35.481481481481481</v>
      </c>
      <c r="L144" s="128">
        <v>13.5</v>
      </c>
      <c r="M144" s="108"/>
      <c r="N144" s="128"/>
      <c r="O144" s="446"/>
      <c r="P144" s="446"/>
      <c r="Q144" s="446"/>
      <c r="R144" s="446"/>
      <c r="S144" s="446"/>
      <c r="T144" s="446"/>
      <c r="U144" s="446"/>
      <c r="V144" s="131"/>
      <c r="W144" s="448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70" t="s">
        <v>234</v>
      </c>
      <c r="B148" s="671"/>
      <c r="C148" s="443" t="s">
        <v>202</v>
      </c>
      <c r="D148" s="138"/>
      <c r="E148" s="138"/>
      <c r="F148" s="138"/>
      <c r="G148" s="139">
        <f>SUM(G138:G147)</f>
        <v>607</v>
      </c>
      <c r="H148" s="140">
        <f>SUM(H138:H147)</f>
        <v>3059.2799999999997</v>
      </c>
      <c r="I148" s="140">
        <f>SUM(I138:I147)</f>
        <v>38</v>
      </c>
      <c r="J148" s="129">
        <f t="array" ref="J148">IF(ISERROR(G148/I148),"",G148/I148)</f>
        <v>15.973684210526315</v>
      </c>
      <c r="K148" s="140">
        <f>SUM(K138:K147)</f>
        <v>44.962962962962962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1929</v>
      </c>
      <c r="H164" s="147">
        <f>SUM(H28,H86,H121,H137,H148,H163)</f>
        <v>9707.4399999999987</v>
      </c>
      <c r="I164" s="147">
        <f>SUM(I28,I86,I121,I137,I148,I163)</f>
        <v>77.099999999999994</v>
      </c>
      <c r="J164" s="148">
        <f t="array" ref="J164">IF(ISERROR(G164/I164),"",G164/I164)</f>
        <v>25.019455252918291</v>
      </c>
      <c r="K164" s="147">
        <f>SUM(K28,K86,K121,K137,K148,K163)</f>
        <v>96.604191033138392</v>
      </c>
      <c r="L164" s="148">
        <f>IF(ISERROR(G164/K164),"",G164/K164)</f>
        <v>19.968077775614208</v>
      </c>
      <c r="M164" s="147">
        <f t="shared" ref="M164:AA164" si="42">SUM(M28,M86,M121,M137,M148,M163)</f>
        <v>-11.557894736842107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436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436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436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436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436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436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436">
        <f>G164</f>
        <v>1929</v>
      </c>
      <c r="C171" s="646" t="s">
        <v>269</v>
      </c>
      <c r="D171" s="645"/>
      <c r="E171" s="738">
        <f>H164</f>
        <v>9707.4399999999987</v>
      </c>
      <c r="F171" s="738"/>
      <c r="G171" s="636" t="s">
        <v>270</v>
      </c>
      <c r="H171" s="636"/>
      <c r="I171" s="664">
        <f>L164</f>
        <v>19.968077775614208</v>
      </c>
      <c r="J171" s="664"/>
      <c r="K171" s="666" t="s">
        <v>271</v>
      </c>
      <c r="L171" s="666"/>
      <c r="M171" s="664">
        <f>J164</f>
        <v>25.019455252918291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436">
        <f>I164+C170</f>
        <v>81.099999999999994</v>
      </c>
      <c r="C172" s="643" t="s">
        <v>251</v>
      </c>
      <c r="D172" s="644"/>
      <c r="E172" s="738">
        <f>K164+I170</f>
        <v>137.60419103313839</v>
      </c>
      <c r="F172" s="738"/>
      <c r="G172" s="636" t="s">
        <v>274</v>
      </c>
      <c r="H172" s="636"/>
      <c r="I172" s="664">
        <f>B172-E172</f>
        <v>-56.504191033138397</v>
      </c>
      <c r="J172" s="664"/>
      <c r="K172" s="666" t="s">
        <v>275</v>
      </c>
      <c r="L172" s="666"/>
      <c r="M172" s="667">
        <f>IF(ISERROR(I172/E172),"",I172/E172)</f>
        <v>-0.41062841624882512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436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440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433" t="s">
        <v>178</v>
      </c>
      <c r="C178" s="125" t="s">
        <v>179</v>
      </c>
      <c r="D178" s="107">
        <v>5.03</v>
      </c>
      <c r="E178" s="107"/>
      <c r="F178" s="107"/>
      <c r="G178" s="146"/>
      <c r="H178" s="43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2"/>
      <c r="P178" s="442"/>
      <c r="Q178" s="442"/>
      <c r="R178" s="442"/>
      <c r="S178" s="442"/>
      <c r="T178" s="442"/>
      <c r="U178" s="44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2"/>
      <c r="P179" s="442"/>
      <c r="Q179" s="442"/>
      <c r="R179" s="442"/>
      <c r="S179" s="442"/>
      <c r="T179" s="442"/>
      <c r="U179" s="44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2"/>
      <c r="P180" s="442"/>
      <c r="Q180" s="442"/>
      <c r="R180" s="442"/>
      <c r="S180" s="442"/>
      <c r="T180" s="442"/>
      <c r="U180" s="44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2"/>
      <c r="P181" s="442"/>
      <c r="Q181" s="442"/>
      <c r="R181" s="442"/>
      <c r="S181" s="442"/>
      <c r="T181" s="442"/>
      <c r="U181" s="44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2"/>
      <c r="P182" s="442"/>
      <c r="Q182" s="442"/>
      <c r="R182" s="442"/>
      <c r="S182" s="442"/>
      <c r="T182" s="442"/>
      <c r="U182" s="44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73">
        <v>20170304</v>
      </c>
      <c r="G183" s="134">
        <v>484</v>
      </c>
      <c r="H183" s="450">
        <f t="shared" si="43"/>
        <v>2439.36</v>
      </c>
      <c r="I183" s="135">
        <v>21</v>
      </c>
      <c r="J183" s="128">
        <f t="array" ref="J183">IF(ISERROR(G183/I183),"",G183/I183)</f>
        <v>23.047619047619047</v>
      </c>
      <c r="K183" s="130">
        <f t="array" ref="K183">IF(ISERROR(G183/L183),"",G183/L183)</f>
        <v>25.473684210526315</v>
      </c>
      <c r="L183" s="128">
        <v>19</v>
      </c>
      <c r="M183" s="108">
        <f t="shared" si="44"/>
        <v>-4.473684210526315</v>
      </c>
      <c r="N183" s="128">
        <f t="shared" si="47"/>
        <v>0</v>
      </c>
      <c r="O183" s="446"/>
      <c r="P183" s="446"/>
      <c r="Q183" s="446"/>
      <c r="R183" s="446"/>
      <c r="S183" s="446"/>
      <c r="T183" s="446"/>
      <c r="U183" s="446"/>
      <c r="V183" s="131">
        <f t="shared" si="45"/>
        <v>0</v>
      </c>
      <c r="W183" s="448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443" t="s">
        <v>202</v>
      </c>
      <c r="D199" s="138"/>
      <c r="E199" s="138"/>
      <c r="F199" s="138"/>
      <c r="G199" s="139">
        <f>SUM(G178:G198)</f>
        <v>484</v>
      </c>
      <c r="H199" s="140">
        <f>SUM(H178:H198)</f>
        <v>2439.36</v>
      </c>
      <c r="I199" s="140">
        <f>SUM(I178:I198)</f>
        <v>21</v>
      </c>
      <c r="J199" s="129">
        <f t="array" ref="J199">IF(ISERROR(G199/I199),"",G199/I199)</f>
        <v>23.047619047619047</v>
      </c>
      <c r="K199" s="140">
        <f>SUM(K178:K198)</f>
        <v>25.473684210526315</v>
      </c>
      <c r="L199" s="141"/>
      <c r="M199" s="144">
        <f t="shared" ref="M199:AA199" si="50">SUM(M178:M198)</f>
        <v>-4.473684210526315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s="305" customFormat="1" ht="20.100000000000001" customHeight="1">
      <c r="A211" s="254">
        <v>30100022</v>
      </c>
      <c r="B211" s="447" t="s">
        <v>208</v>
      </c>
      <c r="C211" s="125" t="s">
        <v>186</v>
      </c>
      <c r="D211" s="451">
        <v>5.08</v>
      </c>
      <c r="E211" s="451"/>
      <c r="F211" s="451">
        <v>20170305</v>
      </c>
      <c r="G211" s="127">
        <f>108*5+38+108</f>
        <v>686</v>
      </c>
      <c r="H211" s="450">
        <f t="shared" si="51"/>
        <v>3484.88</v>
      </c>
      <c r="I211" s="128">
        <v>30</v>
      </c>
      <c r="J211" s="128">
        <f t="array" ref="J211">IF(ISERROR(G211/I211),"",G211/I211)</f>
        <v>22.866666666666667</v>
      </c>
      <c r="K211" s="130">
        <f t="array" ref="K211">IF(ISERROR(G211/L211),"",G211/L211)</f>
        <v>32.666666666666664</v>
      </c>
      <c r="L211" s="128">
        <v>21</v>
      </c>
      <c r="M211" s="108">
        <f t="shared" si="52"/>
        <v>-2.6666666666666643</v>
      </c>
      <c r="N211" s="128">
        <f t="shared" si="53"/>
        <v>0</v>
      </c>
      <c r="O211" s="449"/>
      <c r="P211" s="449"/>
      <c r="Q211" s="449"/>
      <c r="R211" s="449"/>
      <c r="S211" s="449"/>
      <c r="T211" s="449"/>
      <c r="U211" s="449"/>
      <c r="V211" s="131">
        <f t="shared" si="54"/>
        <v>0</v>
      </c>
      <c r="W211" s="448">
        <f t="shared" si="55"/>
        <v>0</v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47" t="s">
        <v>208</v>
      </c>
      <c r="C212" s="125" t="s">
        <v>203</v>
      </c>
      <c r="D212" s="451">
        <v>5.08</v>
      </c>
      <c r="E212" s="451"/>
      <c r="F212" s="451"/>
      <c r="G212" s="127"/>
      <c r="H212" s="45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49"/>
      <c r="P212" s="449"/>
      <c r="Q212" s="449"/>
      <c r="R212" s="449"/>
      <c r="S212" s="449"/>
      <c r="T212" s="449"/>
      <c r="U212" s="449"/>
      <c r="V212" s="131">
        <f t="shared" si="54"/>
        <v>0</v>
      </c>
      <c r="W212" s="448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47" t="s">
        <v>208</v>
      </c>
      <c r="C213" s="125" t="s">
        <v>199</v>
      </c>
      <c r="D213" s="451">
        <v>5.08</v>
      </c>
      <c r="E213" s="451"/>
      <c r="F213" s="451"/>
      <c r="G213" s="127"/>
      <c r="H213" s="45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46"/>
      <c r="P213" s="446"/>
      <c r="Q213" s="446"/>
      <c r="R213" s="446"/>
      <c r="S213" s="446"/>
      <c r="T213" s="446"/>
      <c r="U213" s="446"/>
      <c r="V213" s="131">
        <f t="shared" si="54"/>
        <v>0</v>
      </c>
      <c r="W213" s="448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47" t="s">
        <v>208</v>
      </c>
      <c r="C214" s="125" t="s">
        <v>187</v>
      </c>
      <c r="D214" s="451">
        <v>5.08</v>
      </c>
      <c r="E214" s="451"/>
      <c r="F214" s="451"/>
      <c r="G214" s="127"/>
      <c r="H214" s="45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49"/>
      <c r="P214" s="449"/>
      <c r="Q214" s="449"/>
      <c r="R214" s="449"/>
      <c r="S214" s="449"/>
      <c r="T214" s="449"/>
      <c r="U214" s="449"/>
      <c r="V214" s="131">
        <f t="shared" si="54"/>
        <v>0</v>
      </c>
      <c r="W214" s="448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47" t="s">
        <v>208</v>
      </c>
      <c r="C215" s="125" t="s">
        <v>207</v>
      </c>
      <c r="D215" s="451">
        <v>5.08</v>
      </c>
      <c r="E215" s="451"/>
      <c r="F215" s="451"/>
      <c r="G215" s="127"/>
      <c r="H215" s="45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46"/>
      <c r="P215" s="446"/>
      <c r="Q215" s="446"/>
      <c r="R215" s="446"/>
      <c r="S215" s="446"/>
      <c r="T215" s="446"/>
      <c r="U215" s="446"/>
      <c r="V215" s="131">
        <f t="shared" si="54"/>
        <v>0</v>
      </c>
      <c r="W215" s="448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47" t="s">
        <v>209</v>
      </c>
      <c r="C216" s="125" t="s">
        <v>194</v>
      </c>
      <c r="D216" s="451">
        <v>5.03</v>
      </c>
      <c r="E216" s="451"/>
      <c r="F216" s="451"/>
      <c r="G216" s="127"/>
      <c r="H216" s="45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49"/>
      <c r="P216" s="449"/>
      <c r="Q216" s="449"/>
      <c r="R216" s="449"/>
      <c r="S216" s="449"/>
      <c r="T216" s="449"/>
      <c r="U216" s="449"/>
      <c r="V216" s="131">
        <f t="shared" si="54"/>
        <v>0</v>
      </c>
      <c r="W216" s="448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47" t="s">
        <v>209</v>
      </c>
      <c r="C217" s="125" t="s">
        <v>179</v>
      </c>
      <c r="D217" s="451">
        <v>5.03</v>
      </c>
      <c r="E217" s="451"/>
      <c r="F217" s="451"/>
      <c r="G217" s="127"/>
      <c r="H217" s="45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49"/>
      <c r="P217" s="449"/>
      <c r="Q217" s="449"/>
      <c r="R217" s="449"/>
      <c r="S217" s="449"/>
      <c r="T217" s="449"/>
      <c r="U217" s="449"/>
      <c r="V217" s="131">
        <f t="shared" si="54"/>
        <v>0</v>
      </c>
      <c r="W217" s="448" t="str">
        <f t="shared" si="55"/>
        <v/>
      </c>
      <c r="X217" s="131"/>
      <c r="Y217" s="131"/>
      <c r="Z217" s="131"/>
      <c r="AA217" s="131"/>
    </row>
    <row r="218" spans="1:27" s="305" customFormat="1" ht="20.100000000000001" customHeight="1">
      <c r="A218" s="254">
        <v>30100062</v>
      </c>
      <c r="B218" s="447" t="s">
        <v>209</v>
      </c>
      <c r="C218" s="125" t="s">
        <v>195</v>
      </c>
      <c r="D218" s="451">
        <v>5.03</v>
      </c>
      <c r="E218" s="451"/>
      <c r="F218" s="451">
        <v>20170304</v>
      </c>
      <c r="G218" s="127">
        <f>108*6+57</f>
        <v>705</v>
      </c>
      <c r="H218" s="450">
        <f t="shared" si="51"/>
        <v>3546.15</v>
      </c>
      <c r="I218" s="128">
        <v>10</v>
      </c>
      <c r="J218" s="128">
        <f t="array" ref="J218">IF(ISERROR(G218/I218),"",G218/I218)</f>
        <v>70.5</v>
      </c>
      <c r="K218" s="130">
        <f t="array" ref="K218">IF(ISERROR(G218/L218),"",G218/L218)</f>
        <v>12.589285714285714</v>
      </c>
      <c r="L218" s="128">
        <v>56</v>
      </c>
      <c r="M218" s="108">
        <f t="shared" si="52"/>
        <v>-2.5892857142857135</v>
      </c>
      <c r="N218" s="128">
        <f t="shared" si="53"/>
        <v>0</v>
      </c>
      <c r="O218" s="449"/>
      <c r="P218" s="449"/>
      <c r="Q218" s="449"/>
      <c r="R218" s="449"/>
      <c r="S218" s="449"/>
      <c r="T218" s="449"/>
      <c r="U218" s="449"/>
      <c r="V218" s="131">
        <f t="shared" si="54"/>
        <v>0</v>
      </c>
      <c r="W218" s="448">
        <f t="shared" si="55"/>
        <v>0</v>
      </c>
      <c r="X218" s="131"/>
      <c r="Y218" s="131"/>
      <c r="Z218" s="131"/>
      <c r="AA218" s="131"/>
    </row>
    <row r="219" spans="1:27" s="305" customFormat="1" ht="20.100000000000001" customHeight="1">
      <c r="A219" s="254">
        <v>30100031</v>
      </c>
      <c r="B219" s="447" t="s">
        <v>209</v>
      </c>
      <c r="C219" s="125" t="s">
        <v>204</v>
      </c>
      <c r="D219" s="451">
        <v>5.03</v>
      </c>
      <c r="E219" s="451"/>
      <c r="F219" s="451">
        <v>20170304</v>
      </c>
      <c r="G219" s="127">
        <f>82+108+108</f>
        <v>298</v>
      </c>
      <c r="H219" s="450">
        <f t="shared" si="51"/>
        <v>1498.94</v>
      </c>
      <c r="I219" s="128">
        <v>5</v>
      </c>
      <c r="J219" s="128">
        <f t="array" ref="J219">IF(ISERROR(G219/I219),"",G219/I219)</f>
        <v>59.6</v>
      </c>
      <c r="K219" s="130">
        <f t="array" ref="K219">IF(ISERROR(G219/L219),"",G219/L219)</f>
        <v>5.3214285714285712</v>
      </c>
      <c r="L219" s="128">
        <v>56</v>
      </c>
      <c r="M219" s="108">
        <f t="shared" si="52"/>
        <v>-0.32142857142857117</v>
      </c>
      <c r="N219" s="128">
        <f t="shared" si="53"/>
        <v>0</v>
      </c>
      <c r="O219" s="449"/>
      <c r="P219" s="449"/>
      <c r="Q219" s="449"/>
      <c r="R219" s="449"/>
      <c r="S219" s="449"/>
      <c r="T219" s="449"/>
      <c r="U219" s="449"/>
      <c r="V219" s="131">
        <f t="shared" si="54"/>
        <v>0</v>
      </c>
      <c r="W219" s="448">
        <f t="shared" si="55"/>
        <v>0</v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47" t="s">
        <v>382</v>
      </c>
      <c r="C220" s="177" t="s">
        <v>383</v>
      </c>
      <c r="D220" s="451">
        <v>5.03</v>
      </c>
      <c r="E220" s="451"/>
      <c r="F220" s="451"/>
      <c r="G220" s="127"/>
      <c r="H220" s="45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49"/>
      <c r="P220" s="449"/>
      <c r="Q220" s="449"/>
      <c r="R220" s="449"/>
      <c r="S220" s="449"/>
      <c r="T220" s="449"/>
      <c r="U220" s="449"/>
      <c r="V220" s="131"/>
      <c r="W220" s="448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47" t="s">
        <v>382</v>
      </c>
      <c r="C221" s="177" t="s">
        <v>384</v>
      </c>
      <c r="D221" s="451">
        <v>5.03</v>
      </c>
      <c r="E221" s="451"/>
      <c r="F221" s="451"/>
      <c r="G221" s="127"/>
      <c r="H221" s="45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49"/>
      <c r="P221" s="449"/>
      <c r="Q221" s="449"/>
      <c r="R221" s="449"/>
      <c r="S221" s="449"/>
      <c r="T221" s="449"/>
      <c r="U221" s="449"/>
      <c r="V221" s="131"/>
      <c r="W221" s="448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47" t="s">
        <v>382</v>
      </c>
      <c r="C222" s="177" t="s">
        <v>389</v>
      </c>
      <c r="D222" s="451">
        <v>5.03</v>
      </c>
      <c r="E222" s="451"/>
      <c r="F222" s="451"/>
      <c r="G222" s="127"/>
      <c r="H222" s="45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49"/>
      <c r="P222" s="449"/>
      <c r="Q222" s="449"/>
      <c r="R222" s="449"/>
      <c r="S222" s="449"/>
      <c r="T222" s="449"/>
      <c r="U222" s="449"/>
      <c r="V222" s="131"/>
      <c r="W222" s="448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47" t="s">
        <v>382</v>
      </c>
      <c r="C223" s="177" t="s">
        <v>391</v>
      </c>
      <c r="D223" s="451">
        <v>5.03</v>
      </c>
      <c r="E223" s="451"/>
      <c r="F223" s="451"/>
      <c r="G223" s="127"/>
      <c r="H223" s="45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49"/>
      <c r="P223" s="449"/>
      <c r="Q223" s="449"/>
      <c r="R223" s="449"/>
      <c r="S223" s="449"/>
      <c r="T223" s="449"/>
      <c r="U223" s="449"/>
      <c r="V223" s="131"/>
      <c r="W223" s="448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47" t="s">
        <v>418</v>
      </c>
      <c r="C224" s="177" t="s">
        <v>364</v>
      </c>
      <c r="D224" s="451">
        <v>5.03</v>
      </c>
      <c r="E224" s="451"/>
      <c r="F224" s="451"/>
      <c r="G224" s="127"/>
      <c r="H224" s="45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49"/>
      <c r="P224" s="449"/>
      <c r="Q224" s="449"/>
      <c r="R224" s="449"/>
      <c r="S224" s="449"/>
      <c r="T224" s="449"/>
      <c r="U224" s="449"/>
      <c r="V224" s="131"/>
      <c r="W224" s="448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47" t="s">
        <v>418</v>
      </c>
      <c r="C225" s="177" t="s">
        <v>365</v>
      </c>
      <c r="D225" s="451">
        <v>5.03</v>
      </c>
      <c r="E225" s="451"/>
      <c r="F225" s="451"/>
      <c r="G225" s="127"/>
      <c r="H225" s="45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49"/>
      <c r="P225" s="449"/>
      <c r="Q225" s="449"/>
      <c r="R225" s="449"/>
      <c r="S225" s="449"/>
      <c r="T225" s="449"/>
      <c r="U225" s="449"/>
      <c r="V225" s="131"/>
      <c r="W225" s="448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47" t="s">
        <v>418</v>
      </c>
      <c r="C226" s="177" t="s">
        <v>366</v>
      </c>
      <c r="D226" s="451">
        <v>5.03</v>
      </c>
      <c r="E226" s="451"/>
      <c r="F226" s="451"/>
      <c r="G226" s="127"/>
      <c r="H226" s="45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49"/>
      <c r="P226" s="449"/>
      <c r="Q226" s="449"/>
      <c r="R226" s="449"/>
      <c r="S226" s="449"/>
      <c r="T226" s="449"/>
      <c r="U226" s="449"/>
      <c r="V226" s="131"/>
      <c r="W226" s="448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47" t="s">
        <v>418</v>
      </c>
      <c r="C227" s="177" t="s">
        <v>367</v>
      </c>
      <c r="D227" s="451">
        <v>5.03</v>
      </c>
      <c r="E227" s="451"/>
      <c r="F227" s="451"/>
      <c r="G227" s="127"/>
      <c r="H227" s="45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49"/>
      <c r="P227" s="449"/>
      <c r="Q227" s="449"/>
      <c r="R227" s="449"/>
      <c r="S227" s="449"/>
      <c r="T227" s="449"/>
      <c r="U227" s="449"/>
      <c r="V227" s="131"/>
      <c r="W227" s="448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5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46"/>
      <c r="P228" s="446"/>
      <c r="Q228" s="446"/>
      <c r="R228" s="446"/>
      <c r="S228" s="446"/>
      <c r="T228" s="446"/>
      <c r="U228" s="446"/>
      <c r="V228" s="131">
        <f t="shared" ref="V228:V237" si="56">SUM(X228:AA228)</f>
        <v>0</v>
      </c>
      <c r="W228" s="44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5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46"/>
      <c r="P229" s="446"/>
      <c r="Q229" s="446"/>
      <c r="R229" s="446"/>
      <c r="S229" s="446"/>
      <c r="T229" s="446"/>
      <c r="U229" s="446"/>
      <c r="V229" s="131">
        <f t="shared" si="56"/>
        <v>0</v>
      </c>
      <c r="W229" s="448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5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46"/>
      <c r="P230" s="446"/>
      <c r="Q230" s="446"/>
      <c r="R230" s="446"/>
      <c r="S230" s="446"/>
      <c r="T230" s="446"/>
      <c r="U230" s="446"/>
      <c r="V230" s="131">
        <f t="shared" si="56"/>
        <v>0</v>
      </c>
      <c r="W230" s="448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5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46"/>
      <c r="P231" s="446"/>
      <c r="Q231" s="446"/>
      <c r="R231" s="446"/>
      <c r="S231" s="446"/>
      <c r="T231" s="446"/>
      <c r="U231" s="446"/>
      <c r="V231" s="131">
        <f t="shared" si="56"/>
        <v>0</v>
      </c>
      <c r="W231" s="448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5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46"/>
      <c r="P232" s="446"/>
      <c r="Q232" s="446"/>
      <c r="R232" s="446"/>
      <c r="S232" s="446"/>
      <c r="T232" s="446"/>
      <c r="U232" s="446"/>
      <c r="V232" s="131">
        <f t="shared" si="56"/>
        <v>0</v>
      </c>
      <c r="W232" s="448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5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46"/>
      <c r="P233" s="446"/>
      <c r="Q233" s="446"/>
      <c r="R233" s="446"/>
      <c r="S233" s="446"/>
      <c r="T233" s="446"/>
      <c r="U233" s="446"/>
      <c r="V233" s="131">
        <f t="shared" si="56"/>
        <v>0</v>
      </c>
      <c r="W233" s="448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5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46"/>
      <c r="P234" s="446"/>
      <c r="Q234" s="446"/>
      <c r="R234" s="446"/>
      <c r="S234" s="446"/>
      <c r="T234" s="446"/>
      <c r="U234" s="446"/>
      <c r="V234" s="131">
        <f t="shared" si="56"/>
        <v>0</v>
      </c>
      <c r="W234" s="448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5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46"/>
      <c r="P235" s="446"/>
      <c r="Q235" s="446"/>
      <c r="R235" s="446"/>
      <c r="S235" s="446"/>
      <c r="T235" s="446"/>
      <c r="U235" s="446"/>
      <c r="V235" s="131">
        <f t="shared" si="56"/>
        <v>0</v>
      </c>
      <c r="W235" s="448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5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46"/>
      <c r="P236" s="446"/>
      <c r="Q236" s="446"/>
      <c r="R236" s="446"/>
      <c r="S236" s="446"/>
      <c r="T236" s="446"/>
      <c r="U236" s="446"/>
      <c r="V236" s="131">
        <f t="shared" si="56"/>
        <v>0</v>
      </c>
      <c r="W236" s="448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5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46"/>
      <c r="P237" s="446"/>
      <c r="Q237" s="446"/>
      <c r="R237" s="446"/>
      <c r="S237" s="446"/>
      <c r="T237" s="446"/>
      <c r="U237" s="446"/>
      <c r="V237" s="131">
        <f t="shared" si="56"/>
        <v>0</v>
      </c>
      <c r="W237" s="448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5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46"/>
      <c r="P238" s="446"/>
      <c r="Q238" s="446"/>
      <c r="R238" s="446"/>
      <c r="S238" s="446"/>
      <c r="T238" s="446"/>
      <c r="U238" s="446"/>
      <c r="V238" s="131"/>
      <c r="W238" s="448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5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46"/>
      <c r="P239" s="446"/>
      <c r="Q239" s="446"/>
      <c r="R239" s="446"/>
      <c r="S239" s="446"/>
      <c r="T239" s="446"/>
      <c r="U239" s="446"/>
      <c r="V239" s="131"/>
      <c r="W239" s="448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5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46"/>
      <c r="P240" s="446"/>
      <c r="Q240" s="446"/>
      <c r="R240" s="446"/>
      <c r="S240" s="446"/>
      <c r="T240" s="446"/>
      <c r="U240" s="446"/>
      <c r="V240" s="131">
        <f>SUM(X240:AA240)</f>
        <v>0</v>
      </c>
      <c r="W240" s="448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>
        <v>20170301</v>
      </c>
      <c r="G241" s="127">
        <v>86</v>
      </c>
      <c r="H241" s="450">
        <f t="shared" si="51"/>
        <v>432.58000000000004</v>
      </c>
      <c r="I241" s="128">
        <v>4</v>
      </c>
      <c r="J241" s="128">
        <f t="array" ref="J241">IF(ISERROR(G241/I241),"",G241/I241)</f>
        <v>21.5</v>
      </c>
      <c r="K241" s="130">
        <f t="array" ref="K241">IF(ISERROR(G241/L241),"",G241/L241)</f>
        <v>4</v>
      </c>
      <c r="L241" s="128">
        <v>21.5</v>
      </c>
      <c r="M241" s="108">
        <f t="shared" si="58"/>
        <v>0</v>
      </c>
      <c r="N241" s="128">
        <f>SUM(O241:U241)</f>
        <v>0</v>
      </c>
      <c r="O241" s="446"/>
      <c r="P241" s="446"/>
      <c r="Q241" s="446"/>
      <c r="R241" s="446"/>
      <c r="S241" s="446"/>
      <c r="T241" s="446"/>
      <c r="U241" s="446"/>
      <c r="V241" s="131">
        <f>SUM(X241:AA241)</f>
        <v>0</v>
      </c>
      <c r="W241" s="44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443" t="s">
        <v>202</v>
      </c>
      <c r="D257" s="138"/>
      <c r="E257" s="138"/>
      <c r="F257" s="138"/>
      <c r="G257" s="139">
        <f>SUM(G200:G256)</f>
        <v>1775</v>
      </c>
      <c r="H257" s="140">
        <f>SUM(H200:H256)</f>
        <v>8962.5500000000011</v>
      </c>
      <c r="I257" s="140">
        <f>SUM(I200:I256)</f>
        <v>49</v>
      </c>
      <c r="J257" s="129">
        <f t="array" ref="J257">IF(ISERROR(G257/I257),"",G257/I257)</f>
        <v>36.224489795918366</v>
      </c>
      <c r="K257" s="140">
        <f>SUM(K200:K256)</f>
        <v>54.577380952380949</v>
      </c>
      <c r="L257" s="141"/>
      <c r="M257" s="144">
        <f t="shared" ref="M257:V257" si="59">SUM(M200:M256)</f>
        <v>-5.577380952380949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2"/>
      <c r="P295" s="442"/>
      <c r="Q295" s="442"/>
      <c r="R295" s="442"/>
      <c r="S295" s="442"/>
      <c r="T295" s="442"/>
      <c r="U295" s="44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44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43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2"/>
      <c r="P314" s="442"/>
      <c r="Q314" s="442"/>
      <c r="R314" s="442"/>
      <c r="S314" s="442"/>
      <c r="T314" s="442"/>
      <c r="U314" s="4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44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47" t="s">
        <v>241</v>
      </c>
      <c r="C330" s="125"/>
      <c r="D330" s="451">
        <f>78*120/1000</f>
        <v>9.36</v>
      </c>
      <c r="E330" s="451"/>
      <c r="F330" s="451">
        <v>20170301</v>
      </c>
      <c r="G330" s="127">
        <f>54*6</f>
        <v>324</v>
      </c>
      <c r="H330" s="450">
        <f>D330*G330</f>
        <v>3032.64</v>
      </c>
      <c r="I330" s="128">
        <v>40</v>
      </c>
      <c r="J330" s="128"/>
      <c r="K330" s="130">
        <f t="array" ref="K330">IF(ISERROR(G330/L330),"",G330/L330)</f>
        <v>43.2</v>
      </c>
      <c r="L330" s="128">
        <v>7.5</v>
      </c>
      <c r="M330" s="108"/>
      <c r="N330" s="128">
        <f>SUM(O330:U330)</f>
        <v>0</v>
      </c>
      <c r="O330" s="446"/>
      <c r="P330" s="446"/>
      <c r="Q330" s="446"/>
      <c r="R330" s="446"/>
      <c r="S330" s="446"/>
      <c r="T330" s="446"/>
      <c r="U330" s="446"/>
      <c r="V330" s="131">
        <f>SUM(X330:AA330)</f>
        <v>0</v>
      </c>
      <c r="W330" s="44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443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40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2583</v>
      </c>
      <c r="H335" s="147">
        <f>SUM(H199,H257,H292,H308,H319,H334)</f>
        <v>14434.550000000001</v>
      </c>
      <c r="I335" s="147">
        <f>SUM(I199,I257,I292,I308,I319,I334)</f>
        <v>110</v>
      </c>
      <c r="J335" s="148">
        <f t="array" ref="J335">IF(ISERROR(G335/I335),"",G335/I335)</f>
        <v>23.481818181818181</v>
      </c>
      <c r="K335" s="147">
        <f>SUM(K199,K257,K292,K308,K319,K334)</f>
        <v>123.25106516290727</v>
      </c>
      <c r="L335" s="148">
        <f>IF(ISERROR(G335/K335),"",G335/K335)</f>
        <v>20.957222532607862</v>
      </c>
      <c r="M335" s="147">
        <f t="shared" ref="M335:AA335" si="85">SUM(M199,M257,M292,M308,M319,M334)</f>
        <v>-10.051065162907264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436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436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436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436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436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436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436">
        <f>G335</f>
        <v>2583</v>
      </c>
      <c r="C342" s="646" t="s">
        <v>269</v>
      </c>
      <c r="D342" s="645"/>
      <c r="E342" s="738">
        <f>H335</f>
        <v>14434.550000000001</v>
      </c>
      <c r="F342" s="738"/>
      <c r="G342" s="636" t="s">
        <v>270</v>
      </c>
      <c r="H342" s="636"/>
      <c r="I342" s="664">
        <f>L335</f>
        <v>20.957222532607862</v>
      </c>
      <c r="J342" s="664"/>
      <c r="K342" s="666" t="s">
        <v>271</v>
      </c>
      <c r="L342" s="666"/>
      <c r="M342" s="664">
        <f>J335</f>
        <v>23.481818181818181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436">
        <f>I335+C341</f>
        <v>112</v>
      </c>
      <c r="C343" s="643" t="s">
        <v>251</v>
      </c>
      <c r="D343" s="644"/>
      <c r="E343" s="738">
        <f>K335+I341</f>
        <v>153.25106516290725</v>
      </c>
      <c r="F343" s="738"/>
      <c r="G343" s="636" t="s">
        <v>274</v>
      </c>
      <c r="H343" s="636"/>
      <c r="I343" s="664">
        <f>B343-E343</f>
        <v>-41.251065162907253</v>
      </c>
      <c r="J343" s="664"/>
      <c r="K343" s="666" t="s">
        <v>275</v>
      </c>
      <c r="L343" s="666"/>
      <c r="M343" s="667">
        <f>IF(ISERROR(I343/E343),"",I343/E343)</f>
        <v>-0.26917310570766345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436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hidden="1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hidden="1" customHeight="1">
      <c r="A348" s="688"/>
      <c r="B348" s="691"/>
      <c r="C348" s="691"/>
      <c r="D348" s="691"/>
      <c r="E348" s="685"/>
      <c r="F348" s="685"/>
      <c r="G348" s="302" t="s">
        <v>296</v>
      </c>
      <c r="H348" s="440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70" t="s">
        <v>224</v>
      </c>
      <c r="B463" s="671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75" t="s">
        <v>471</v>
      </c>
      <c r="B508" s="436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hidden="1" customHeight="1">
      <c r="A509" s="676"/>
      <c r="B509" s="436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hidden="1" customHeight="1">
      <c r="A510" s="676"/>
      <c r="B510" s="436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hidden="1" customHeight="1">
      <c r="A511" s="676"/>
      <c r="B511" s="436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hidden="1" customHeight="1">
      <c r="A512" s="676"/>
      <c r="B512" s="436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hidden="1" customHeight="1">
      <c r="A513" s="677"/>
      <c r="B513" s="436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hidden="1" customHeight="1">
      <c r="A514" s="261" t="s">
        <v>472</v>
      </c>
      <c r="B514" s="436">
        <f>G507</f>
        <v>0</v>
      </c>
      <c r="C514" s="646" t="s">
        <v>269</v>
      </c>
      <c r="D514" s="645"/>
      <c r="E514" s="738">
        <f>H507</f>
        <v>0</v>
      </c>
      <c r="F514" s="738"/>
      <c r="G514" s="636" t="s">
        <v>270</v>
      </c>
      <c r="H514" s="636"/>
      <c r="I514" s="664" t="str">
        <f>L507</f>
        <v/>
      </c>
      <c r="J514" s="664"/>
      <c r="K514" s="666" t="s">
        <v>271</v>
      </c>
      <c r="L514" s="666"/>
      <c r="M514" s="664" t="str">
        <f>J507</f>
        <v/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hidden="1" customHeight="1">
      <c r="A515" s="262" t="s">
        <v>473</v>
      </c>
      <c r="B515" s="436">
        <f>I507+C513</f>
        <v>1</v>
      </c>
      <c r="C515" s="643" t="s">
        <v>251</v>
      </c>
      <c r="D515" s="644"/>
      <c r="E515" s="738">
        <f>K507+I513</f>
        <v>11</v>
      </c>
      <c r="F515" s="738"/>
      <c r="G515" s="636" t="s">
        <v>274</v>
      </c>
      <c r="H515" s="636"/>
      <c r="I515" s="664">
        <f>B515-E515</f>
        <v>-10</v>
      </c>
      <c r="J515" s="664"/>
      <c r="K515" s="666" t="s">
        <v>275</v>
      </c>
      <c r="L515" s="666"/>
      <c r="M515" s="667">
        <f>IF(ISERROR(I515/E515),"",I515/E515)</f>
        <v>-0.90909090909090906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hidden="1" customHeight="1">
      <c r="A516" s="262" t="s">
        <v>474</v>
      </c>
      <c r="B516" s="436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 t="str">
        <f t="array" ref="M516">IF(ISERROR(I516/B514),"",I516/B514)</f>
        <v/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4512</v>
      </c>
      <c r="D519" s="659"/>
      <c r="E519" s="738" t="s">
        <v>269</v>
      </c>
      <c r="F519" s="738"/>
      <c r="G519" s="661">
        <f>SUM(E171,E342,E514)</f>
        <v>24141.989999999998</v>
      </c>
      <c r="H519" s="661"/>
      <c r="I519" s="636" t="s">
        <v>270</v>
      </c>
      <c r="J519" s="649"/>
      <c r="K519" s="658">
        <f>IF(ISERROR(C519/G520),"",C519/G520)</f>
        <v>14.947561479829247</v>
      </c>
      <c r="L519" s="659"/>
      <c r="M519" s="636" t="s">
        <v>271</v>
      </c>
      <c r="N519" s="636"/>
      <c r="O519" s="637">
        <f t="array" ref="O519">IF(ISERROR(C519/C520),"",C519/C520)</f>
        <v>23.245749613601237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194.1</v>
      </c>
      <c r="D520" s="659"/>
      <c r="E520" s="738" t="s">
        <v>251</v>
      </c>
      <c r="F520" s="738"/>
      <c r="G520" s="661">
        <f>SUM(E172,E343,E515)</f>
        <v>301.85525619604562</v>
      </c>
      <c r="H520" s="661"/>
      <c r="I520" s="643" t="s">
        <v>274</v>
      </c>
      <c r="J520" s="644"/>
      <c r="K520" s="646">
        <f>C520-G520</f>
        <v>-107.75525619604562</v>
      </c>
      <c r="L520" s="645"/>
      <c r="M520" s="646" t="s">
        <v>275</v>
      </c>
      <c r="N520" s="645"/>
      <c r="O520" s="650">
        <f>IF(ISERROR(K520/C520),"",K520/C520)</f>
        <v>-0.55515330343145608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1164</v>
      </c>
      <c r="D524" s="644"/>
      <c r="E524" s="736">
        <f>IF(ISERROR(C524/C530),"",C524/C530)</f>
        <v>0.25797872340425532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2367</v>
      </c>
      <c r="D525" s="644"/>
      <c r="E525" s="736">
        <f>IF(ISERROR(C525/C530),"",C525/C530)</f>
        <v>0.52460106382978722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50</v>
      </c>
      <c r="D526" s="644"/>
      <c r="E526" s="736">
        <f>IF(ISERROR(C526/C530),"",C526/C530)</f>
        <v>1.1081560283687944E-2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0</v>
      </c>
      <c r="D527" s="644"/>
      <c r="E527" s="736">
        <f>IF(ISERROR(C527/C530),"",C527/C530)</f>
        <v>0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607</v>
      </c>
      <c r="D528" s="644"/>
      <c r="E528" s="736">
        <f>IF(ISERROR(C528/C530),"",C528/C530)</f>
        <v>0.13453014184397163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324</v>
      </c>
      <c r="D529" s="644"/>
      <c r="E529" s="736">
        <f>IF(ISERROR(C529/C530),"",C529/C530)</f>
        <v>7.1808510638297879E-2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4512</v>
      </c>
      <c r="D530" s="644"/>
      <c r="E530" s="736">
        <f>SUM(E524:F529)</f>
        <v>0.99999999999999989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6" activePane="bottomRight" state="frozen"/>
      <selection activeCell="E487" sqref="E487"/>
      <selection pane="topRight" activeCell="E487" sqref="E487"/>
      <selection pane="bottomLeft" activeCell="E487" sqref="E487"/>
      <selection pane="bottomRight" activeCell="E535" sqref="E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476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6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470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459" t="s">
        <v>178</v>
      </c>
      <c r="C7" s="125" t="s">
        <v>179</v>
      </c>
      <c r="D7" s="472">
        <v>5.03</v>
      </c>
      <c r="E7" s="472"/>
      <c r="F7" s="472"/>
      <c r="G7" s="127"/>
      <c r="H7" s="4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8"/>
      <c r="P7" s="468"/>
      <c r="Q7" s="468"/>
      <c r="R7" s="468"/>
      <c r="S7" s="468"/>
      <c r="T7" s="468"/>
      <c r="U7" s="4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72">
        <v>5.03</v>
      </c>
      <c r="E8" s="472"/>
      <c r="F8" s="472"/>
      <c r="G8" s="127"/>
      <c r="H8" s="4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8"/>
      <c r="Q8" s="468"/>
      <c r="R8" s="468"/>
      <c r="S8" s="468"/>
      <c r="T8" s="468"/>
      <c r="U8" s="4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72">
        <v>5.03</v>
      </c>
      <c r="E9" s="472"/>
      <c r="F9" s="472"/>
      <c r="G9" s="127"/>
      <c r="H9" s="4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8"/>
      <c r="P9" s="468"/>
      <c r="Q9" s="468"/>
      <c r="R9" s="468"/>
      <c r="S9" s="468"/>
      <c r="T9" s="468"/>
      <c r="U9" s="4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72">
        <v>5.03</v>
      </c>
      <c r="E10" s="472"/>
      <c r="F10" s="472"/>
      <c r="G10" s="127"/>
      <c r="H10" s="4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8"/>
      <c r="P10" s="468"/>
      <c r="Q10" s="468"/>
      <c r="R10" s="468"/>
      <c r="S10" s="468"/>
      <c r="T10" s="468"/>
      <c r="U10" s="4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72">
        <v>5.03</v>
      </c>
      <c r="E11" s="472"/>
      <c r="F11" s="472"/>
      <c r="G11" s="127"/>
      <c r="H11" s="4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8"/>
      <c r="P11" s="468"/>
      <c r="Q11" s="468"/>
      <c r="R11" s="468"/>
      <c r="S11" s="468"/>
      <c r="T11" s="468"/>
      <c r="U11" s="4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72">
        <v>5.04</v>
      </c>
      <c r="E12" s="472"/>
      <c r="F12" s="473"/>
      <c r="G12" s="134"/>
      <c r="H12" s="46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8"/>
      <c r="P12" s="468"/>
      <c r="Q12" s="468"/>
      <c r="R12" s="468"/>
      <c r="S12" s="468"/>
      <c r="T12" s="468"/>
      <c r="U12" s="4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72">
        <v>5.03</v>
      </c>
      <c r="E13" s="472"/>
      <c r="F13" s="472"/>
      <c r="G13" s="127"/>
      <c r="H13" s="4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8"/>
      <c r="P13" s="468"/>
      <c r="Q13" s="468"/>
      <c r="R13" s="468"/>
      <c r="S13" s="468"/>
      <c r="T13" s="468"/>
      <c r="U13" s="46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72">
        <v>5.03</v>
      </c>
      <c r="E14" s="472"/>
      <c r="F14" s="472"/>
      <c r="G14" s="127"/>
      <c r="H14" s="4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8"/>
      <c r="P14" s="468"/>
      <c r="Q14" s="468"/>
      <c r="R14" s="468"/>
      <c r="S14" s="468"/>
      <c r="T14" s="468"/>
      <c r="U14" s="46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72">
        <v>5.04</v>
      </c>
      <c r="E15" s="472"/>
      <c r="F15" s="374"/>
      <c r="G15" s="127"/>
      <c r="H15" s="460">
        <f t="shared" si="0"/>
        <v>0</v>
      </c>
      <c r="I15" s="4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8"/>
      <c r="P15" s="468"/>
      <c r="Q15" s="468"/>
      <c r="R15" s="468"/>
      <c r="S15" s="468"/>
      <c r="T15" s="468"/>
      <c r="U15" s="4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72">
        <v>5.04</v>
      </c>
      <c r="E16" s="472"/>
      <c r="F16" s="374"/>
      <c r="G16" s="127"/>
      <c r="H16" s="460">
        <f t="shared" si="0"/>
        <v>0</v>
      </c>
      <c r="I16" s="4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8"/>
      <c r="P16" s="468"/>
      <c r="Q16" s="468"/>
      <c r="R16" s="468"/>
      <c r="S16" s="468"/>
      <c r="T16" s="468"/>
      <c r="U16" s="4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72">
        <v>5.03</v>
      </c>
      <c r="E17" s="472"/>
      <c r="F17" s="472"/>
      <c r="G17" s="127"/>
      <c r="H17" s="4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8"/>
      <c r="P17" s="468"/>
      <c r="Q17" s="468"/>
      <c r="R17" s="468"/>
      <c r="S17" s="468"/>
      <c r="T17" s="468"/>
      <c r="U17" s="46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72">
        <v>5.03</v>
      </c>
      <c r="E18" s="472"/>
      <c r="F18" s="472"/>
      <c r="G18" s="127"/>
      <c r="H18" s="4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8"/>
      <c r="P18" s="468"/>
      <c r="Q18" s="468"/>
      <c r="R18" s="468"/>
      <c r="S18" s="468"/>
      <c r="T18" s="468"/>
      <c r="U18" s="46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72">
        <v>5.0599999999999996</v>
      </c>
      <c r="E19" s="472"/>
      <c r="F19" s="472"/>
      <c r="G19" s="127"/>
      <c r="H19" s="4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8"/>
      <c r="P19" s="468"/>
      <c r="Q19" s="468"/>
      <c r="R19" s="468"/>
      <c r="S19" s="468"/>
      <c r="T19" s="468"/>
      <c r="U19" s="468"/>
      <c r="V19" s="131">
        <f>SUM(X19:AA19)</f>
        <v>0</v>
      </c>
      <c r="W19" s="46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72">
        <v>5.09</v>
      </c>
      <c r="E20" s="472"/>
      <c r="F20" s="472"/>
      <c r="G20" s="127"/>
      <c r="H20" s="4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8"/>
      <c r="P20" s="468"/>
      <c r="Q20" s="468"/>
      <c r="R20" s="468"/>
      <c r="S20" s="468"/>
      <c r="T20" s="468"/>
      <c r="U20" s="4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72">
        <v>5.09</v>
      </c>
      <c r="E21" s="472"/>
      <c r="F21" s="472"/>
      <c r="G21" s="127"/>
      <c r="H21" s="4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8"/>
      <c r="P21" s="468"/>
      <c r="Q21" s="468"/>
      <c r="R21" s="468"/>
      <c r="S21" s="468"/>
      <c r="T21" s="468"/>
      <c r="U21" s="4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6" t="s">
        <v>190</v>
      </c>
      <c r="D22" s="472">
        <v>4.8</v>
      </c>
      <c r="E22" s="472"/>
      <c r="F22" s="472"/>
      <c r="G22" s="127"/>
      <c r="H22" s="4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8"/>
      <c r="P22" s="468"/>
      <c r="Q22" s="468"/>
      <c r="R22" s="468"/>
      <c r="S22" s="468"/>
      <c r="T22" s="468"/>
      <c r="U22" s="46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6" t="s">
        <v>187</v>
      </c>
      <c r="D23" s="472">
        <v>4.8</v>
      </c>
      <c r="E23" s="472"/>
      <c r="F23" s="472"/>
      <c r="G23" s="127"/>
      <c r="H23" s="4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8"/>
      <c r="P23" s="468"/>
      <c r="Q23" s="468"/>
      <c r="R23" s="468"/>
      <c r="S23" s="468"/>
      <c r="T23" s="468"/>
      <c r="U23" s="46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6" t="s">
        <v>179</v>
      </c>
      <c r="D24" s="472">
        <v>4.8</v>
      </c>
      <c r="E24" s="472"/>
      <c r="F24" s="472"/>
      <c r="G24" s="127"/>
      <c r="H24" s="4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8"/>
      <c r="P24" s="468"/>
      <c r="Q24" s="468"/>
      <c r="R24" s="468"/>
      <c r="S24" s="468"/>
      <c r="T24" s="468"/>
      <c r="U24" s="46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6" t="s">
        <v>199</v>
      </c>
      <c r="D25" s="472">
        <v>4.8</v>
      </c>
      <c r="E25" s="472"/>
      <c r="F25" s="472"/>
      <c r="G25" s="127"/>
      <c r="H25" s="4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8"/>
      <c r="P25" s="468"/>
      <c r="Q25" s="468"/>
      <c r="R25" s="468"/>
      <c r="S25" s="468"/>
      <c r="T25" s="468"/>
      <c r="U25" s="46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72">
        <v>4.99</v>
      </c>
      <c r="E26" s="472"/>
      <c r="F26" s="472"/>
      <c r="G26" s="127"/>
      <c r="H26" s="4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8"/>
      <c r="P26" s="468"/>
      <c r="Q26" s="468"/>
      <c r="R26" s="468"/>
      <c r="S26" s="468"/>
      <c r="T26" s="468"/>
      <c r="U26" s="4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72">
        <v>4.99</v>
      </c>
      <c r="E27" s="472"/>
      <c r="F27" s="472"/>
      <c r="G27" s="127"/>
      <c r="H27" s="4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8"/>
      <c r="P27" s="468"/>
      <c r="Q27" s="468"/>
      <c r="R27" s="468"/>
      <c r="S27" s="468"/>
      <c r="T27" s="468"/>
      <c r="U27" s="4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70" t="s">
        <v>201</v>
      </c>
      <c r="B28" s="671"/>
      <c r="C28" s="46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9" t="s">
        <v>206</v>
      </c>
      <c r="C29" s="125" t="s">
        <v>199</v>
      </c>
      <c r="D29" s="472">
        <v>5.03</v>
      </c>
      <c r="E29" s="472"/>
      <c r="F29" s="472"/>
      <c r="G29" s="127"/>
      <c r="H29" s="4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4"/>
      <c r="P29" s="464"/>
      <c r="Q29" s="464"/>
      <c r="R29" s="464"/>
      <c r="S29" s="464"/>
      <c r="T29" s="464"/>
      <c r="U29" s="4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9" t="s">
        <v>425</v>
      </c>
      <c r="C30" s="177" t="s">
        <v>427</v>
      </c>
      <c r="D30" s="472">
        <v>5.03</v>
      </c>
      <c r="E30" s="472"/>
      <c r="F30" s="472"/>
      <c r="G30" s="127"/>
      <c r="H30" s="4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4"/>
      <c r="P30" s="464"/>
      <c r="Q30" s="464"/>
      <c r="R30" s="464"/>
      <c r="S30" s="464"/>
      <c r="T30" s="464"/>
      <c r="U30" s="4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9" t="s">
        <v>206</v>
      </c>
      <c r="C31" s="125" t="s">
        <v>186</v>
      </c>
      <c r="D31" s="472">
        <v>5.03</v>
      </c>
      <c r="E31" s="472"/>
      <c r="F31" s="472"/>
      <c r="G31" s="127"/>
      <c r="H31" s="4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4"/>
      <c r="P31" s="464"/>
      <c r="Q31" s="464"/>
      <c r="R31" s="464"/>
      <c r="S31" s="464"/>
      <c r="T31" s="464"/>
      <c r="U31" s="4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9" t="s">
        <v>206</v>
      </c>
      <c r="C32" s="125" t="s">
        <v>203</v>
      </c>
      <c r="D32" s="472">
        <v>5.03</v>
      </c>
      <c r="E32" s="472"/>
      <c r="F32" s="472"/>
      <c r="G32" s="127"/>
      <c r="H32" s="4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4"/>
      <c r="P32" s="464"/>
      <c r="Q32" s="464"/>
      <c r="R32" s="464"/>
      <c r="S32" s="464"/>
      <c r="T32" s="464"/>
      <c r="U32" s="4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9" t="s">
        <v>206</v>
      </c>
      <c r="C33" s="125" t="s">
        <v>207</v>
      </c>
      <c r="D33" s="472">
        <v>5.03</v>
      </c>
      <c r="E33" s="472"/>
      <c r="F33" s="472"/>
      <c r="G33" s="127"/>
      <c r="H33" s="4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4"/>
      <c r="P33" s="464"/>
      <c r="Q33" s="464"/>
      <c r="R33" s="464"/>
      <c r="S33" s="464"/>
      <c r="T33" s="464"/>
      <c r="U33" s="4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9" t="s">
        <v>414</v>
      </c>
      <c r="C34" s="177" t="s">
        <v>415</v>
      </c>
      <c r="D34" s="472">
        <v>5.03</v>
      </c>
      <c r="E34" s="472"/>
      <c r="F34" s="472"/>
      <c r="G34" s="127"/>
      <c r="H34" s="460">
        <f t="shared" si="7"/>
        <v>0</v>
      </c>
      <c r="I34" s="128"/>
      <c r="J34" s="129"/>
      <c r="K34" s="130"/>
      <c r="L34" s="128">
        <v>52</v>
      </c>
      <c r="M34" s="108"/>
      <c r="N34" s="129"/>
      <c r="O34" s="464"/>
      <c r="P34" s="464"/>
      <c r="Q34" s="464"/>
      <c r="R34" s="464"/>
      <c r="S34" s="464"/>
      <c r="T34" s="464"/>
      <c r="U34" s="4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9" t="s">
        <v>414</v>
      </c>
      <c r="C35" s="177" t="s">
        <v>416</v>
      </c>
      <c r="D35" s="472">
        <v>5.03</v>
      </c>
      <c r="E35" s="472"/>
      <c r="F35" s="472"/>
      <c r="G35" s="127"/>
      <c r="H35" s="460">
        <f t="shared" si="7"/>
        <v>0</v>
      </c>
      <c r="I35" s="128"/>
      <c r="J35" s="129"/>
      <c r="K35" s="130"/>
      <c r="L35" s="128">
        <v>52</v>
      </c>
      <c r="M35" s="108"/>
      <c r="N35" s="129"/>
      <c r="O35" s="464"/>
      <c r="P35" s="464"/>
      <c r="Q35" s="464"/>
      <c r="R35" s="464"/>
      <c r="S35" s="464"/>
      <c r="T35" s="464"/>
      <c r="U35" s="4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9" t="s">
        <v>414</v>
      </c>
      <c r="C36" s="177" t="s">
        <v>61</v>
      </c>
      <c r="D36" s="472">
        <v>5.03</v>
      </c>
      <c r="E36" s="472"/>
      <c r="F36" s="472"/>
      <c r="G36" s="127"/>
      <c r="H36" s="460">
        <f t="shared" si="7"/>
        <v>0</v>
      </c>
      <c r="I36" s="128"/>
      <c r="J36" s="129"/>
      <c r="K36" s="130"/>
      <c r="L36" s="128">
        <v>52</v>
      </c>
      <c r="M36" s="108"/>
      <c r="N36" s="129"/>
      <c r="O36" s="464"/>
      <c r="P36" s="464"/>
      <c r="Q36" s="464"/>
      <c r="R36" s="464"/>
      <c r="S36" s="464"/>
      <c r="T36" s="464"/>
      <c r="U36" s="46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9" t="s">
        <v>208</v>
      </c>
      <c r="C37" s="125" t="s">
        <v>179</v>
      </c>
      <c r="D37" s="472">
        <v>5.08</v>
      </c>
      <c r="E37" s="472"/>
      <c r="F37" s="472"/>
      <c r="G37" s="127"/>
      <c r="H37" s="4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4"/>
      <c r="P37" s="464"/>
      <c r="Q37" s="464"/>
      <c r="R37" s="464"/>
      <c r="S37" s="464"/>
      <c r="T37" s="464"/>
      <c r="U37" s="4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59" t="s">
        <v>208</v>
      </c>
      <c r="C38" s="125" t="s">
        <v>204</v>
      </c>
      <c r="D38" s="472">
        <v>5.08</v>
      </c>
      <c r="E38" s="472"/>
      <c r="F38" s="472">
        <v>20170306</v>
      </c>
      <c r="G38" s="127">
        <f>108*6+48</f>
        <v>696</v>
      </c>
      <c r="H38" s="460">
        <f t="shared" si="7"/>
        <v>3535.68</v>
      </c>
      <c r="I38" s="128">
        <f>9.5*2</f>
        <v>19</v>
      </c>
      <c r="J38" s="128">
        <f t="array" ref="J38">IF(ISERROR(G38/I38),"",G38/I38)</f>
        <v>36.631578947368418</v>
      </c>
      <c r="K38" s="130">
        <f t="array" ref="K38">IF(ISERROR(G38/L38),"",G38/L38)</f>
        <v>33.142857142857146</v>
      </c>
      <c r="L38" s="128">
        <v>21</v>
      </c>
      <c r="M38" s="108">
        <f t="shared" si="9"/>
        <v>-14.142857142857146</v>
      </c>
      <c r="N38" s="128">
        <f t="shared" si="10"/>
        <v>0</v>
      </c>
      <c r="O38" s="464"/>
      <c r="P38" s="464"/>
      <c r="Q38" s="464"/>
      <c r="R38" s="464"/>
      <c r="S38" s="464"/>
      <c r="T38" s="464"/>
      <c r="U38" s="464"/>
      <c r="V38" s="131">
        <f t="shared" si="11"/>
        <v>0</v>
      </c>
      <c r="W38" s="461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9" t="s">
        <v>208</v>
      </c>
      <c r="C39" s="125" t="s">
        <v>205</v>
      </c>
      <c r="D39" s="472">
        <v>5.08</v>
      </c>
      <c r="E39" s="472"/>
      <c r="F39" s="472"/>
      <c r="G39" s="127"/>
      <c r="H39" s="4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4"/>
      <c r="P39" s="464"/>
      <c r="Q39" s="464"/>
      <c r="R39" s="464"/>
      <c r="S39" s="464"/>
      <c r="T39" s="464"/>
      <c r="U39" s="4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9" t="s">
        <v>208</v>
      </c>
      <c r="C40" s="125" t="s">
        <v>186</v>
      </c>
      <c r="D40" s="472">
        <v>5.08</v>
      </c>
      <c r="E40" s="472"/>
      <c r="F40" s="472"/>
      <c r="G40" s="127"/>
      <c r="H40" s="4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64"/>
      <c r="P40" s="464"/>
      <c r="Q40" s="464"/>
      <c r="R40" s="464"/>
      <c r="S40" s="464"/>
      <c r="T40" s="464"/>
      <c r="U40" s="4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9" t="s">
        <v>208</v>
      </c>
      <c r="C41" s="125" t="s">
        <v>203</v>
      </c>
      <c r="D41" s="472">
        <v>5.08</v>
      </c>
      <c r="E41" s="472"/>
      <c r="F41" s="472"/>
      <c r="G41" s="127"/>
      <c r="H41" s="4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4"/>
      <c r="P41" s="464"/>
      <c r="Q41" s="464"/>
      <c r="R41" s="464"/>
      <c r="S41" s="464"/>
      <c r="T41" s="464"/>
      <c r="U41" s="4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9" t="s">
        <v>208</v>
      </c>
      <c r="C42" s="125" t="s">
        <v>199</v>
      </c>
      <c r="D42" s="472">
        <v>5.08</v>
      </c>
      <c r="E42" s="472"/>
      <c r="F42" s="472"/>
      <c r="G42" s="127"/>
      <c r="H42" s="4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8"/>
      <c r="P42" s="468"/>
      <c r="Q42" s="468"/>
      <c r="R42" s="468"/>
      <c r="S42" s="468"/>
      <c r="T42" s="468"/>
      <c r="U42" s="4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9" t="s">
        <v>208</v>
      </c>
      <c r="C43" s="125" t="s">
        <v>187</v>
      </c>
      <c r="D43" s="472">
        <v>5.08</v>
      </c>
      <c r="E43" s="472"/>
      <c r="F43" s="472"/>
      <c r="G43" s="127"/>
      <c r="H43" s="4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4"/>
      <c r="P43" s="464"/>
      <c r="Q43" s="464"/>
      <c r="R43" s="464"/>
      <c r="S43" s="464"/>
      <c r="T43" s="464"/>
      <c r="U43" s="4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9" t="s">
        <v>208</v>
      </c>
      <c r="C44" s="125" t="s">
        <v>207</v>
      </c>
      <c r="D44" s="472">
        <v>5.08</v>
      </c>
      <c r="E44" s="472"/>
      <c r="F44" s="472"/>
      <c r="G44" s="127"/>
      <c r="H44" s="4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8"/>
      <c r="P44" s="468"/>
      <c r="Q44" s="468"/>
      <c r="R44" s="468"/>
      <c r="S44" s="468"/>
      <c r="T44" s="468"/>
      <c r="U44" s="4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459" t="s">
        <v>209</v>
      </c>
      <c r="C45" s="125" t="s">
        <v>194</v>
      </c>
      <c r="D45" s="472">
        <v>5.03</v>
      </c>
      <c r="E45" s="472"/>
      <c r="F45" s="472">
        <v>20170306</v>
      </c>
      <c r="G45" s="127">
        <f>108*10+109</f>
        <v>1189</v>
      </c>
      <c r="H45" s="460">
        <f t="shared" si="7"/>
        <v>5980.67</v>
      </c>
      <c r="I45" s="128">
        <f>2+5.5*2</f>
        <v>13</v>
      </c>
      <c r="J45" s="128">
        <f t="array" ref="J45">IF(ISERROR(G45/I45),"",G45/I45)</f>
        <v>91.461538461538467</v>
      </c>
      <c r="K45" s="130">
        <f t="array" ref="K45">IF(ISERROR(G45/L45),"",G45/L45)</f>
        <v>21.232142857142858</v>
      </c>
      <c r="L45" s="128">
        <v>56</v>
      </c>
      <c r="M45" s="108">
        <f t="shared" si="9"/>
        <v>-8.2321428571428577</v>
      </c>
      <c r="N45" s="128">
        <f t="shared" si="10"/>
        <v>0</v>
      </c>
      <c r="O45" s="464"/>
      <c r="P45" s="464"/>
      <c r="Q45" s="464"/>
      <c r="R45" s="464"/>
      <c r="S45" s="464"/>
      <c r="T45" s="464"/>
      <c r="U45" s="464"/>
      <c r="V45" s="131">
        <f t="shared" si="11"/>
        <v>0</v>
      </c>
      <c r="W45" s="461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9" t="s">
        <v>209</v>
      </c>
      <c r="C46" s="125" t="s">
        <v>179</v>
      </c>
      <c r="D46" s="472">
        <v>5.03</v>
      </c>
      <c r="E46" s="472"/>
      <c r="F46" s="472"/>
      <c r="G46" s="127"/>
      <c r="H46" s="4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4"/>
      <c r="P46" s="464"/>
      <c r="Q46" s="464"/>
      <c r="R46" s="464"/>
      <c r="S46" s="464"/>
      <c r="T46" s="464"/>
      <c r="U46" s="4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459" t="s">
        <v>209</v>
      </c>
      <c r="C47" s="125" t="s">
        <v>195</v>
      </c>
      <c r="D47" s="472">
        <v>5.03</v>
      </c>
      <c r="E47" s="472"/>
      <c r="F47" s="472">
        <v>20170306</v>
      </c>
      <c r="G47" s="127">
        <f>108*2+62</f>
        <v>278</v>
      </c>
      <c r="H47" s="460">
        <f t="shared" si="7"/>
        <v>1398.3400000000001</v>
      </c>
      <c r="I47" s="128">
        <v>2</v>
      </c>
      <c r="J47" s="128">
        <f t="array" ref="J47">IF(ISERROR(G47/I47),"",G47/I47)</f>
        <v>139</v>
      </c>
      <c r="K47" s="130">
        <f t="array" ref="K47">IF(ISERROR(G47/L47),"",G47/L47)</f>
        <v>4.9642857142857144</v>
      </c>
      <c r="L47" s="128">
        <v>56</v>
      </c>
      <c r="M47" s="108">
        <f t="shared" si="9"/>
        <v>-2.9642857142857144</v>
      </c>
      <c r="N47" s="128">
        <f t="shared" si="10"/>
        <v>0</v>
      </c>
      <c r="O47" s="464"/>
      <c r="P47" s="464"/>
      <c r="Q47" s="464"/>
      <c r="R47" s="464"/>
      <c r="S47" s="464"/>
      <c r="T47" s="464"/>
      <c r="U47" s="464"/>
      <c r="V47" s="131">
        <f t="shared" si="11"/>
        <v>0</v>
      </c>
      <c r="W47" s="461">
        <f t="shared" si="12"/>
        <v>0</v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9" t="s">
        <v>209</v>
      </c>
      <c r="C48" s="125" t="s">
        <v>204</v>
      </c>
      <c r="D48" s="472">
        <v>5.03</v>
      </c>
      <c r="E48" s="472"/>
      <c r="F48" s="472"/>
      <c r="G48" s="127"/>
      <c r="H48" s="4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4"/>
      <c r="P48" s="464"/>
      <c r="Q48" s="464"/>
      <c r="R48" s="464"/>
      <c r="S48" s="464"/>
      <c r="T48" s="464"/>
      <c r="U48" s="4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9" t="s">
        <v>382</v>
      </c>
      <c r="C49" s="177" t="s">
        <v>383</v>
      </c>
      <c r="D49" s="472">
        <v>5.03</v>
      </c>
      <c r="E49" s="472"/>
      <c r="F49" s="472"/>
      <c r="G49" s="127"/>
      <c r="H49" s="4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4"/>
      <c r="P49" s="464"/>
      <c r="Q49" s="464"/>
      <c r="R49" s="464"/>
      <c r="S49" s="464"/>
      <c r="T49" s="464"/>
      <c r="U49" s="4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9" t="s">
        <v>382</v>
      </c>
      <c r="C50" s="177" t="s">
        <v>384</v>
      </c>
      <c r="D50" s="472">
        <v>5.03</v>
      </c>
      <c r="E50" s="472"/>
      <c r="F50" s="472"/>
      <c r="G50" s="127"/>
      <c r="H50" s="4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4"/>
      <c r="P50" s="464"/>
      <c r="Q50" s="464"/>
      <c r="R50" s="464"/>
      <c r="S50" s="464"/>
      <c r="T50" s="464"/>
      <c r="U50" s="4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9" t="s">
        <v>382</v>
      </c>
      <c r="C51" s="177" t="s">
        <v>389</v>
      </c>
      <c r="D51" s="472">
        <v>5.03</v>
      </c>
      <c r="E51" s="472"/>
      <c r="F51" s="472"/>
      <c r="G51" s="127"/>
      <c r="H51" s="4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4"/>
      <c r="P51" s="464"/>
      <c r="Q51" s="464"/>
      <c r="R51" s="464"/>
      <c r="S51" s="464"/>
      <c r="T51" s="464"/>
      <c r="U51" s="4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9" t="s">
        <v>382</v>
      </c>
      <c r="C52" s="177" t="s">
        <v>391</v>
      </c>
      <c r="D52" s="472">
        <v>5.03</v>
      </c>
      <c r="E52" s="472"/>
      <c r="F52" s="472"/>
      <c r="G52" s="127"/>
      <c r="H52" s="4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4"/>
      <c r="P52" s="464"/>
      <c r="Q52" s="464"/>
      <c r="R52" s="464"/>
      <c r="S52" s="464"/>
      <c r="T52" s="464"/>
      <c r="U52" s="4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9" t="s">
        <v>418</v>
      </c>
      <c r="C53" s="177" t="s">
        <v>364</v>
      </c>
      <c r="D53" s="472">
        <v>5.03</v>
      </c>
      <c r="E53" s="472"/>
      <c r="F53" s="472"/>
      <c r="G53" s="127"/>
      <c r="H53" s="4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4"/>
      <c r="P53" s="464"/>
      <c r="Q53" s="464"/>
      <c r="R53" s="464"/>
      <c r="S53" s="464"/>
      <c r="T53" s="464"/>
      <c r="U53" s="4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9" t="s">
        <v>418</v>
      </c>
      <c r="C54" s="177" t="s">
        <v>365</v>
      </c>
      <c r="D54" s="472">
        <v>5.03</v>
      </c>
      <c r="E54" s="472"/>
      <c r="F54" s="472"/>
      <c r="G54" s="127"/>
      <c r="H54" s="4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4"/>
      <c r="P54" s="464"/>
      <c r="Q54" s="464"/>
      <c r="R54" s="464"/>
      <c r="S54" s="464"/>
      <c r="T54" s="464"/>
      <c r="U54" s="4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9" t="s">
        <v>418</v>
      </c>
      <c r="C55" s="177" t="s">
        <v>366</v>
      </c>
      <c r="D55" s="472">
        <v>5.03</v>
      </c>
      <c r="E55" s="472"/>
      <c r="F55" s="472"/>
      <c r="G55" s="127"/>
      <c r="H55" s="4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4"/>
      <c r="P55" s="464"/>
      <c r="Q55" s="464"/>
      <c r="R55" s="464"/>
      <c r="S55" s="464"/>
      <c r="T55" s="464"/>
      <c r="U55" s="4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9" t="s">
        <v>418</v>
      </c>
      <c r="C56" s="177" t="s">
        <v>367</v>
      </c>
      <c r="D56" s="472">
        <v>5.03</v>
      </c>
      <c r="E56" s="472"/>
      <c r="F56" s="472"/>
      <c r="G56" s="127"/>
      <c r="H56" s="4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4"/>
      <c r="P56" s="464"/>
      <c r="Q56" s="464"/>
      <c r="R56" s="464"/>
      <c r="S56" s="464"/>
      <c r="T56" s="464"/>
      <c r="U56" s="4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72">
        <v>5.03</v>
      </c>
      <c r="E57" s="472"/>
      <c r="F57" s="472"/>
      <c r="G57" s="127"/>
      <c r="H57" s="4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8"/>
      <c r="P57" s="468"/>
      <c r="Q57" s="468"/>
      <c r="R57" s="468"/>
      <c r="S57" s="468"/>
      <c r="T57" s="468"/>
      <c r="U57" s="4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72">
        <v>5.03</v>
      </c>
      <c r="E58" s="472"/>
      <c r="F58" s="472"/>
      <c r="G58" s="127"/>
      <c r="H58" s="4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8"/>
      <c r="P58" s="468"/>
      <c r="Q58" s="468"/>
      <c r="R58" s="468"/>
      <c r="S58" s="468"/>
      <c r="T58" s="468"/>
      <c r="U58" s="4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72">
        <v>5.03</v>
      </c>
      <c r="E59" s="472"/>
      <c r="F59" s="472"/>
      <c r="G59" s="127"/>
      <c r="H59" s="4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8"/>
      <c r="P59" s="468"/>
      <c r="Q59" s="468"/>
      <c r="R59" s="468"/>
      <c r="S59" s="468"/>
      <c r="T59" s="468"/>
      <c r="U59" s="4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72">
        <v>5.03</v>
      </c>
      <c r="E60" s="472"/>
      <c r="F60" s="472"/>
      <c r="G60" s="127"/>
      <c r="H60" s="4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8"/>
      <c r="P60" s="468"/>
      <c r="Q60" s="468"/>
      <c r="R60" s="468"/>
      <c r="S60" s="468"/>
      <c r="T60" s="468"/>
      <c r="U60" s="4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72">
        <v>5.03</v>
      </c>
      <c r="E61" s="472"/>
      <c r="F61" s="472"/>
      <c r="G61" s="127"/>
      <c r="H61" s="4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8"/>
      <c r="P61" s="468"/>
      <c r="Q61" s="468"/>
      <c r="R61" s="468"/>
      <c r="S61" s="468"/>
      <c r="T61" s="468"/>
      <c r="U61" s="4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72">
        <v>5.03</v>
      </c>
      <c r="E62" s="472"/>
      <c r="F62" s="472"/>
      <c r="G62" s="127"/>
      <c r="H62" s="4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8"/>
      <c r="P62" s="468"/>
      <c r="Q62" s="468"/>
      <c r="R62" s="468"/>
      <c r="S62" s="468"/>
      <c r="T62" s="468"/>
      <c r="U62" s="4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72">
        <v>5.03</v>
      </c>
      <c r="E63" s="472"/>
      <c r="F63" s="472"/>
      <c r="G63" s="127"/>
      <c r="H63" s="4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8"/>
      <c r="P63" s="468"/>
      <c r="Q63" s="468"/>
      <c r="R63" s="468"/>
      <c r="S63" s="468"/>
      <c r="T63" s="468"/>
      <c r="U63" s="4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72">
        <v>5.03</v>
      </c>
      <c r="E64" s="472"/>
      <c r="F64" s="472"/>
      <c r="G64" s="127"/>
      <c r="H64" s="4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8"/>
      <c r="P64" s="468"/>
      <c r="Q64" s="468"/>
      <c r="R64" s="468"/>
      <c r="S64" s="468"/>
      <c r="T64" s="468"/>
      <c r="U64" s="4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72">
        <v>5.03</v>
      </c>
      <c r="E65" s="472"/>
      <c r="F65" s="472"/>
      <c r="G65" s="127"/>
      <c r="H65" s="4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8"/>
      <c r="P65" s="468"/>
      <c r="Q65" s="468"/>
      <c r="R65" s="468"/>
      <c r="S65" s="468"/>
      <c r="T65" s="468"/>
      <c r="U65" s="4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72">
        <v>5.03</v>
      </c>
      <c r="E66" s="472"/>
      <c r="F66" s="472"/>
      <c r="G66" s="127"/>
      <c r="H66" s="4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8"/>
      <c r="P66" s="468"/>
      <c r="Q66" s="468"/>
      <c r="R66" s="468"/>
      <c r="S66" s="468"/>
      <c r="T66" s="468"/>
      <c r="U66" s="4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72">
        <v>5.03</v>
      </c>
      <c r="E67" s="472"/>
      <c r="F67" s="472"/>
      <c r="G67" s="127"/>
      <c r="H67" s="4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8"/>
      <c r="P67" s="468"/>
      <c r="Q67" s="468"/>
      <c r="R67" s="468"/>
      <c r="S67" s="468"/>
      <c r="T67" s="468"/>
      <c r="U67" s="46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72">
        <v>5</v>
      </c>
      <c r="E68" s="472"/>
      <c r="F68" s="472"/>
      <c r="G68" s="127"/>
      <c r="H68" s="4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8"/>
      <c r="P68" s="468"/>
      <c r="Q68" s="468"/>
      <c r="R68" s="468"/>
      <c r="S68" s="468"/>
      <c r="T68" s="468"/>
      <c r="U68" s="46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72">
        <v>5.03</v>
      </c>
      <c r="E69" s="472"/>
      <c r="F69" s="472"/>
      <c r="G69" s="127"/>
      <c r="H69" s="4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8"/>
      <c r="P69" s="468"/>
      <c r="Q69" s="468"/>
      <c r="R69" s="468"/>
      <c r="S69" s="468"/>
      <c r="T69" s="468"/>
      <c r="U69" s="4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72">
        <v>5.03</v>
      </c>
      <c r="E70" s="472"/>
      <c r="F70" s="472"/>
      <c r="G70" s="127"/>
      <c r="H70" s="4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8"/>
      <c r="P70" s="468"/>
      <c r="Q70" s="468"/>
      <c r="R70" s="468"/>
      <c r="S70" s="468"/>
      <c r="T70" s="468"/>
      <c r="U70" s="4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72">
        <v>5.03</v>
      </c>
      <c r="E71" s="472"/>
      <c r="F71" s="472"/>
      <c r="G71" s="127"/>
      <c r="H71" s="460">
        <f t="shared" si="7"/>
        <v>0</v>
      </c>
      <c r="I71" s="128"/>
      <c r="J71" s="129"/>
      <c r="K71" s="130"/>
      <c r="L71" s="128"/>
      <c r="M71" s="108"/>
      <c r="N71" s="129"/>
      <c r="O71" s="468"/>
      <c r="P71" s="468"/>
      <c r="Q71" s="468"/>
      <c r="R71" s="468"/>
      <c r="S71" s="468"/>
      <c r="T71" s="468"/>
      <c r="U71" s="46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72">
        <v>5.0599999999999996</v>
      </c>
      <c r="E72" s="472"/>
      <c r="F72" s="472"/>
      <c r="G72" s="127"/>
      <c r="H72" s="4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8"/>
      <c r="P72" s="468"/>
      <c r="Q72" s="468"/>
      <c r="R72" s="468"/>
      <c r="S72" s="468"/>
      <c r="T72" s="468"/>
      <c r="U72" s="4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72">
        <v>5.0599999999999996</v>
      </c>
      <c r="E73" s="472"/>
      <c r="F73" s="472"/>
      <c r="G73" s="127"/>
      <c r="H73" s="4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8"/>
      <c r="P73" s="468"/>
      <c r="Q73" s="468"/>
      <c r="R73" s="468"/>
      <c r="S73" s="468"/>
      <c r="T73" s="468"/>
      <c r="U73" s="4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72">
        <v>5.0599999999999996</v>
      </c>
      <c r="E74" s="472"/>
      <c r="F74" s="472"/>
      <c r="G74" s="127"/>
      <c r="H74" s="4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8"/>
      <c r="P74" s="468"/>
      <c r="Q74" s="468"/>
      <c r="R74" s="468"/>
      <c r="S74" s="468"/>
      <c r="T74" s="468"/>
      <c r="U74" s="4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72">
        <v>5.0599999999999996</v>
      </c>
      <c r="E75" s="472"/>
      <c r="F75" s="472"/>
      <c r="G75" s="127"/>
      <c r="H75" s="4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8"/>
      <c r="P75" s="468"/>
      <c r="Q75" s="468"/>
      <c r="R75" s="468"/>
      <c r="S75" s="468"/>
      <c r="T75" s="468"/>
      <c r="U75" s="4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72">
        <v>5.5</v>
      </c>
      <c r="E76" s="472"/>
      <c r="F76" s="472"/>
      <c r="G76" s="127"/>
      <c r="H76" s="4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8"/>
      <c r="P76" s="468"/>
      <c r="Q76" s="468"/>
      <c r="R76" s="468"/>
      <c r="S76" s="468"/>
      <c r="T76" s="468"/>
      <c r="U76" s="46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72">
        <v>5.5</v>
      </c>
      <c r="E77" s="472"/>
      <c r="F77" s="472"/>
      <c r="G77" s="127"/>
      <c r="H77" s="4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8"/>
      <c r="P77" s="468"/>
      <c r="Q77" s="468"/>
      <c r="R77" s="468"/>
      <c r="S77" s="468"/>
      <c r="T77" s="468"/>
      <c r="U77" s="46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72">
        <v>5.5</v>
      </c>
      <c r="E78" s="472"/>
      <c r="F78" s="472"/>
      <c r="G78" s="127"/>
      <c r="H78" s="4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8"/>
      <c r="P78" s="468"/>
      <c r="Q78" s="468"/>
      <c r="R78" s="468"/>
      <c r="S78" s="468"/>
      <c r="T78" s="468"/>
      <c r="U78" s="46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72">
        <v>5.5</v>
      </c>
      <c r="E79" s="472"/>
      <c r="F79" s="472"/>
      <c r="G79" s="127"/>
      <c r="H79" s="4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8"/>
      <c r="P79" s="468"/>
      <c r="Q79" s="468"/>
      <c r="R79" s="468"/>
      <c r="S79" s="468"/>
      <c r="T79" s="468"/>
      <c r="U79" s="46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72">
        <v>5.03</v>
      </c>
      <c r="E80" s="472"/>
      <c r="F80" s="472"/>
      <c r="G80" s="127"/>
      <c r="H80" s="4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8"/>
      <c r="P80" s="468"/>
      <c r="Q80" s="468"/>
      <c r="R80" s="468"/>
      <c r="S80" s="468"/>
      <c r="T80" s="468"/>
      <c r="U80" s="46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72">
        <v>5.03</v>
      </c>
      <c r="E81" s="472"/>
      <c r="F81" s="472"/>
      <c r="G81" s="127"/>
      <c r="H81" s="4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8"/>
      <c r="P81" s="468"/>
      <c r="Q81" s="468"/>
      <c r="R81" s="468"/>
      <c r="S81" s="468"/>
      <c r="T81" s="468"/>
      <c r="U81" s="46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72">
        <v>5.03</v>
      </c>
      <c r="E82" s="472"/>
      <c r="F82" s="472"/>
      <c r="G82" s="127"/>
      <c r="H82" s="4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8"/>
      <c r="P82" s="468"/>
      <c r="Q82" s="468"/>
      <c r="R82" s="468"/>
      <c r="S82" s="468"/>
      <c r="T82" s="468"/>
      <c r="U82" s="46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72">
        <v>5.03</v>
      </c>
      <c r="E83" s="472"/>
      <c r="F83" s="472"/>
      <c r="G83" s="127"/>
      <c r="H83" s="4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8"/>
      <c r="P83" s="468"/>
      <c r="Q83" s="468"/>
      <c r="R83" s="468"/>
      <c r="S83" s="468"/>
      <c r="T83" s="468"/>
      <c r="U83" s="46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72">
        <v>5.03</v>
      </c>
      <c r="E84" s="472"/>
      <c r="F84" s="472"/>
      <c r="G84" s="127"/>
      <c r="H84" s="4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8"/>
      <c r="P84" s="468"/>
      <c r="Q84" s="468"/>
      <c r="R84" s="468"/>
      <c r="S84" s="468"/>
      <c r="T84" s="468"/>
      <c r="U84" s="46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72">
        <v>5.03</v>
      </c>
      <c r="E85" s="472"/>
      <c r="F85" s="472"/>
      <c r="G85" s="127"/>
      <c r="H85" s="4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8"/>
      <c r="P85" s="468"/>
      <c r="Q85" s="468"/>
      <c r="R85" s="468"/>
      <c r="S85" s="468"/>
      <c r="T85" s="468"/>
      <c r="U85" s="468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469" t="s">
        <v>202</v>
      </c>
      <c r="D86" s="138"/>
      <c r="E86" s="138"/>
      <c r="F86" s="138"/>
      <c r="G86" s="139">
        <f>SUM(G29:G85)</f>
        <v>2163</v>
      </c>
      <c r="H86" s="140">
        <f>SUM(H29:H85)</f>
        <v>10914.69</v>
      </c>
      <c r="I86" s="140">
        <f>SUM(I29:I85)</f>
        <v>34</v>
      </c>
      <c r="J86" s="129">
        <f t="array" ref="J86">IF(ISERROR(G86/I86),"",G86/I86)</f>
        <v>63.617647058823529</v>
      </c>
      <c r="K86" s="140">
        <f>SUM(K29:K85)</f>
        <v>59.339285714285715</v>
      </c>
      <c r="L86" s="141"/>
      <c r="M86" s="144">
        <f t="shared" ref="M86:V86" si="17">SUM(M29:M85)</f>
        <v>-25.339285714285719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9" t="s">
        <v>217</v>
      </c>
      <c r="C87" s="125" t="s">
        <v>179</v>
      </c>
      <c r="D87" s="472">
        <v>5.03</v>
      </c>
      <c r="E87" s="472"/>
      <c r="F87" s="472"/>
      <c r="G87" s="127"/>
      <c r="H87" s="4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8"/>
      <c r="P87" s="468"/>
      <c r="Q87" s="468"/>
      <c r="R87" s="468"/>
      <c r="S87" s="468"/>
      <c r="T87" s="468"/>
      <c r="U87" s="4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9" t="s">
        <v>217</v>
      </c>
      <c r="C88" s="125" t="s">
        <v>186</v>
      </c>
      <c r="D88" s="472">
        <v>5.03</v>
      </c>
      <c r="E88" s="472"/>
      <c r="F88" s="472"/>
      <c r="G88" s="127"/>
      <c r="H88" s="4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8"/>
      <c r="P88" s="468"/>
      <c r="Q88" s="468"/>
      <c r="R88" s="468"/>
      <c r="S88" s="468"/>
      <c r="T88" s="468"/>
      <c r="U88" s="4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9" t="s">
        <v>217</v>
      </c>
      <c r="C89" s="125" t="s">
        <v>204</v>
      </c>
      <c r="D89" s="472">
        <v>5.03</v>
      </c>
      <c r="E89" s="472"/>
      <c r="F89" s="472"/>
      <c r="G89" s="127"/>
      <c r="H89" s="4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8"/>
      <c r="P89" s="468"/>
      <c r="Q89" s="468"/>
      <c r="R89" s="468"/>
      <c r="S89" s="468"/>
      <c r="T89" s="468"/>
      <c r="U89" s="4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72">
        <v>5.03</v>
      </c>
      <c r="E90" s="472"/>
      <c r="F90" s="472"/>
      <c r="G90" s="127"/>
      <c r="H90" s="4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8"/>
      <c r="P90" s="468"/>
      <c r="Q90" s="468"/>
      <c r="R90" s="468"/>
      <c r="S90" s="468"/>
      <c r="T90" s="468"/>
      <c r="U90" s="4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72">
        <v>5.03</v>
      </c>
      <c r="E91" s="472"/>
      <c r="F91" s="472"/>
      <c r="G91" s="127"/>
      <c r="H91" s="4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8"/>
      <c r="P91" s="468"/>
      <c r="Q91" s="468"/>
      <c r="R91" s="468"/>
      <c r="S91" s="468"/>
      <c r="T91" s="468"/>
      <c r="U91" s="4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72">
        <v>5.03</v>
      </c>
      <c r="E92" s="472"/>
      <c r="F92" s="472"/>
      <c r="G92" s="127"/>
      <c r="H92" s="4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8"/>
      <c r="P92" s="468"/>
      <c r="Q92" s="468"/>
      <c r="R92" s="468"/>
      <c r="S92" s="468"/>
      <c r="T92" s="468"/>
      <c r="U92" s="4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72">
        <v>5.03</v>
      </c>
      <c r="E93" s="472"/>
      <c r="F93" s="472"/>
      <c r="G93" s="127"/>
      <c r="H93" s="4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8"/>
      <c r="P93" s="468"/>
      <c r="Q93" s="468"/>
      <c r="R93" s="468"/>
      <c r="S93" s="468"/>
      <c r="T93" s="468"/>
      <c r="U93" s="4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72"/>
      <c r="F94" s="472"/>
      <c r="G94" s="127"/>
      <c r="H94" s="4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8"/>
      <c r="P94" s="468"/>
      <c r="Q94" s="468"/>
      <c r="R94" s="468"/>
      <c r="S94" s="468"/>
      <c r="T94" s="468"/>
      <c r="U94" s="46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72">
        <v>5.03</v>
      </c>
      <c r="E95" s="472"/>
      <c r="F95" s="472"/>
      <c r="G95" s="146"/>
      <c r="H95" s="4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8"/>
      <c r="P95" s="468"/>
      <c r="Q95" s="468"/>
      <c r="R95" s="468"/>
      <c r="S95" s="468"/>
      <c r="T95" s="468"/>
      <c r="U95" s="4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72">
        <v>5.03</v>
      </c>
      <c r="E96" s="472"/>
      <c r="F96" s="472"/>
      <c r="G96" s="127"/>
      <c r="H96" s="4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8"/>
      <c r="P96" s="468"/>
      <c r="Q96" s="468"/>
      <c r="R96" s="468"/>
      <c r="S96" s="468"/>
      <c r="T96" s="468"/>
      <c r="U96" s="4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72">
        <v>5.03</v>
      </c>
      <c r="E97" s="472"/>
      <c r="F97" s="472"/>
      <c r="G97" s="127"/>
      <c r="H97" s="4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8"/>
      <c r="P97" s="468"/>
      <c r="Q97" s="468"/>
      <c r="R97" s="468"/>
      <c r="S97" s="468"/>
      <c r="T97" s="468"/>
      <c r="U97" s="4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72">
        <v>5.03</v>
      </c>
      <c r="E98" s="472"/>
      <c r="F98" s="472"/>
      <c r="G98" s="127"/>
      <c r="H98" s="4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8"/>
      <c r="P98" s="468"/>
      <c r="Q98" s="468"/>
      <c r="R98" s="468"/>
      <c r="S98" s="468"/>
      <c r="T98" s="468"/>
      <c r="U98" s="4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72">
        <v>5.03</v>
      </c>
      <c r="E99" s="472"/>
      <c r="F99" s="472"/>
      <c r="G99" s="127"/>
      <c r="H99" s="4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8"/>
      <c r="P99" s="468"/>
      <c r="Q99" s="468"/>
      <c r="R99" s="468"/>
      <c r="S99" s="468"/>
      <c r="T99" s="468"/>
      <c r="U99" s="4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72">
        <v>5.03</v>
      </c>
      <c r="E100" s="472"/>
      <c r="F100" s="472"/>
      <c r="G100" s="127"/>
      <c r="H100" s="4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8"/>
      <c r="P100" s="468"/>
      <c r="Q100" s="468"/>
      <c r="R100" s="468"/>
      <c r="S100" s="468"/>
      <c r="T100" s="468"/>
      <c r="U100" s="4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72">
        <v>5.03</v>
      </c>
      <c r="E101" s="472"/>
      <c r="F101" s="472"/>
      <c r="G101" s="127"/>
      <c r="H101" s="4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8"/>
      <c r="P101" s="468"/>
      <c r="Q101" s="468"/>
      <c r="R101" s="468"/>
      <c r="S101" s="468"/>
      <c r="T101" s="468"/>
      <c r="U101" s="4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72">
        <v>5.03</v>
      </c>
      <c r="E102" s="472"/>
      <c r="F102" s="472"/>
      <c r="G102" s="127"/>
      <c r="H102" s="4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8"/>
      <c r="P102" s="468"/>
      <c r="Q102" s="468"/>
      <c r="R102" s="468"/>
      <c r="S102" s="468"/>
      <c r="T102" s="468"/>
      <c r="U102" s="4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9" t="s">
        <v>222</v>
      </c>
      <c r="C103" s="125" t="s">
        <v>181</v>
      </c>
      <c r="D103" s="472">
        <v>10.199999999999999</v>
      </c>
      <c r="E103" s="472"/>
      <c r="F103" s="472"/>
      <c r="G103" s="127"/>
      <c r="H103" s="4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8"/>
      <c r="P103" s="468"/>
      <c r="Q103" s="468"/>
      <c r="R103" s="468"/>
      <c r="S103" s="468"/>
      <c r="T103" s="468"/>
      <c r="U103" s="4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9" t="s">
        <v>222</v>
      </c>
      <c r="C104" s="125" t="s">
        <v>179</v>
      </c>
      <c r="D104" s="472">
        <v>10.199999999999999</v>
      </c>
      <c r="E104" s="472"/>
      <c r="F104" s="472"/>
      <c r="G104" s="127"/>
      <c r="H104" s="4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8"/>
      <c r="P104" s="468"/>
      <c r="Q104" s="468"/>
      <c r="R104" s="468"/>
      <c r="S104" s="468"/>
      <c r="T104" s="468"/>
      <c r="U104" s="4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9" t="s">
        <v>222</v>
      </c>
      <c r="C105" s="125" t="s">
        <v>221</v>
      </c>
      <c r="D105" s="472">
        <v>10.199999999999999</v>
      </c>
      <c r="E105" s="472"/>
      <c r="F105" s="472"/>
      <c r="G105" s="127"/>
      <c r="H105" s="4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8"/>
      <c r="P105" s="468"/>
      <c r="Q105" s="468"/>
      <c r="R105" s="468"/>
      <c r="S105" s="468"/>
      <c r="T105" s="468"/>
      <c r="U105" s="4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9" t="s">
        <v>222</v>
      </c>
      <c r="C106" s="125" t="s">
        <v>186</v>
      </c>
      <c r="D106" s="472">
        <v>10.199999999999999</v>
      </c>
      <c r="E106" s="472"/>
      <c r="F106" s="472"/>
      <c r="G106" s="127"/>
      <c r="H106" s="4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8"/>
      <c r="P106" s="468"/>
      <c r="Q106" s="468"/>
      <c r="R106" s="468"/>
      <c r="S106" s="468"/>
      <c r="T106" s="468"/>
      <c r="U106" s="4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9" t="s">
        <v>393</v>
      </c>
      <c r="C107" s="177" t="s">
        <v>395</v>
      </c>
      <c r="D107" s="472">
        <v>5</v>
      </c>
      <c r="E107" s="472"/>
      <c r="F107" s="472"/>
      <c r="G107" s="127"/>
      <c r="H107" s="4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8"/>
      <c r="P107" s="468"/>
      <c r="Q107" s="468"/>
      <c r="R107" s="468"/>
      <c r="S107" s="468"/>
      <c r="T107" s="468"/>
      <c r="U107" s="46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9" t="s">
        <v>393</v>
      </c>
      <c r="C108" s="177" t="s">
        <v>402</v>
      </c>
      <c r="D108" s="472">
        <v>5</v>
      </c>
      <c r="E108" s="472"/>
      <c r="F108" s="472"/>
      <c r="G108" s="127"/>
      <c r="H108" s="4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8"/>
      <c r="P108" s="468"/>
      <c r="Q108" s="468"/>
      <c r="R108" s="468"/>
      <c r="S108" s="468"/>
      <c r="T108" s="468"/>
      <c r="U108" s="46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9" t="s">
        <v>404</v>
      </c>
      <c r="C109" s="177" t="s">
        <v>405</v>
      </c>
      <c r="D109" s="472">
        <v>5</v>
      </c>
      <c r="E109" s="472"/>
      <c r="F109" s="472"/>
      <c r="G109" s="127"/>
      <c r="H109" s="4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8"/>
      <c r="P109" s="468"/>
      <c r="Q109" s="468"/>
      <c r="R109" s="468"/>
      <c r="S109" s="468"/>
      <c r="T109" s="468"/>
      <c r="U109" s="46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9" t="s">
        <v>486</v>
      </c>
      <c r="C110" s="177" t="s">
        <v>372</v>
      </c>
      <c r="D110" s="472">
        <v>5</v>
      </c>
      <c r="E110" s="472"/>
      <c r="F110" s="472"/>
      <c r="G110" s="127"/>
      <c r="H110" s="4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8"/>
      <c r="P110" s="468"/>
      <c r="Q110" s="468"/>
      <c r="R110" s="468"/>
      <c r="S110" s="468"/>
      <c r="T110" s="468"/>
      <c r="U110" s="46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9" t="s">
        <v>343</v>
      </c>
      <c r="C111" s="125" t="s">
        <v>345</v>
      </c>
      <c r="D111" s="472">
        <v>5</v>
      </c>
      <c r="E111" s="472"/>
      <c r="F111" s="472"/>
      <c r="G111" s="127"/>
      <c r="H111" s="4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8"/>
      <c r="P111" s="468"/>
      <c r="Q111" s="468"/>
      <c r="R111" s="468"/>
      <c r="S111" s="468"/>
      <c r="T111" s="468"/>
      <c r="U111" s="46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9" t="s">
        <v>343</v>
      </c>
      <c r="C112" s="125" t="s">
        <v>347</v>
      </c>
      <c r="D112" s="472">
        <v>5</v>
      </c>
      <c r="E112" s="472"/>
      <c r="F112" s="472"/>
      <c r="G112" s="127"/>
      <c r="H112" s="4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8"/>
      <c r="P112" s="468"/>
      <c r="Q112" s="468"/>
      <c r="R112" s="468"/>
      <c r="S112" s="468"/>
      <c r="T112" s="468"/>
      <c r="U112" s="46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72">
        <v>5.0599999999999996</v>
      </c>
      <c r="E113" s="472"/>
      <c r="F113" s="472"/>
      <c r="G113" s="127"/>
      <c r="H113" s="4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8"/>
      <c r="P113" s="468"/>
      <c r="Q113" s="468"/>
      <c r="R113" s="468"/>
      <c r="S113" s="468"/>
      <c r="T113" s="468"/>
      <c r="U113" s="4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72">
        <v>5.0599999999999996</v>
      </c>
      <c r="E114" s="472"/>
      <c r="F114" s="472"/>
      <c r="G114" s="127"/>
      <c r="H114" s="4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8"/>
      <c r="P114" s="468"/>
      <c r="Q114" s="468"/>
      <c r="R114" s="468"/>
      <c r="S114" s="468"/>
      <c r="T114" s="468"/>
      <c r="U114" s="4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72">
        <v>5</v>
      </c>
      <c r="E115" s="472"/>
      <c r="F115" s="472"/>
      <c r="G115" s="127"/>
      <c r="H115" s="4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8"/>
      <c r="P115" s="468"/>
      <c r="Q115" s="468"/>
      <c r="R115" s="468"/>
      <c r="S115" s="468"/>
      <c r="T115" s="468"/>
      <c r="U115" s="46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72">
        <v>5</v>
      </c>
      <c r="E116" s="472"/>
      <c r="F116" s="472"/>
      <c r="G116" s="127"/>
      <c r="H116" s="4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8"/>
      <c r="P116" s="468"/>
      <c r="Q116" s="468"/>
      <c r="R116" s="468"/>
      <c r="S116" s="468"/>
      <c r="T116" s="468"/>
      <c r="U116" s="46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72">
        <v>5</v>
      </c>
      <c r="E117" s="472"/>
      <c r="F117" s="472">
        <v>20170303</v>
      </c>
      <c r="G117" s="127">
        <f>90+52+50+45</f>
        <v>237</v>
      </c>
      <c r="H117" s="460">
        <f t="shared" si="19"/>
        <v>1185</v>
      </c>
      <c r="I117" s="128">
        <v>4.5</v>
      </c>
      <c r="J117" s="128"/>
      <c r="K117" s="130">
        <f t="array" ref="K117">IF(ISERROR(G117/L117),"",G117/L117)</f>
        <v>9.875</v>
      </c>
      <c r="L117" s="128">
        <v>24</v>
      </c>
      <c r="M117" s="108"/>
      <c r="N117" s="128"/>
      <c r="O117" s="468"/>
      <c r="P117" s="468"/>
      <c r="Q117" s="468"/>
      <c r="R117" s="468"/>
      <c r="S117" s="468"/>
      <c r="T117" s="468"/>
      <c r="U117" s="468"/>
      <c r="V117" s="131"/>
      <c r="W117" s="461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72">
        <v>5.07</v>
      </c>
      <c r="E118" s="472"/>
      <c r="F118" s="472"/>
      <c r="G118" s="127"/>
      <c r="H118" s="4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8"/>
      <c r="P118" s="468"/>
      <c r="Q118" s="468"/>
      <c r="R118" s="468"/>
      <c r="S118" s="468"/>
      <c r="T118" s="468"/>
      <c r="U118" s="4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72">
        <v>5.07</v>
      </c>
      <c r="E119" s="472"/>
      <c r="F119" s="472"/>
      <c r="G119" s="127"/>
      <c r="H119" s="4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8"/>
      <c r="P119" s="468"/>
      <c r="Q119" s="468"/>
      <c r="R119" s="468"/>
      <c r="S119" s="468"/>
      <c r="T119" s="468"/>
      <c r="U119" s="4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72">
        <v>5.0599999999999996</v>
      </c>
      <c r="E120" s="472"/>
      <c r="F120" s="471"/>
      <c r="G120" s="127"/>
      <c r="H120" s="460">
        <f t="shared" si="19"/>
        <v>0</v>
      </c>
      <c r="I120" s="128"/>
      <c r="J120" s="129" t="str">
        <f t="array" ref="J120">IF(ISERROR(G120/I120),"",G120/I120)</f>
        <v/>
      </c>
      <c r="K120" s="4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8"/>
      <c r="P120" s="468"/>
      <c r="Q120" s="468"/>
      <c r="R120" s="468"/>
      <c r="S120" s="468"/>
      <c r="T120" s="468"/>
      <c r="U120" s="4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469" t="s">
        <v>202</v>
      </c>
      <c r="D121" s="138"/>
      <c r="E121" s="138"/>
      <c r="F121" s="138"/>
      <c r="G121" s="139">
        <f>SUM(G87:G120)</f>
        <v>237</v>
      </c>
      <c r="H121" s="140">
        <f>SUM(H87:H120)</f>
        <v>1185</v>
      </c>
      <c r="I121" s="140">
        <f>SUM(I87:I120)</f>
        <v>4.5</v>
      </c>
      <c r="J121" s="129">
        <f t="array" ref="J121">IF(ISERROR(G121/I121),"",G121/I121)</f>
        <v>52.666666666666664</v>
      </c>
      <c r="K121" s="140">
        <f>SUM(K87:K120)</f>
        <v>9.875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72">
        <v>5.03</v>
      </c>
      <c r="E122" s="472"/>
      <c r="F122" s="472"/>
      <c r="G122" s="127"/>
      <c r="H122" s="4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8"/>
      <c r="P122" s="468"/>
      <c r="Q122" s="468"/>
      <c r="R122" s="468"/>
      <c r="S122" s="468"/>
      <c r="T122" s="468"/>
      <c r="U122" s="4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72">
        <v>5.03</v>
      </c>
      <c r="E123" s="472"/>
      <c r="F123" s="472"/>
      <c r="G123" s="127"/>
      <c r="H123" s="4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8"/>
      <c r="P123" s="468"/>
      <c r="Q123" s="468"/>
      <c r="R123" s="468"/>
      <c r="S123" s="468"/>
      <c r="T123" s="468"/>
      <c r="U123" s="4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72">
        <v>5.04</v>
      </c>
      <c r="E124" s="472"/>
      <c r="F124" s="472"/>
      <c r="G124" s="127"/>
      <c r="H124" s="4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8"/>
      <c r="P124" s="468"/>
      <c r="Q124" s="468"/>
      <c r="R124" s="468"/>
      <c r="S124" s="468"/>
      <c r="T124" s="468"/>
      <c r="U124" s="4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72">
        <v>5.03</v>
      </c>
      <c r="E125" s="472"/>
      <c r="F125" s="472"/>
      <c r="G125" s="127"/>
      <c r="H125" s="4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8"/>
      <c r="P125" s="468"/>
      <c r="Q125" s="468"/>
      <c r="R125" s="468"/>
      <c r="S125" s="468"/>
      <c r="T125" s="468"/>
      <c r="U125" s="4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65" t="s">
        <v>203</v>
      </c>
      <c r="D126" s="472">
        <v>5.03</v>
      </c>
      <c r="E126" s="472"/>
      <c r="F126" s="472"/>
      <c r="G126" s="127"/>
      <c r="H126" s="4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8"/>
      <c r="P126" s="468"/>
      <c r="Q126" s="468"/>
      <c r="R126" s="468"/>
      <c r="S126" s="468"/>
      <c r="T126" s="468"/>
      <c r="U126" s="4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72">
        <v>5.03</v>
      </c>
      <c r="E127" s="472"/>
      <c r="F127" s="472"/>
      <c r="G127" s="127"/>
      <c r="H127" s="4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8"/>
      <c r="P127" s="468"/>
      <c r="Q127" s="468"/>
      <c r="R127" s="468"/>
      <c r="S127" s="468"/>
      <c r="T127" s="468"/>
      <c r="U127" s="4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72">
        <v>5.03</v>
      </c>
      <c r="E128" s="472"/>
      <c r="F128" s="472"/>
      <c r="G128" s="127"/>
      <c r="H128" s="4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8"/>
      <c r="P128" s="468"/>
      <c r="Q128" s="468"/>
      <c r="R128" s="468"/>
      <c r="S128" s="468"/>
      <c r="T128" s="468"/>
      <c r="U128" s="4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65" t="s">
        <v>228</v>
      </c>
      <c r="D129" s="472">
        <v>5.03</v>
      </c>
      <c r="E129" s="472"/>
      <c r="F129" s="472"/>
      <c r="G129" s="127"/>
      <c r="H129" s="4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8"/>
      <c r="P129" s="468"/>
      <c r="Q129" s="468"/>
      <c r="R129" s="468"/>
      <c r="S129" s="468"/>
      <c r="T129" s="468"/>
      <c r="U129" s="4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65" t="s">
        <v>212</v>
      </c>
      <c r="D130" s="472">
        <v>5.03</v>
      </c>
      <c r="E130" s="472"/>
      <c r="F130" s="472"/>
      <c r="G130" s="127"/>
      <c r="H130" s="4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8"/>
      <c r="P130" s="468"/>
      <c r="Q130" s="468"/>
      <c r="R130" s="468"/>
      <c r="S130" s="468"/>
      <c r="T130" s="468"/>
      <c r="U130" s="4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65" t="s">
        <v>203</v>
      </c>
      <c r="D131" s="472">
        <v>5.03</v>
      </c>
      <c r="E131" s="472"/>
      <c r="F131" s="472"/>
      <c r="G131" s="127"/>
      <c r="H131" s="4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8"/>
      <c r="P131" s="468"/>
      <c r="Q131" s="468"/>
      <c r="R131" s="468"/>
      <c r="S131" s="468"/>
      <c r="T131" s="468"/>
      <c r="U131" s="4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65" t="s">
        <v>186</v>
      </c>
      <c r="D132" s="472">
        <v>5.03</v>
      </c>
      <c r="E132" s="472"/>
      <c r="F132" s="472"/>
      <c r="G132" s="127"/>
      <c r="H132" s="4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8"/>
      <c r="P132" s="468"/>
      <c r="Q132" s="468"/>
      <c r="R132" s="468"/>
      <c r="S132" s="468"/>
      <c r="T132" s="468"/>
      <c r="U132" s="4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65" t="s">
        <v>228</v>
      </c>
      <c r="D133" s="472">
        <v>5.03</v>
      </c>
      <c r="E133" s="472"/>
      <c r="F133" s="472"/>
      <c r="G133" s="127"/>
      <c r="H133" s="4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8"/>
      <c r="P133" s="468"/>
      <c r="Q133" s="468"/>
      <c r="R133" s="468"/>
      <c r="S133" s="468"/>
      <c r="T133" s="468"/>
      <c r="U133" s="4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65" t="s">
        <v>199</v>
      </c>
      <c r="D134" s="472">
        <v>5.03</v>
      </c>
      <c r="E134" s="472"/>
      <c r="F134" s="472"/>
      <c r="G134" s="127"/>
      <c r="H134" s="4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8"/>
      <c r="P134" s="468"/>
      <c r="Q134" s="468"/>
      <c r="R134" s="468"/>
      <c r="S134" s="468"/>
      <c r="T134" s="468"/>
      <c r="U134" s="4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72">
        <v>5.0599999999999996</v>
      </c>
      <c r="E135" s="472"/>
      <c r="F135" s="472"/>
      <c r="G135" s="127"/>
      <c r="H135" s="4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8"/>
      <c r="P135" s="468"/>
      <c r="Q135" s="468"/>
      <c r="R135" s="468"/>
      <c r="S135" s="468"/>
      <c r="T135" s="468"/>
      <c r="U135" s="4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72">
        <v>5.0599999999999996</v>
      </c>
      <c r="E136" s="472"/>
      <c r="F136" s="472"/>
      <c r="G136" s="127"/>
      <c r="H136" s="4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8"/>
      <c r="P136" s="468"/>
      <c r="Q136" s="468"/>
      <c r="R136" s="468"/>
      <c r="S136" s="468"/>
      <c r="T136" s="468"/>
      <c r="U136" s="4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46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72">
        <v>5.04</v>
      </c>
      <c r="E138" s="472"/>
      <c r="F138" s="472"/>
      <c r="G138" s="127"/>
      <c r="H138" s="4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8"/>
      <c r="P138" s="468"/>
      <c r="Q138" s="468"/>
      <c r="R138" s="468"/>
      <c r="S138" s="468"/>
      <c r="T138" s="468"/>
      <c r="U138" s="4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72">
        <v>5.04</v>
      </c>
      <c r="E139" s="472"/>
      <c r="F139" s="472"/>
      <c r="G139" s="127"/>
      <c r="H139" s="4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8"/>
      <c r="P139" s="468"/>
      <c r="Q139" s="468"/>
      <c r="R139" s="468"/>
      <c r="S139" s="468"/>
      <c r="T139" s="468"/>
      <c r="U139" s="4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72">
        <v>5.04</v>
      </c>
      <c r="E140" s="472"/>
      <c r="F140" s="472"/>
      <c r="G140" s="127"/>
      <c r="H140" s="4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8"/>
      <c r="P140" s="468"/>
      <c r="Q140" s="468"/>
      <c r="R140" s="468"/>
      <c r="S140" s="468"/>
      <c r="T140" s="468"/>
      <c r="U140" s="4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72">
        <v>5.04</v>
      </c>
      <c r="E141" s="472"/>
      <c r="F141" s="472"/>
      <c r="G141" s="127"/>
      <c r="H141" s="4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8"/>
      <c r="P141" s="468"/>
      <c r="Q141" s="468"/>
      <c r="R141" s="468"/>
      <c r="S141" s="468"/>
      <c r="T141" s="468"/>
      <c r="U141" s="4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72">
        <v>5.04</v>
      </c>
      <c r="E142" s="472"/>
      <c r="F142" s="472"/>
      <c r="G142" s="127"/>
      <c r="H142" s="4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8"/>
      <c r="P142" s="468"/>
      <c r="Q142" s="468"/>
      <c r="R142" s="468"/>
      <c r="S142" s="468"/>
      <c r="T142" s="468"/>
      <c r="U142" s="4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72">
        <v>5.04</v>
      </c>
      <c r="E143" s="472"/>
      <c r="F143" s="472"/>
      <c r="G143" s="127"/>
      <c r="H143" s="4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8"/>
      <c r="P143" s="468"/>
      <c r="Q143" s="468"/>
      <c r="R143" s="468"/>
      <c r="S143" s="468"/>
      <c r="T143" s="468"/>
      <c r="U143" s="46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72">
        <v>5.04</v>
      </c>
      <c r="E144" s="472"/>
      <c r="F144" s="472"/>
      <c r="G144" s="127"/>
      <c r="H144" s="4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8"/>
      <c r="P144" s="468"/>
      <c r="Q144" s="468"/>
      <c r="R144" s="468"/>
      <c r="S144" s="468"/>
      <c r="T144" s="468"/>
      <c r="U144" s="46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72">
        <v>5.04</v>
      </c>
      <c r="E145" s="472"/>
      <c r="F145" s="472"/>
      <c r="G145" s="127"/>
      <c r="H145" s="4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8"/>
      <c r="P145" s="468"/>
      <c r="Q145" s="468"/>
      <c r="R145" s="468"/>
      <c r="S145" s="468"/>
      <c r="T145" s="468"/>
      <c r="U145" s="46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72">
        <v>5.04</v>
      </c>
      <c r="E146" s="472"/>
      <c r="F146" s="472"/>
      <c r="G146" s="127"/>
      <c r="H146" s="4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8"/>
      <c r="P146" s="468"/>
      <c r="Q146" s="468"/>
      <c r="R146" s="468"/>
      <c r="S146" s="468"/>
      <c r="T146" s="468"/>
      <c r="U146" s="46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72">
        <v>5.04</v>
      </c>
      <c r="E147" s="472"/>
      <c r="F147" s="472"/>
      <c r="G147" s="127"/>
      <c r="H147" s="4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8"/>
      <c r="P147" s="468"/>
      <c r="Q147" s="468"/>
      <c r="R147" s="468"/>
      <c r="S147" s="468"/>
      <c r="T147" s="468"/>
      <c r="U147" s="4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46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6"/>
      <c r="D149" s="472">
        <v>3.65</v>
      </c>
      <c r="E149" s="472"/>
      <c r="F149" s="471"/>
      <c r="G149" s="127"/>
      <c r="H149" s="460">
        <f t="shared" ref="H149:H162" si="40">D149*G149</f>
        <v>0</v>
      </c>
      <c r="I149" s="128"/>
      <c r="J149" s="129" t="str">
        <f t="array" ref="J149">IF(ISERROR(G149/I149),"",G149/I149)</f>
        <v/>
      </c>
      <c r="K149" s="4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8"/>
      <c r="P149" s="468"/>
      <c r="Q149" s="468"/>
      <c r="R149" s="468"/>
      <c r="S149" s="468"/>
      <c r="T149" s="468"/>
      <c r="U149" s="4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6"/>
      <c r="D150" s="472">
        <v>6.58</v>
      </c>
      <c r="E150" s="472"/>
      <c r="F150" s="472"/>
      <c r="G150" s="127"/>
      <c r="H150" s="4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8"/>
      <c r="P150" s="468"/>
      <c r="Q150" s="468"/>
      <c r="R150" s="468"/>
      <c r="S150" s="468"/>
      <c r="T150" s="468"/>
      <c r="U150" s="4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66"/>
      <c r="D151" s="472">
        <v>7.8</v>
      </c>
      <c r="E151" s="472"/>
      <c r="F151" s="472"/>
      <c r="G151" s="127"/>
      <c r="H151" s="4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8"/>
      <c r="P151" s="468"/>
      <c r="Q151" s="468"/>
      <c r="R151" s="468"/>
      <c r="S151" s="468"/>
      <c r="T151" s="468"/>
      <c r="U151" s="4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6"/>
      <c r="D152" s="472">
        <v>4.4000000000000004</v>
      </c>
      <c r="E152" s="472"/>
      <c r="F152" s="472"/>
      <c r="G152" s="127"/>
      <c r="H152" s="4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8"/>
      <c r="P152" s="468"/>
      <c r="Q152" s="468"/>
      <c r="R152" s="468"/>
      <c r="S152" s="468"/>
      <c r="T152" s="468"/>
      <c r="U152" s="4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72"/>
      <c r="E153" s="472"/>
      <c r="F153" s="472"/>
      <c r="G153" s="127"/>
      <c r="H153" s="4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8"/>
      <c r="P153" s="468"/>
      <c r="Q153" s="468"/>
      <c r="R153" s="468"/>
      <c r="S153" s="468"/>
      <c r="T153" s="468"/>
      <c r="U153" s="46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6" t="s">
        <v>239</v>
      </c>
      <c r="C154" s="466" t="s">
        <v>179</v>
      </c>
      <c r="D154" s="472">
        <v>6.04</v>
      </c>
      <c r="E154" s="472"/>
      <c r="F154" s="472"/>
      <c r="G154" s="127"/>
      <c r="H154" s="4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8"/>
      <c r="P154" s="468"/>
      <c r="Q154" s="468"/>
      <c r="R154" s="468"/>
      <c r="S154" s="468"/>
      <c r="T154" s="468"/>
      <c r="U154" s="4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6" t="s">
        <v>239</v>
      </c>
      <c r="C155" s="466" t="s">
        <v>186</v>
      </c>
      <c r="D155" s="472">
        <v>6.04</v>
      </c>
      <c r="E155" s="472"/>
      <c r="F155" s="472"/>
      <c r="G155" s="127"/>
      <c r="H155" s="4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8"/>
      <c r="P155" s="468"/>
      <c r="Q155" s="468"/>
      <c r="R155" s="468"/>
      <c r="S155" s="468"/>
      <c r="T155" s="468"/>
      <c r="U155" s="4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6" t="s">
        <v>440</v>
      </c>
      <c r="C156" s="466" t="s">
        <v>179</v>
      </c>
      <c r="D156" s="472">
        <v>6</v>
      </c>
      <c r="E156" s="472"/>
      <c r="F156" s="472"/>
      <c r="G156" s="127"/>
      <c r="H156" s="460">
        <f t="shared" si="40"/>
        <v>0</v>
      </c>
      <c r="I156" s="128"/>
      <c r="J156" s="129"/>
      <c r="K156" s="130"/>
      <c r="L156" s="128"/>
      <c r="M156" s="108"/>
      <c r="N156" s="129"/>
      <c r="O156" s="468"/>
      <c r="P156" s="468"/>
      <c r="Q156" s="468"/>
      <c r="R156" s="468"/>
      <c r="S156" s="468"/>
      <c r="T156" s="468"/>
      <c r="U156" s="46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6" t="s">
        <v>440</v>
      </c>
      <c r="C157" s="466" t="s">
        <v>60</v>
      </c>
      <c r="D157" s="472">
        <v>6</v>
      </c>
      <c r="E157" s="472"/>
      <c r="F157" s="472"/>
      <c r="G157" s="127"/>
      <c r="H157" s="4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8"/>
      <c r="P157" s="468"/>
      <c r="Q157" s="468"/>
      <c r="R157" s="468"/>
      <c r="S157" s="468"/>
      <c r="T157" s="468"/>
      <c r="U157" s="46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9" t="s">
        <v>240</v>
      </c>
      <c r="C158" s="125"/>
      <c r="D158" s="472">
        <v>7.3</v>
      </c>
      <c r="E158" s="472"/>
      <c r="F158" s="472"/>
      <c r="G158" s="127"/>
      <c r="H158" s="4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8"/>
      <c r="P158" s="468"/>
      <c r="Q158" s="468"/>
      <c r="R158" s="468"/>
      <c r="S158" s="468"/>
      <c r="T158" s="468"/>
      <c r="U158" s="4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59" t="s">
        <v>241</v>
      </c>
      <c r="C159" s="125"/>
      <c r="D159" s="472">
        <f>78*120/1000</f>
        <v>9.36</v>
      </c>
      <c r="E159" s="472"/>
      <c r="F159" s="472"/>
      <c r="G159" s="127"/>
      <c r="H159" s="4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8"/>
      <c r="P159" s="468"/>
      <c r="Q159" s="468"/>
      <c r="R159" s="468"/>
      <c r="S159" s="468"/>
      <c r="T159" s="468"/>
      <c r="U159" s="4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9" t="s">
        <v>242</v>
      </c>
      <c r="C160" s="125"/>
      <c r="D160" s="472">
        <v>4.5</v>
      </c>
      <c r="E160" s="472"/>
      <c r="F160" s="472"/>
      <c r="G160" s="127"/>
      <c r="H160" s="460">
        <f t="shared" si="40"/>
        <v>0</v>
      </c>
      <c r="I160" s="128"/>
      <c r="J160" s="129"/>
      <c r="K160" s="130"/>
      <c r="L160" s="128"/>
      <c r="M160" s="108"/>
      <c r="N160" s="129"/>
      <c r="O160" s="468"/>
      <c r="P160" s="468"/>
      <c r="Q160" s="468"/>
      <c r="R160" s="468"/>
      <c r="S160" s="468"/>
      <c r="T160" s="468"/>
      <c r="U160" s="46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9" t="s">
        <v>243</v>
      </c>
      <c r="C161" s="125"/>
      <c r="D161" s="472">
        <v>4.5</v>
      </c>
      <c r="E161" s="472"/>
      <c r="F161" s="472"/>
      <c r="G161" s="127"/>
      <c r="H161" s="460">
        <f t="shared" si="40"/>
        <v>0</v>
      </c>
      <c r="I161" s="128"/>
      <c r="J161" s="129"/>
      <c r="K161" s="130"/>
      <c r="L161" s="128"/>
      <c r="M161" s="108"/>
      <c r="N161" s="129"/>
      <c r="O161" s="468"/>
      <c r="P161" s="468"/>
      <c r="Q161" s="468"/>
      <c r="R161" s="468"/>
      <c r="S161" s="468"/>
      <c r="T161" s="468"/>
      <c r="U161" s="46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72">
        <v>5.03</v>
      </c>
      <c r="E162" s="472"/>
      <c r="F162" s="472"/>
      <c r="G162" s="127"/>
      <c r="H162" s="460">
        <f t="shared" si="40"/>
        <v>0</v>
      </c>
      <c r="I162" s="128"/>
      <c r="J162" s="129"/>
      <c r="K162" s="130"/>
      <c r="L162" s="128"/>
      <c r="M162" s="108"/>
      <c r="N162" s="129"/>
      <c r="O162" s="468"/>
      <c r="P162" s="468"/>
      <c r="Q162" s="468"/>
      <c r="R162" s="468"/>
      <c r="S162" s="468"/>
      <c r="T162" s="468"/>
      <c r="U162" s="46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46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2400</v>
      </c>
      <c r="H164" s="147">
        <f>SUM(H28,H86,H121,H137,H148,H163)</f>
        <v>12099.69</v>
      </c>
      <c r="I164" s="147">
        <f>SUM(I28,I86,I121,I137,I148,I163)</f>
        <v>38.5</v>
      </c>
      <c r="J164" s="148">
        <f t="array" ref="J164">IF(ISERROR(G164/I164),"",G164/I164)</f>
        <v>62.337662337662337</v>
      </c>
      <c r="K164" s="147">
        <f>SUM(K28,K86,K121,K137,K148,K163)</f>
        <v>69.214285714285722</v>
      </c>
      <c r="L164" s="148">
        <f>IF(ISERROR(G164/K164),"",G164/K164)</f>
        <v>34.67492260061919</v>
      </c>
      <c r="M164" s="147">
        <f t="shared" ref="M164:AA164" si="42">SUM(M28,M86,M121,M137,M148,M163)</f>
        <v>-25.339285714285719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462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462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462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462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462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462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462">
        <f>G164</f>
        <v>2400</v>
      </c>
      <c r="C171" s="646" t="s">
        <v>269</v>
      </c>
      <c r="D171" s="645"/>
      <c r="E171" s="738">
        <f>H164</f>
        <v>12099.69</v>
      </c>
      <c r="F171" s="738"/>
      <c r="G171" s="636" t="s">
        <v>270</v>
      </c>
      <c r="H171" s="636"/>
      <c r="I171" s="664">
        <f>L164</f>
        <v>34.67492260061919</v>
      </c>
      <c r="J171" s="664"/>
      <c r="K171" s="666" t="s">
        <v>271</v>
      </c>
      <c r="L171" s="666"/>
      <c r="M171" s="664">
        <f>J164</f>
        <v>62.337662337662337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462">
        <f>I164+C170</f>
        <v>42.5</v>
      </c>
      <c r="C172" s="643" t="s">
        <v>251</v>
      </c>
      <c r="D172" s="644"/>
      <c r="E172" s="738">
        <f>K164+I170</f>
        <v>110.21428571428572</v>
      </c>
      <c r="F172" s="738"/>
      <c r="G172" s="636" t="s">
        <v>274</v>
      </c>
      <c r="H172" s="636"/>
      <c r="I172" s="664">
        <f>B172-E172</f>
        <v>-67.714285714285722</v>
      </c>
      <c r="J172" s="664"/>
      <c r="K172" s="666" t="s">
        <v>275</v>
      </c>
      <c r="L172" s="666"/>
      <c r="M172" s="667">
        <f>IF(ISERROR(I172/E172),"",I172/E172)</f>
        <v>-0.61438755670771228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462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6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466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459" t="s">
        <v>178</v>
      </c>
      <c r="C178" s="125" t="s">
        <v>179</v>
      </c>
      <c r="D178" s="472">
        <v>5.03</v>
      </c>
      <c r="E178" s="472"/>
      <c r="F178" s="472"/>
      <c r="G178" s="146"/>
      <c r="H178" s="4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8"/>
      <c r="P178" s="468"/>
      <c r="Q178" s="468"/>
      <c r="R178" s="468"/>
      <c r="S178" s="468"/>
      <c r="T178" s="468"/>
      <c r="U178" s="4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72">
        <v>5.03</v>
      </c>
      <c r="E179" s="472"/>
      <c r="F179" s="472"/>
      <c r="G179" s="127"/>
      <c r="H179" s="4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8"/>
      <c r="P179" s="468"/>
      <c r="Q179" s="468"/>
      <c r="R179" s="468"/>
      <c r="S179" s="468"/>
      <c r="T179" s="468"/>
      <c r="U179" s="4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72">
        <v>5.03</v>
      </c>
      <c r="E180" s="472"/>
      <c r="F180" s="472"/>
      <c r="G180" s="127"/>
      <c r="H180" s="4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8"/>
      <c r="P180" s="468"/>
      <c r="Q180" s="468"/>
      <c r="R180" s="468"/>
      <c r="S180" s="468"/>
      <c r="T180" s="468"/>
      <c r="U180" s="4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72">
        <v>5.03</v>
      </c>
      <c r="E181" s="472"/>
      <c r="F181" s="472">
        <v>20170305</v>
      </c>
      <c r="G181" s="127">
        <f>108*5+97</f>
        <v>637</v>
      </c>
      <c r="H181" s="460">
        <f t="shared" si="43"/>
        <v>3204.11</v>
      </c>
      <c r="I181" s="128">
        <f>9.5*4</f>
        <v>38</v>
      </c>
      <c r="J181" s="128">
        <f t="array" ref="J181">IF(ISERROR(G181/I181),"",G181/I181)</f>
        <v>16.763157894736842</v>
      </c>
      <c r="K181" s="130">
        <f t="array" ref="K181">IF(ISERROR(G181/L181),"",G181/L181)</f>
        <v>33.526315789473685</v>
      </c>
      <c r="L181" s="128">
        <v>19</v>
      </c>
      <c r="M181" s="108">
        <f t="shared" si="44"/>
        <v>4.473684210526315</v>
      </c>
      <c r="N181" s="128">
        <f t="shared" si="47"/>
        <v>0</v>
      </c>
      <c r="O181" s="468"/>
      <c r="P181" s="468"/>
      <c r="Q181" s="468"/>
      <c r="R181" s="468"/>
      <c r="S181" s="468"/>
      <c r="T181" s="468"/>
      <c r="U181" s="468"/>
      <c r="V181" s="131">
        <f t="shared" si="45"/>
        <v>0</v>
      </c>
      <c r="W181" s="46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72">
        <v>5.03</v>
      </c>
      <c r="E182" s="472"/>
      <c r="F182" s="472"/>
      <c r="G182" s="127"/>
      <c r="H182" s="4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8"/>
      <c r="P182" s="468"/>
      <c r="Q182" s="468"/>
      <c r="R182" s="468"/>
      <c r="S182" s="468"/>
      <c r="T182" s="468"/>
      <c r="U182" s="4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72">
        <v>5.04</v>
      </c>
      <c r="E183" s="472"/>
      <c r="F183" s="473">
        <v>20170304</v>
      </c>
      <c r="G183" s="134">
        <f>35+100+100</f>
        <v>235</v>
      </c>
      <c r="H183" s="460">
        <f t="shared" si="43"/>
        <v>1184.4000000000001</v>
      </c>
      <c r="I183" s="135">
        <f>3.5*3</f>
        <v>10.5</v>
      </c>
      <c r="J183" s="128">
        <f t="array" ref="J183">IF(ISERROR(G183/I183),"",G183/I183)</f>
        <v>22.38095238095238</v>
      </c>
      <c r="K183" s="130">
        <f t="array" ref="K183">IF(ISERROR(G183/L183),"",G183/L183)</f>
        <v>12.368421052631579</v>
      </c>
      <c r="L183" s="128">
        <v>19</v>
      </c>
      <c r="M183" s="108">
        <f t="shared" si="44"/>
        <v>-1.8684210526315788</v>
      </c>
      <c r="N183" s="128">
        <f t="shared" si="47"/>
        <v>0</v>
      </c>
      <c r="O183" s="468"/>
      <c r="P183" s="468"/>
      <c r="Q183" s="468"/>
      <c r="R183" s="468"/>
      <c r="S183" s="468"/>
      <c r="T183" s="468"/>
      <c r="U183" s="468"/>
      <c r="V183" s="131">
        <f t="shared" si="45"/>
        <v>0</v>
      </c>
      <c r="W183" s="461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72">
        <v>5.03</v>
      </c>
      <c r="E184" s="472"/>
      <c r="F184" s="472"/>
      <c r="G184" s="127"/>
      <c r="H184" s="4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8"/>
      <c r="P184" s="468"/>
      <c r="Q184" s="468"/>
      <c r="R184" s="468"/>
      <c r="S184" s="468"/>
      <c r="T184" s="468"/>
      <c r="U184" s="46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72">
        <v>5.03</v>
      </c>
      <c r="E185" s="472"/>
      <c r="F185" s="472"/>
      <c r="G185" s="127"/>
      <c r="H185" s="4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8"/>
      <c r="P185" s="468"/>
      <c r="Q185" s="468"/>
      <c r="R185" s="468"/>
      <c r="S185" s="468"/>
      <c r="T185" s="468"/>
      <c r="U185" s="46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72">
        <v>5.04</v>
      </c>
      <c r="E186" s="472"/>
      <c r="F186" s="374"/>
      <c r="G186" s="127"/>
      <c r="H186" s="460">
        <f t="shared" si="43"/>
        <v>0</v>
      </c>
      <c r="I186" s="4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8"/>
      <c r="P186" s="468"/>
      <c r="Q186" s="468"/>
      <c r="R186" s="468"/>
      <c r="S186" s="468"/>
      <c r="T186" s="468"/>
      <c r="U186" s="4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72">
        <v>5.04</v>
      </c>
      <c r="E187" s="472"/>
      <c r="F187" s="374"/>
      <c r="G187" s="127"/>
      <c r="H187" s="460">
        <f t="shared" si="43"/>
        <v>0</v>
      </c>
      <c r="I187" s="4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8"/>
      <c r="P187" s="468"/>
      <c r="Q187" s="468"/>
      <c r="R187" s="468"/>
      <c r="S187" s="468"/>
      <c r="T187" s="468"/>
      <c r="U187" s="4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72"/>
      <c r="E188" s="472"/>
      <c r="F188" s="472"/>
      <c r="G188" s="127"/>
      <c r="H188" s="4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8"/>
      <c r="P188" s="468"/>
      <c r="Q188" s="468"/>
      <c r="R188" s="468"/>
      <c r="S188" s="468"/>
      <c r="T188" s="468"/>
      <c r="U188" s="46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72"/>
      <c r="E189" s="472"/>
      <c r="F189" s="472"/>
      <c r="G189" s="127"/>
      <c r="H189" s="4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8"/>
      <c r="P189" s="468"/>
      <c r="Q189" s="468"/>
      <c r="R189" s="468"/>
      <c r="S189" s="468"/>
      <c r="T189" s="468"/>
      <c r="U189" s="468"/>
      <c r="V189" s="131"/>
      <c r="W189" s="132"/>
      <c r="X189" s="131"/>
      <c r="Y189" s="131"/>
      <c r="Z189" s="131"/>
      <c r="AA189" s="131"/>
    </row>
    <row r="190" spans="1:27" s="305" customFormat="1" ht="20.100000000000001" customHeight="1">
      <c r="A190" s="254">
        <v>30200001</v>
      </c>
      <c r="B190" s="133" t="s">
        <v>196</v>
      </c>
      <c r="C190" s="125" t="s">
        <v>189</v>
      </c>
      <c r="D190" s="472">
        <v>5.0599999999999996</v>
      </c>
      <c r="E190" s="472"/>
      <c r="F190" s="472">
        <v>20170306</v>
      </c>
      <c r="G190" s="127">
        <f>90*4+54</f>
        <v>414</v>
      </c>
      <c r="H190" s="460">
        <f t="shared" ref="H190:H198" si="48">D190*G190</f>
        <v>2094.8399999999997</v>
      </c>
      <c r="I190" s="128">
        <f>6*4</f>
        <v>24</v>
      </c>
      <c r="J190" s="128">
        <f t="array" ref="J190">IF(ISERROR(G190/I190),"",G190/I190)</f>
        <v>17.25</v>
      </c>
      <c r="K190" s="130">
        <f t="array" ref="K190">IF(ISERROR(G190/L190),"",G190/L190)</f>
        <v>21.789473684210527</v>
      </c>
      <c r="L190" s="128">
        <v>19</v>
      </c>
      <c r="M190" s="108">
        <f t="shared" ref="M190:M198" si="49">IF(ISERROR(I190-K190),"",I190-K190)</f>
        <v>2.2105263157894726</v>
      </c>
      <c r="N190" s="128">
        <f>SUM(O190:U190)</f>
        <v>0</v>
      </c>
      <c r="O190" s="468"/>
      <c r="P190" s="468"/>
      <c r="Q190" s="468"/>
      <c r="R190" s="468"/>
      <c r="S190" s="468"/>
      <c r="T190" s="468"/>
      <c r="U190" s="468"/>
      <c r="V190" s="131">
        <f>SUM(X190:AA190)</f>
        <v>0</v>
      </c>
      <c r="W190" s="461">
        <f>IF(ISERROR(V190/G190),"",V190/G190)</f>
        <v>0</v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72">
        <v>5.09</v>
      </c>
      <c r="E191" s="472"/>
      <c r="F191" s="472"/>
      <c r="G191" s="127"/>
      <c r="H191" s="4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8"/>
      <c r="P191" s="468"/>
      <c r="Q191" s="468"/>
      <c r="R191" s="468"/>
      <c r="S191" s="468"/>
      <c r="T191" s="468"/>
      <c r="U191" s="4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72">
        <v>5.09</v>
      </c>
      <c r="E192" s="472"/>
      <c r="F192" s="472"/>
      <c r="G192" s="127"/>
      <c r="H192" s="4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8"/>
      <c r="P192" s="468"/>
      <c r="Q192" s="468"/>
      <c r="R192" s="468"/>
      <c r="S192" s="468"/>
      <c r="T192" s="468"/>
      <c r="U192" s="4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6" t="s">
        <v>190</v>
      </c>
      <c r="D193" s="472">
        <v>4.8</v>
      </c>
      <c r="E193" s="472"/>
      <c r="F193" s="472"/>
      <c r="G193" s="127"/>
      <c r="H193" s="4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8"/>
      <c r="P193" s="468"/>
      <c r="Q193" s="468"/>
      <c r="R193" s="468"/>
      <c r="S193" s="468"/>
      <c r="T193" s="468"/>
      <c r="U193" s="46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6" t="s">
        <v>187</v>
      </c>
      <c r="D194" s="472">
        <v>4.8</v>
      </c>
      <c r="E194" s="472"/>
      <c r="F194" s="472"/>
      <c r="G194" s="127"/>
      <c r="H194" s="4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8"/>
      <c r="P194" s="468"/>
      <c r="Q194" s="468"/>
      <c r="R194" s="468"/>
      <c r="S194" s="468"/>
      <c r="T194" s="468"/>
      <c r="U194" s="46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6" t="s">
        <v>179</v>
      </c>
      <c r="D195" s="472">
        <v>4.8</v>
      </c>
      <c r="E195" s="472"/>
      <c r="F195" s="472"/>
      <c r="G195" s="127"/>
      <c r="H195" s="4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8"/>
      <c r="P195" s="468"/>
      <c r="Q195" s="468"/>
      <c r="R195" s="468"/>
      <c r="S195" s="468"/>
      <c r="T195" s="468"/>
      <c r="U195" s="46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6" t="s">
        <v>199</v>
      </c>
      <c r="D196" s="472">
        <v>4.8</v>
      </c>
      <c r="E196" s="472"/>
      <c r="F196" s="472"/>
      <c r="G196" s="127"/>
      <c r="H196" s="4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8"/>
      <c r="P196" s="468"/>
      <c r="Q196" s="468"/>
      <c r="R196" s="468"/>
      <c r="S196" s="468"/>
      <c r="T196" s="468"/>
      <c r="U196" s="46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72">
        <v>4.99</v>
      </c>
      <c r="E197" s="472"/>
      <c r="F197" s="472"/>
      <c r="G197" s="127"/>
      <c r="H197" s="4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8"/>
      <c r="P197" s="468"/>
      <c r="Q197" s="468"/>
      <c r="R197" s="468"/>
      <c r="S197" s="468"/>
      <c r="T197" s="468"/>
      <c r="U197" s="4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72">
        <v>4.99</v>
      </c>
      <c r="E198" s="472"/>
      <c r="F198" s="472"/>
      <c r="G198" s="127"/>
      <c r="H198" s="4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8"/>
      <c r="P198" s="468"/>
      <c r="Q198" s="468"/>
      <c r="R198" s="468"/>
      <c r="S198" s="468"/>
      <c r="T198" s="468"/>
      <c r="U198" s="4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469" t="s">
        <v>202</v>
      </c>
      <c r="D199" s="138"/>
      <c r="E199" s="138"/>
      <c r="F199" s="138"/>
      <c r="G199" s="139">
        <f>SUM(G178:G198)</f>
        <v>1286</v>
      </c>
      <c r="H199" s="140">
        <f>SUM(H178:H198)</f>
        <v>6483.35</v>
      </c>
      <c r="I199" s="140">
        <f>SUM(I178:I198)</f>
        <v>72.5</v>
      </c>
      <c r="J199" s="129">
        <f t="array" ref="J199">IF(ISERROR(G199/I199),"",G199/I199)</f>
        <v>17.737931034482759</v>
      </c>
      <c r="K199" s="140">
        <f>SUM(K178:K198)</f>
        <v>67.68421052631578</v>
      </c>
      <c r="L199" s="141"/>
      <c r="M199" s="144">
        <f t="shared" ref="M199:AA199" si="50">SUM(M178:M198)</f>
        <v>4.8157894736842088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9" t="s">
        <v>206</v>
      </c>
      <c r="C200" s="125" t="s">
        <v>199</v>
      </c>
      <c r="D200" s="472">
        <v>5.03</v>
      </c>
      <c r="E200" s="472"/>
      <c r="F200" s="472"/>
      <c r="G200" s="127"/>
      <c r="H200" s="4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4"/>
      <c r="P200" s="464"/>
      <c r="Q200" s="464"/>
      <c r="R200" s="464"/>
      <c r="S200" s="464"/>
      <c r="T200" s="464"/>
      <c r="U200" s="4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9" t="s">
        <v>425</v>
      </c>
      <c r="C201" s="177" t="s">
        <v>427</v>
      </c>
      <c r="D201" s="472">
        <v>5.03</v>
      </c>
      <c r="E201" s="472"/>
      <c r="F201" s="472"/>
      <c r="G201" s="127"/>
      <c r="H201" s="4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4"/>
      <c r="P201" s="464"/>
      <c r="Q201" s="464"/>
      <c r="R201" s="464"/>
      <c r="S201" s="464"/>
      <c r="T201" s="464"/>
      <c r="U201" s="4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9" t="s">
        <v>206</v>
      </c>
      <c r="C202" s="125" t="s">
        <v>186</v>
      </c>
      <c r="D202" s="472">
        <v>5.03</v>
      </c>
      <c r="E202" s="472"/>
      <c r="F202" s="472"/>
      <c r="G202" s="127"/>
      <c r="H202" s="4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4"/>
      <c r="P202" s="464"/>
      <c r="Q202" s="464"/>
      <c r="R202" s="464"/>
      <c r="S202" s="464"/>
      <c r="T202" s="464"/>
      <c r="U202" s="4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9" t="s">
        <v>206</v>
      </c>
      <c r="C203" s="125" t="s">
        <v>203</v>
      </c>
      <c r="D203" s="472">
        <v>5.03</v>
      </c>
      <c r="E203" s="472"/>
      <c r="F203" s="472"/>
      <c r="G203" s="127"/>
      <c r="H203" s="4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4"/>
      <c r="P203" s="464"/>
      <c r="Q203" s="464"/>
      <c r="R203" s="464"/>
      <c r="S203" s="464"/>
      <c r="T203" s="464"/>
      <c r="U203" s="4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9" t="s">
        <v>206</v>
      </c>
      <c r="C204" s="125" t="s">
        <v>207</v>
      </c>
      <c r="D204" s="472">
        <v>5.03</v>
      </c>
      <c r="E204" s="472"/>
      <c r="F204" s="472"/>
      <c r="G204" s="127"/>
      <c r="H204" s="4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4"/>
      <c r="P204" s="464"/>
      <c r="Q204" s="464"/>
      <c r="R204" s="464"/>
      <c r="S204" s="464"/>
      <c r="T204" s="464"/>
      <c r="U204" s="4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9" t="s">
        <v>414</v>
      </c>
      <c r="C205" s="177" t="s">
        <v>415</v>
      </c>
      <c r="D205" s="472">
        <v>5.03</v>
      </c>
      <c r="E205" s="472"/>
      <c r="F205" s="472"/>
      <c r="G205" s="127"/>
      <c r="H205" s="4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4"/>
      <c r="P205" s="464"/>
      <c r="Q205" s="464"/>
      <c r="R205" s="464"/>
      <c r="S205" s="464"/>
      <c r="T205" s="464"/>
      <c r="U205" s="46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9" t="s">
        <v>414</v>
      </c>
      <c r="C206" s="177" t="s">
        <v>416</v>
      </c>
      <c r="D206" s="472">
        <v>5.03</v>
      </c>
      <c r="E206" s="472"/>
      <c r="F206" s="472"/>
      <c r="G206" s="127"/>
      <c r="H206" s="4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4"/>
      <c r="P206" s="464"/>
      <c r="Q206" s="464"/>
      <c r="R206" s="464"/>
      <c r="S206" s="464"/>
      <c r="T206" s="464"/>
      <c r="U206" s="46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9" t="s">
        <v>414</v>
      </c>
      <c r="C207" s="177" t="s">
        <v>61</v>
      </c>
      <c r="D207" s="472">
        <v>5.03</v>
      </c>
      <c r="E207" s="472"/>
      <c r="F207" s="472"/>
      <c r="G207" s="127"/>
      <c r="H207" s="4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4"/>
      <c r="P207" s="464"/>
      <c r="Q207" s="464"/>
      <c r="R207" s="464"/>
      <c r="S207" s="464"/>
      <c r="T207" s="464"/>
      <c r="U207" s="4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9" t="s">
        <v>208</v>
      </c>
      <c r="C208" s="125" t="s">
        <v>179</v>
      </c>
      <c r="D208" s="472">
        <v>5.08</v>
      </c>
      <c r="E208" s="472"/>
      <c r="F208" s="472"/>
      <c r="G208" s="127"/>
      <c r="H208" s="4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4"/>
      <c r="P208" s="464"/>
      <c r="Q208" s="464"/>
      <c r="R208" s="464"/>
      <c r="S208" s="464"/>
      <c r="T208" s="464"/>
      <c r="U208" s="4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9" t="s">
        <v>208</v>
      </c>
      <c r="C209" s="125" t="s">
        <v>204</v>
      </c>
      <c r="D209" s="472">
        <v>5.08</v>
      </c>
      <c r="E209" s="472"/>
      <c r="F209" s="472"/>
      <c r="G209" s="127"/>
      <c r="H209" s="4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4"/>
      <c r="P209" s="464"/>
      <c r="Q209" s="464"/>
      <c r="R209" s="464"/>
      <c r="S209" s="464"/>
      <c r="T209" s="464"/>
      <c r="U209" s="4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9" t="s">
        <v>208</v>
      </c>
      <c r="C210" s="125" t="s">
        <v>205</v>
      </c>
      <c r="D210" s="472">
        <v>5.08</v>
      </c>
      <c r="E210" s="472"/>
      <c r="F210" s="472"/>
      <c r="G210" s="127"/>
      <c r="H210" s="4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4"/>
      <c r="P210" s="464"/>
      <c r="Q210" s="464"/>
      <c r="R210" s="464"/>
      <c r="S210" s="464"/>
      <c r="T210" s="464"/>
      <c r="U210" s="4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9" t="s">
        <v>208</v>
      </c>
      <c r="C211" s="125" t="s">
        <v>186</v>
      </c>
      <c r="D211" s="472">
        <v>5.08</v>
      </c>
      <c r="E211" s="472"/>
      <c r="F211" s="472"/>
      <c r="G211" s="127"/>
      <c r="H211" s="4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4"/>
      <c r="P211" s="464"/>
      <c r="Q211" s="464"/>
      <c r="R211" s="464"/>
      <c r="S211" s="464"/>
      <c r="T211" s="464"/>
      <c r="U211" s="4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9" t="s">
        <v>208</v>
      </c>
      <c r="C212" s="125" t="s">
        <v>203</v>
      </c>
      <c r="D212" s="472">
        <v>5.08</v>
      </c>
      <c r="E212" s="472"/>
      <c r="F212" s="472"/>
      <c r="G212" s="127"/>
      <c r="H212" s="4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4"/>
      <c r="P212" s="464"/>
      <c r="Q212" s="464"/>
      <c r="R212" s="464"/>
      <c r="S212" s="464"/>
      <c r="T212" s="464"/>
      <c r="U212" s="4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9" t="s">
        <v>208</v>
      </c>
      <c r="C213" s="125" t="s">
        <v>199</v>
      </c>
      <c r="D213" s="472">
        <v>5.08</v>
      </c>
      <c r="E213" s="472"/>
      <c r="F213" s="472"/>
      <c r="G213" s="127"/>
      <c r="H213" s="4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8"/>
      <c r="P213" s="468"/>
      <c r="Q213" s="468"/>
      <c r="R213" s="468"/>
      <c r="S213" s="468"/>
      <c r="T213" s="468"/>
      <c r="U213" s="4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9" t="s">
        <v>208</v>
      </c>
      <c r="C214" s="125" t="s">
        <v>187</v>
      </c>
      <c r="D214" s="472">
        <v>5.08</v>
      </c>
      <c r="E214" s="472"/>
      <c r="F214" s="472"/>
      <c r="G214" s="127"/>
      <c r="H214" s="4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4"/>
      <c r="P214" s="464"/>
      <c r="Q214" s="464"/>
      <c r="R214" s="464"/>
      <c r="S214" s="464"/>
      <c r="T214" s="464"/>
      <c r="U214" s="4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9" t="s">
        <v>208</v>
      </c>
      <c r="C215" s="125" t="s">
        <v>207</v>
      </c>
      <c r="D215" s="472">
        <v>5.08</v>
      </c>
      <c r="E215" s="472"/>
      <c r="F215" s="472"/>
      <c r="G215" s="127"/>
      <c r="H215" s="4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8"/>
      <c r="P215" s="468"/>
      <c r="Q215" s="468"/>
      <c r="R215" s="468"/>
      <c r="S215" s="468"/>
      <c r="T215" s="468"/>
      <c r="U215" s="4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9" t="s">
        <v>209</v>
      </c>
      <c r="C216" s="125" t="s">
        <v>194</v>
      </c>
      <c r="D216" s="472">
        <v>5.03</v>
      </c>
      <c r="E216" s="472"/>
      <c r="F216" s="472"/>
      <c r="G216" s="127"/>
      <c r="H216" s="4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4"/>
      <c r="P216" s="464"/>
      <c r="Q216" s="464"/>
      <c r="R216" s="464"/>
      <c r="S216" s="464"/>
      <c r="T216" s="464"/>
      <c r="U216" s="4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9" t="s">
        <v>209</v>
      </c>
      <c r="C217" s="125" t="s">
        <v>179</v>
      </c>
      <c r="D217" s="472">
        <v>5.03</v>
      </c>
      <c r="E217" s="472"/>
      <c r="F217" s="472"/>
      <c r="G217" s="127"/>
      <c r="H217" s="4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4"/>
      <c r="P217" s="464"/>
      <c r="Q217" s="464"/>
      <c r="R217" s="464"/>
      <c r="S217" s="464"/>
      <c r="T217" s="464"/>
      <c r="U217" s="4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9" t="s">
        <v>209</v>
      </c>
      <c r="C218" s="125" t="s">
        <v>195</v>
      </c>
      <c r="D218" s="472">
        <v>5.03</v>
      </c>
      <c r="E218" s="472"/>
      <c r="F218" s="472"/>
      <c r="G218" s="127"/>
      <c r="H218" s="4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4"/>
      <c r="P218" s="464"/>
      <c r="Q218" s="464"/>
      <c r="R218" s="464"/>
      <c r="S218" s="464"/>
      <c r="T218" s="464"/>
      <c r="U218" s="4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9" t="s">
        <v>209</v>
      </c>
      <c r="C219" s="125" t="s">
        <v>204</v>
      </c>
      <c r="D219" s="472">
        <v>5.03</v>
      </c>
      <c r="E219" s="472"/>
      <c r="F219" s="472"/>
      <c r="G219" s="127"/>
      <c r="H219" s="4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4"/>
      <c r="P219" s="464"/>
      <c r="Q219" s="464"/>
      <c r="R219" s="464"/>
      <c r="S219" s="464"/>
      <c r="T219" s="464"/>
      <c r="U219" s="4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9" t="s">
        <v>382</v>
      </c>
      <c r="C220" s="177" t="s">
        <v>383</v>
      </c>
      <c r="D220" s="472">
        <v>5.03</v>
      </c>
      <c r="E220" s="472"/>
      <c r="F220" s="472"/>
      <c r="G220" s="127"/>
      <c r="H220" s="4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4"/>
      <c r="P220" s="464"/>
      <c r="Q220" s="464"/>
      <c r="R220" s="464"/>
      <c r="S220" s="464"/>
      <c r="T220" s="464"/>
      <c r="U220" s="4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9" t="s">
        <v>382</v>
      </c>
      <c r="C221" s="177" t="s">
        <v>384</v>
      </c>
      <c r="D221" s="472">
        <v>5.03</v>
      </c>
      <c r="E221" s="472"/>
      <c r="F221" s="472"/>
      <c r="G221" s="127"/>
      <c r="H221" s="4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4"/>
      <c r="P221" s="464"/>
      <c r="Q221" s="464"/>
      <c r="R221" s="464"/>
      <c r="S221" s="464"/>
      <c r="T221" s="464"/>
      <c r="U221" s="4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9" t="s">
        <v>382</v>
      </c>
      <c r="C222" s="177" t="s">
        <v>389</v>
      </c>
      <c r="D222" s="472">
        <v>5.03</v>
      </c>
      <c r="E222" s="472"/>
      <c r="F222" s="472"/>
      <c r="G222" s="127"/>
      <c r="H222" s="4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4"/>
      <c r="P222" s="464"/>
      <c r="Q222" s="464"/>
      <c r="R222" s="464"/>
      <c r="S222" s="464"/>
      <c r="T222" s="464"/>
      <c r="U222" s="46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9" t="s">
        <v>382</v>
      </c>
      <c r="C223" s="177" t="s">
        <v>391</v>
      </c>
      <c r="D223" s="472">
        <v>5.03</v>
      </c>
      <c r="E223" s="472"/>
      <c r="F223" s="472"/>
      <c r="G223" s="127"/>
      <c r="H223" s="4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4"/>
      <c r="P223" s="464"/>
      <c r="Q223" s="464"/>
      <c r="R223" s="464"/>
      <c r="S223" s="464"/>
      <c r="T223" s="464"/>
      <c r="U223" s="46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9" t="s">
        <v>418</v>
      </c>
      <c r="C224" s="177" t="s">
        <v>364</v>
      </c>
      <c r="D224" s="472">
        <v>5.03</v>
      </c>
      <c r="E224" s="472"/>
      <c r="F224" s="472"/>
      <c r="G224" s="127"/>
      <c r="H224" s="4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4"/>
      <c r="P224" s="464"/>
      <c r="Q224" s="464"/>
      <c r="R224" s="464"/>
      <c r="S224" s="464"/>
      <c r="T224" s="464"/>
      <c r="U224" s="4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9" t="s">
        <v>418</v>
      </c>
      <c r="C225" s="177" t="s">
        <v>365</v>
      </c>
      <c r="D225" s="472">
        <v>5.03</v>
      </c>
      <c r="E225" s="472"/>
      <c r="F225" s="472"/>
      <c r="G225" s="127"/>
      <c r="H225" s="4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4"/>
      <c r="P225" s="464"/>
      <c r="Q225" s="464"/>
      <c r="R225" s="464"/>
      <c r="S225" s="464"/>
      <c r="T225" s="464"/>
      <c r="U225" s="4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9" t="s">
        <v>418</v>
      </c>
      <c r="C226" s="177" t="s">
        <v>366</v>
      </c>
      <c r="D226" s="472">
        <v>5.03</v>
      </c>
      <c r="E226" s="472"/>
      <c r="F226" s="472"/>
      <c r="G226" s="127"/>
      <c r="H226" s="4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4"/>
      <c r="P226" s="464"/>
      <c r="Q226" s="464"/>
      <c r="R226" s="464"/>
      <c r="S226" s="464"/>
      <c r="T226" s="464"/>
      <c r="U226" s="4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9" t="s">
        <v>418</v>
      </c>
      <c r="C227" s="177" t="s">
        <v>367</v>
      </c>
      <c r="D227" s="472">
        <v>5.03</v>
      </c>
      <c r="E227" s="472"/>
      <c r="F227" s="472"/>
      <c r="G227" s="127"/>
      <c r="H227" s="4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4"/>
      <c r="P227" s="464"/>
      <c r="Q227" s="464"/>
      <c r="R227" s="464"/>
      <c r="S227" s="464"/>
      <c r="T227" s="464"/>
      <c r="U227" s="464"/>
      <c r="V227" s="131"/>
      <c r="W227" s="132"/>
      <c r="X227" s="131"/>
      <c r="Y227" s="131"/>
      <c r="Z227" s="131"/>
      <c r="AA227" s="131"/>
    </row>
    <row r="228" spans="1:27" s="305" customFormat="1" ht="20.100000000000001" customHeight="1">
      <c r="A228" s="254">
        <v>30100036</v>
      </c>
      <c r="B228" s="133" t="s">
        <v>210</v>
      </c>
      <c r="C228" s="125" t="s">
        <v>187</v>
      </c>
      <c r="D228" s="472">
        <v>5.03</v>
      </c>
      <c r="E228" s="472"/>
      <c r="F228" s="472">
        <v>20170305</v>
      </c>
      <c r="G228" s="146">
        <f>108+53</f>
        <v>161</v>
      </c>
      <c r="H228" s="460">
        <f t="shared" si="51"/>
        <v>809.83</v>
      </c>
      <c r="I228" s="128">
        <f>1.5*2</f>
        <v>3</v>
      </c>
      <c r="J228" s="128">
        <f t="array" ref="J228">IF(ISERROR(G228/I228),"",G228/I228)</f>
        <v>53.666666666666664</v>
      </c>
      <c r="K228" s="130">
        <f t="array" ref="K228">IF(ISERROR(G228/L228),"",G228/L228)</f>
        <v>4.0250000000000004</v>
      </c>
      <c r="L228" s="128">
        <v>40</v>
      </c>
      <c r="M228" s="108">
        <f t="shared" si="52"/>
        <v>-1.0250000000000004</v>
      </c>
      <c r="N228" s="128">
        <f t="shared" si="53"/>
        <v>0</v>
      </c>
      <c r="O228" s="468"/>
      <c r="P228" s="468"/>
      <c r="Q228" s="468"/>
      <c r="R228" s="468"/>
      <c r="S228" s="468"/>
      <c r="T228" s="468"/>
      <c r="U228" s="468"/>
      <c r="V228" s="131">
        <f t="shared" ref="V228:V237" si="56">SUM(X228:AA228)</f>
        <v>0</v>
      </c>
      <c r="W228" s="461">
        <f t="shared" ref="W228:W237" si="57">IF(ISERROR(V228/G228),"",V228/G228)</f>
        <v>0</v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72">
        <v>5.03</v>
      </c>
      <c r="E229" s="472"/>
      <c r="F229" s="472"/>
      <c r="G229" s="146"/>
      <c r="H229" s="4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8"/>
      <c r="P229" s="468"/>
      <c r="Q229" s="468"/>
      <c r="R229" s="468"/>
      <c r="S229" s="468"/>
      <c r="T229" s="468"/>
      <c r="U229" s="4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72">
        <v>5.03</v>
      </c>
      <c r="E230" s="472"/>
      <c r="F230" s="472"/>
      <c r="G230" s="146"/>
      <c r="H230" s="4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8"/>
      <c r="P230" s="468"/>
      <c r="Q230" s="468"/>
      <c r="R230" s="468"/>
      <c r="S230" s="468"/>
      <c r="T230" s="468"/>
      <c r="U230" s="4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72">
        <v>5.03</v>
      </c>
      <c r="E231" s="472"/>
      <c r="F231" s="472"/>
      <c r="G231" s="127"/>
      <c r="H231" s="4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8"/>
      <c r="P231" s="468"/>
      <c r="Q231" s="468"/>
      <c r="R231" s="468"/>
      <c r="S231" s="468"/>
      <c r="T231" s="468"/>
      <c r="U231" s="4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72">
        <v>5.03</v>
      </c>
      <c r="E232" s="472"/>
      <c r="F232" s="472"/>
      <c r="G232" s="127"/>
      <c r="H232" s="4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8"/>
      <c r="P232" s="468"/>
      <c r="Q232" s="468"/>
      <c r="R232" s="468"/>
      <c r="S232" s="468"/>
      <c r="T232" s="468"/>
      <c r="U232" s="4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72">
        <v>5.03</v>
      </c>
      <c r="E233" s="472"/>
      <c r="F233" s="472"/>
      <c r="G233" s="127"/>
      <c r="H233" s="4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8"/>
      <c r="P233" s="468"/>
      <c r="Q233" s="468"/>
      <c r="R233" s="468"/>
      <c r="S233" s="468"/>
      <c r="T233" s="468"/>
      <c r="U233" s="4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72">
        <v>5.03</v>
      </c>
      <c r="E234" s="472"/>
      <c r="F234" s="472"/>
      <c r="G234" s="127"/>
      <c r="H234" s="4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8"/>
      <c r="P234" s="468"/>
      <c r="Q234" s="468"/>
      <c r="R234" s="468"/>
      <c r="S234" s="468"/>
      <c r="T234" s="468"/>
      <c r="U234" s="4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72">
        <v>5.03</v>
      </c>
      <c r="E235" s="472"/>
      <c r="F235" s="472"/>
      <c r="G235" s="127"/>
      <c r="H235" s="4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8"/>
      <c r="P235" s="468"/>
      <c r="Q235" s="468"/>
      <c r="R235" s="468"/>
      <c r="S235" s="468"/>
      <c r="T235" s="468"/>
      <c r="U235" s="4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72">
        <v>5.03</v>
      </c>
      <c r="E236" s="472"/>
      <c r="F236" s="472"/>
      <c r="G236" s="127"/>
      <c r="H236" s="4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8"/>
      <c r="P236" s="468"/>
      <c r="Q236" s="468"/>
      <c r="R236" s="468"/>
      <c r="S236" s="468"/>
      <c r="T236" s="468"/>
      <c r="U236" s="4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72">
        <v>5.03</v>
      </c>
      <c r="E237" s="472"/>
      <c r="F237" s="472"/>
      <c r="G237" s="127"/>
      <c r="H237" s="4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8"/>
      <c r="P237" s="468"/>
      <c r="Q237" s="468"/>
      <c r="R237" s="468"/>
      <c r="S237" s="468"/>
      <c r="T237" s="468"/>
      <c r="U237" s="4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72">
        <v>5.03</v>
      </c>
      <c r="E238" s="472"/>
      <c r="F238" s="472"/>
      <c r="G238" s="127"/>
      <c r="H238" s="4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8"/>
      <c r="P238" s="468"/>
      <c r="Q238" s="468"/>
      <c r="R238" s="468"/>
      <c r="S238" s="468"/>
      <c r="T238" s="468"/>
      <c r="U238" s="46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72">
        <v>5</v>
      </c>
      <c r="E239" s="472"/>
      <c r="F239" s="472"/>
      <c r="G239" s="127"/>
      <c r="H239" s="4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8"/>
      <c r="P239" s="468"/>
      <c r="Q239" s="468"/>
      <c r="R239" s="468"/>
      <c r="S239" s="468"/>
      <c r="T239" s="468"/>
      <c r="U239" s="46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72">
        <v>5.03</v>
      </c>
      <c r="E240" s="472"/>
      <c r="F240" s="472"/>
      <c r="G240" s="127"/>
      <c r="H240" s="4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8"/>
      <c r="P240" s="468"/>
      <c r="Q240" s="468"/>
      <c r="R240" s="468"/>
      <c r="S240" s="468"/>
      <c r="T240" s="468"/>
      <c r="U240" s="4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72">
        <v>5.03</v>
      </c>
      <c r="E241" s="472"/>
      <c r="F241" s="472"/>
      <c r="G241" s="127"/>
      <c r="H241" s="4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8"/>
      <c r="P241" s="468"/>
      <c r="Q241" s="468"/>
      <c r="R241" s="468"/>
      <c r="S241" s="468"/>
      <c r="T241" s="468"/>
      <c r="U241" s="4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72"/>
      <c r="E242" s="472"/>
      <c r="F242" s="472"/>
      <c r="G242" s="127"/>
      <c r="H242" s="4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8"/>
      <c r="P242" s="468"/>
      <c r="Q242" s="468"/>
      <c r="R242" s="468"/>
      <c r="S242" s="468"/>
      <c r="T242" s="468"/>
      <c r="U242" s="46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72">
        <v>5.0599999999999996</v>
      </c>
      <c r="E243" s="472"/>
      <c r="F243" s="472"/>
      <c r="G243" s="127"/>
      <c r="H243" s="4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8"/>
      <c r="P243" s="468"/>
      <c r="Q243" s="468"/>
      <c r="R243" s="468"/>
      <c r="S243" s="468"/>
      <c r="T243" s="468"/>
      <c r="U243" s="4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72">
        <v>5.0599999999999996</v>
      </c>
      <c r="E244" s="472"/>
      <c r="F244" s="472"/>
      <c r="G244" s="127"/>
      <c r="H244" s="4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8"/>
      <c r="P244" s="468"/>
      <c r="Q244" s="468"/>
      <c r="R244" s="468"/>
      <c r="S244" s="468"/>
      <c r="T244" s="468"/>
      <c r="U244" s="4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72">
        <v>5.0599999999999996</v>
      </c>
      <c r="E245" s="472"/>
      <c r="F245" s="472"/>
      <c r="G245" s="127"/>
      <c r="H245" s="4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8"/>
      <c r="P245" s="468"/>
      <c r="Q245" s="468"/>
      <c r="R245" s="468"/>
      <c r="S245" s="468"/>
      <c r="T245" s="468"/>
      <c r="U245" s="4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72">
        <v>5.0599999999999996</v>
      </c>
      <c r="E246" s="472"/>
      <c r="F246" s="472"/>
      <c r="G246" s="127"/>
      <c r="H246" s="4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8"/>
      <c r="P246" s="468"/>
      <c r="Q246" s="468"/>
      <c r="R246" s="468"/>
      <c r="S246" s="468"/>
      <c r="T246" s="468"/>
      <c r="U246" s="4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72"/>
      <c r="E247" s="472"/>
      <c r="F247" s="472"/>
      <c r="G247" s="127"/>
      <c r="H247" s="4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8"/>
      <c r="P247" s="468"/>
      <c r="Q247" s="468"/>
      <c r="R247" s="468"/>
      <c r="S247" s="468"/>
      <c r="T247" s="468"/>
      <c r="U247" s="46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72"/>
      <c r="E248" s="472"/>
      <c r="F248" s="472"/>
      <c r="G248" s="127"/>
      <c r="H248" s="4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8"/>
      <c r="P248" s="468"/>
      <c r="Q248" s="468"/>
      <c r="R248" s="468"/>
      <c r="S248" s="468"/>
      <c r="T248" s="468"/>
      <c r="U248" s="46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72"/>
      <c r="E249" s="472"/>
      <c r="F249" s="472"/>
      <c r="G249" s="127"/>
      <c r="H249" s="4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8"/>
      <c r="P249" s="468"/>
      <c r="Q249" s="468"/>
      <c r="R249" s="468"/>
      <c r="S249" s="468"/>
      <c r="T249" s="468"/>
      <c r="U249" s="46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72"/>
      <c r="E250" s="472"/>
      <c r="F250" s="472"/>
      <c r="G250" s="127"/>
      <c r="H250" s="4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8"/>
      <c r="P250" s="468"/>
      <c r="Q250" s="468"/>
      <c r="R250" s="468"/>
      <c r="S250" s="468"/>
      <c r="T250" s="468"/>
      <c r="U250" s="46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72"/>
      <c r="E251" s="472"/>
      <c r="F251" s="472"/>
      <c r="G251" s="127"/>
      <c r="H251" s="4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8"/>
      <c r="P251" s="468"/>
      <c r="Q251" s="468"/>
      <c r="R251" s="468"/>
      <c r="S251" s="468"/>
      <c r="T251" s="468"/>
      <c r="U251" s="46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72"/>
      <c r="E252" s="472"/>
      <c r="F252" s="472"/>
      <c r="G252" s="127"/>
      <c r="H252" s="4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8"/>
      <c r="P252" s="468"/>
      <c r="Q252" s="468"/>
      <c r="R252" s="468"/>
      <c r="S252" s="468"/>
      <c r="T252" s="468"/>
      <c r="U252" s="46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72"/>
      <c r="E253" s="472"/>
      <c r="F253" s="472"/>
      <c r="G253" s="127"/>
      <c r="H253" s="4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8"/>
      <c r="P253" s="468"/>
      <c r="Q253" s="468"/>
      <c r="R253" s="468"/>
      <c r="S253" s="468"/>
      <c r="T253" s="468"/>
      <c r="U253" s="46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72"/>
      <c r="E254" s="472"/>
      <c r="F254" s="472"/>
      <c r="G254" s="127"/>
      <c r="H254" s="4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8"/>
      <c r="P254" s="468"/>
      <c r="Q254" s="468"/>
      <c r="R254" s="468"/>
      <c r="S254" s="468"/>
      <c r="T254" s="468"/>
      <c r="U254" s="46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72"/>
      <c r="E255" s="472"/>
      <c r="F255" s="472"/>
      <c r="G255" s="127"/>
      <c r="H255" s="4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8"/>
      <c r="P255" s="468"/>
      <c r="Q255" s="468"/>
      <c r="R255" s="468"/>
      <c r="S255" s="468"/>
      <c r="T255" s="468"/>
      <c r="U255" s="46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72"/>
      <c r="E256" s="472"/>
      <c r="F256" s="472"/>
      <c r="G256" s="127"/>
      <c r="H256" s="4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8"/>
      <c r="P256" s="468"/>
      <c r="Q256" s="468"/>
      <c r="R256" s="468"/>
      <c r="S256" s="468"/>
      <c r="T256" s="468"/>
      <c r="U256" s="468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469" t="s">
        <v>202</v>
      </c>
      <c r="D257" s="138"/>
      <c r="E257" s="138"/>
      <c r="F257" s="138"/>
      <c r="G257" s="139">
        <f>SUM(G200:G256)</f>
        <v>161</v>
      </c>
      <c r="H257" s="140">
        <f>SUM(H200:H256)</f>
        <v>809.83</v>
      </c>
      <c r="I257" s="140">
        <f>SUM(I200:I256)</f>
        <v>3</v>
      </c>
      <c r="J257" s="129">
        <f t="array" ref="J257">IF(ISERROR(G257/I257),"",G257/I257)</f>
        <v>53.666666666666664</v>
      </c>
      <c r="K257" s="140">
        <f>SUM(K200:K256)</f>
        <v>4.0250000000000004</v>
      </c>
      <c r="L257" s="141"/>
      <c r="M257" s="144">
        <f t="shared" ref="M257:V257" si="59">SUM(M200:M256)</f>
        <v>-1.0250000000000004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9" t="s">
        <v>217</v>
      </c>
      <c r="C258" s="125" t="s">
        <v>179</v>
      </c>
      <c r="D258" s="472">
        <v>5.03</v>
      </c>
      <c r="E258" s="472"/>
      <c r="F258" s="472"/>
      <c r="G258" s="127"/>
      <c r="H258" s="4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8"/>
      <c r="P258" s="468"/>
      <c r="Q258" s="468"/>
      <c r="R258" s="468"/>
      <c r="S258" s="468"/>
      <c r="T258" s="468"/>
      <c r="U258" s="4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9" t="s">
        <v>217</v>
      </c>
      <c r="C259" s="125" t="s">
        <v>186</v>
      </c>
      <c r="D259" s="472">
        <v>5.03</v>
      </c>
      <c r="E259" s="472"/>
      <c r="F259" s="472"/>
      <c r="G259" s="127"/>
      <c r="H259" s="4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8"/>
      <c r="P259" s="468"/>
      <c r="Q259" s="468"/>
      <c r="R259" s="468"/>
      <c r="S259" s="468"/>
      <c r="T259" s="468"/>
      <c r="U259" s="4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9" t="s">
        <v>217</v>
      </c>
      <c r="C260" s="125" t="s">
        <v>204</v>
      </c>
      <c r="D260" s="472">
        <v>5.03</v>
      </c>
      <c r="E260" s="472"/>
      <c r="F260" s="472"/>
      <c r="G260" s="127"/>
      <c r="H260" s="4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8"/>
      <c r="P260" s="468"/>
      <c r="Q260" s="468"/>
      <c r="R260" s="468"/>
      <c r="S260" s="468"/>
      <c r="T260" s="468"/>
      <c r="U260" s="4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72">
        <v>5.03</v>
      </c>
      <c r="E261" s="472"/>
      <c r="F261" s="472"/>
      <c r="G261" s="127"/>
      <c r="H261" s="4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8"/>
      <c r="P261" s="468"/>
      <c r="Q261" s="468"/>
      <c r="R261" s="468"/>
      <c r="S261" s="468"/>
      <c r="T261" s="468"/>
      <c r="U261" s="4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72">
        <v>5.03</v>
      </c>
      <c r="E262" s="472"/>
      <c r="F262" s="472"/>
      <c r="G262" s="127"/>
      <c r="H262" s="4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8"/>
      <c r="P262" s="468"/>
      <c r="Q262" s="468"/>
      <c r="R262" s="468"/>
      <c r="S262" s="468"/>
      <c r="T262" s="468"/>
      <c r="U262" s="4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72">
        <v>5.03</v>
      </c>
      <c r="E263" s="472"/>
      <c r="F263" s="472"/>
      <c r="G263" s="127"/>
      <c r="H263" s="4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8"/>
      <c r="P263" s="468"/>
      <c r="Q263" s="468"/>
      <c r="R263" s="468"/>
      <c r="S263" s="468"/>
      <c r="T263" s="468"/>
      <c r="U263" s="4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72">
        <v>5.03</v>
      </c>
      <c r="E264" s="472"/>
      <c r="F264" s="472"/>
      <c r="G264" s="127"/>
      <c r="H264" s="4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8"/>
      <c r="P264" s="468"/>
      <c r="Q264" s="468"/>
      <c r="R264" s="468"/>
      <c r="S264" s="468"/>
      <c r="T264" s="468"/>
      <c r="U264" s="4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72">
        <v>5.03</v>
      </c>
      <c r="E265" s="472"/>
      <c r="F265" s="472"/>
      <c r="G265" s="127"/>
      <c r="H265" s="4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8"/>
      <c r="P265" s="468"/>
      <c r="Q265" s="468"/>
      <c r="R265" s="468"/>
      <c r="S265" s="468"/>
      <c r="T265" s="468"/>
      <c r="U265" s="46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72">
        <v>5.03</v>
      </c>
      <c r="E266" s="472"/>
      <c r="F266" s="472"/>
      <c r="G266" s="146"/>
      <c r="H266" s="4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8"/>
      <c r="P266" s="468"/>
      <c r="Q266" s="468"/>
      <c r="R266" s="468"/>
      <c r="S266" s="468"/>
      <c r="T266" s="468"/>
      <c r="U266" s="4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72">
        <v>5.03</v>
      </c>
      <c r="E267" s="472"/>
      <c r="F267" s="472"/>
      <c r="G267" s="127"/>
      <c r="H267" s="4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8"/>
      <c r="P267" s="468"/>
      <c r="Q267" s="468"/>
      <c r="R267" s="468"/>
      <c r="S267" s="468"/>
      <c r="T267" s="468"/>
      <c r="U267" s="4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72">
        <v>5.03</v>
      </c>
      <c r="E268" s="472"/>
      <c r="F268" s="472"/>
      <c r="G268" s="127"/>
      <c r="H268" s="4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8"/>
      <c r="P268" s="468"/>
      <c r="Q268" s="468"/>
      <c r="R268" s="468"/>
      <c r="S268" s="468"/>
      <c r="T268" s="468"/>
      <c r="U268" s="4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72">
        <v>5.03</v>
      </c>
      <c r="E269" s="472"/>
      <c r="F269" s="472"/>
      <c r="G269" s="127"/>
      <c r="H269" s="4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8"/>
      <c r="P269" s="468"/>
      <c r="Q269" s="468"/>
      <c r="R269" s="468"/>
      <c r="S269" s="468"/>
      <c r="T269" s="468"/>
      <c r="U269" s="4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72">
        <v>5.03</v>
      </c>
      <c r="E270" s="472"/>
      <c r="F270" s="472"/>
      <c r="G270" s="127"/>
      <c r="H270" s="4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8"/>
      <c r="P270" s="468"/>
      <c r="Q270" s="468"/>
      <c r="R270" s="468"/>
      <c r="S270" s="468"/>
      <c r="T270" s="468"/>
      <c r="U270" s="4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72">
        <v>5.03</v>
      </c>
      <c r="E271" s="472"/>
      <c r="F271" s="472"/>
      <c r="G271" s="127"/>
      <c r="H271" s="4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8"/>
      <c r="P271" s="468"/>
      <c r="Q271" s="468"/>
      <c r="R271" s="468"/>
      <c r="S271" s="468"/>
      <c r="T271" s="468"/>
      <c r="U271" s="4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72">
        <v>5.03</v>
      </c>
      <c r="E272" s="472"/>
      <c r="F272" s="472"/>
      <c r="G272" s="127"/>
      <c r="H272" s="4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8"/>
      <c r="P272" s="468"/>
      <c r="Q272" s="468"/>
      <c r="R272" s="468"/>
      <c r="S272" s="468"/>
      <c r="T272" s="468"/>
      <c r="U272" s="4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72">
        <v>5.03</v>
      </c>
      <c r="E273" s="472"/>
      <c r="F273" s="472"/>
      <c r="G273" s="127"/>
      <c r="H273" s="4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8"/>
      <c r="P273" s="468"/>
      <c r="Q273" s="468"/>
      <c r="R273" s="468"/>
      <c r="S273" s="468"/>
      <c r="T273" s="468"/>
      <c r="U273" s="4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9" t="s">
        <v>222</v>
      </c>
      <c r="C274" s="125" t="s">
        <v>181</v>
      </c>
      <c r="D274" s="472">
        <v>9.36</v>
      </c>
      <c r="E274" s="472"/>
      <c r="F274" s="472"/>
      <c r="G274" s="127"/>
      <c r="H274" s="4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8"/>
      <c r="P274" s="468"/>
      <c r="Q274" s="468"/>
      <c r="R274" s="468"/>
      <c r="S274" s="468"/>
      <c r="T274" s="468"/>
      <c r="U274" s="4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9" t="s">
        <v>222</v>
      </c>
      <c r="C275" s="125" t="s">
        <v>179</v>
      </c>
      <c r="D275" s="472">
        <v>9.36</v>
      </c>
      <c r="E275" s="472"/>
      <c r="F275" s="472"/>
      <c r="G275" s="127"/>
      <c r="H275" s="4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8"/>
      <c r="P275" s="468"/>
      <c r="Q275" s="468"/>
      <c r="R275" s="468"/>
      <c r="S275" s="468"/>
      <c r="T275" s="468"/>
      <c r="U275" s="4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9" t="s">
        <v>222</v>
      </c>
      <c r="C276" s="125" t="s">
        <v>221</v>
      </c>
      <c r="D276" s="472">
        <v>9.36</v>
      </c>
      <c r="E276" s="472"/>
      <c r="F276" s="472"/>
      <c r="G276" s="127"/>
      <c r="H276" s="4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8"/>
      <c r="P276" s="468"/>
      <c r="Q276" s="468"/>
      <c r="R276" s="468"/>
      <c r="S276" s="468"/>
      <c r="T276" s="468"/>
      <c r="U276" s="4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9" t="s">
        <v>222</v>
      </c>
      <c r="C277" s="125" t="s">
        <v>186</v>
      </c>
      <c r="D277" s="472">
        <v>9.36</v>
      </c>
      <c r="E277" s="472"/>
      <c r="F277" s="472"/>
      <c r="G277" s="127"/>
      <c r="H277" s="4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8"/>
      <c r="P277" s="468"/>
      <c r="Q277" s="468"/>
      <c r="R277" s="468"/>
      <c r="S277" s="468"/>
      <c r="T277" s="468"/>
      <c r="U277" s="4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9" t="s">
        <v>393</v>
      </c>
      <c r="C278" s="177" t="s">
        <v>395</v>
      </c>
      <c r="D278" s="472">
        <v>5</v>
      </c>
      <c r="E278" s="472"/>
      <c r="F278" s="472"/>
      <c r="G278" s="127"/>
      <c r="H278" s="4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8"/>
      <c r="P278" s="468"/>
      <c r="Q278" s="468"/>
      <c r="R278" s="468"/>
      <c r="S278" s="468"/>
      <c r="T278" s="468"/>
      <c r="U278" s="46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9" t="s">
        <v>393</v>
      </c>
      <c r="C279" s="177" t="s">
        <v>402</v>
      </c>
      <c r="D279" s="472">
        <v>5</v>
      </c>
      <c r="E279" s="472"/>
      <c r="F279" s="472"/>
      <c r="G279" s="127"/>
      <c r="H279" s="4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8"/>
      <c r="P279" s="468"/>
      <c r="Q279" s="468"/>
      <c r="R279" s="468"/>
      <c r="S279" s="468"/>
      <c r="T279" s="468"/>
      <c r="U279" s="46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9" t="s">
        <v>404</v>
      </c>
      <c r="C280" s="177" t="s">
        <v>405</v>
      </c>
      <c r="D280" s="472">
        <v>5</v>
      </c>
      <c r="E280" s="472"/>
      <c r="F280" s="472"/>
      <c r="G280" s="127"/>
      <c r="H280" s="4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8"/>
      <c r="P280" s="468"/>
      <c r="Q280" s="468"/>
      <c r="R280" s="468"/>
      <c r="S280" s="468"/>
      <c r="T280" s="468"/>
      <c r="U280" s="46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9" t="s">
        <v>342</v>
      </c>
      <c r="C281" s="177" t="s">
        <v>372</v>
      </c>
      <c r="D281" s="472">
        <v>5</v>
      </c>
      <c r="E281" s="472"/>
      <c r="F281" s="472"/>
      <c r="G281" s="127"/>
      <c r="H281" s="4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8"/>
      <c r="P281" s="468"/>
      <c r="Q281" s="468"/>
      <c r="R281" s="468"/>
      <c r="S281" s="468"/>
      <c r="T281" s="468"/>
      <c r="U281" s="46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9" t="s">
        <v>343</v>
      </c>
      <c r="C282" s="125" t="s">
        <v>345</v>
      </c>
      <c r="D282" s="472">
        <v>5</v>
      </c>
      <c r="E282" s="472"/>
      <c r="F282" s="472"/>
      <c r="G282" s="127"/>
      <c r="H282" s="4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8"/>
      <c r="P282" s="468"/>
      <c r="Q282" s="468"/>
      <c r="R282" s="468"/>
      <c r="S282" s="468"/>
      <c r="T282" s="468"/>
      <c r="U282" s="46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9" t="s">
        <v>343</v>
      </c>
      <c r="C283" s="125" t="s">
        <v>347</v>
      </c>
      <c r="D283" s="472">
        <v>5</v>
      </c>
      <c r="E283" s="472"/>
      <c r="F283" s="472"/>
      <c r="G283" s="127"/>
      <c r="H283" s="4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8"/>
      <c r="P283" s="468"/>
      <c r="Q283" s="468"/>
      <c r="R283" s="468"/>
      <c r="S283" s="468"/>
      <c r="T283" s="468"/>
      <c r="U283" s="46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72">
        <v>5.0599999999999996</v>
      </c>
      <c r="E284" s="472"/>
      <c r="F284" s="472"/>
      <c r="G284" s="127"/>
      <c r="H284" s="4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8"/>
      <c r="P284" s="468"/>
      <c r="Q284" s="468"/>
      <c r="R284" s="468"/>
      <c r="S284" s="468"/>
      <c r="T284" s="468"/>
      <c r="U284" s="4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72">
        <v>5.0599999999999996</v>
      </c>
      <c r="E285" s="472"/>
      <c r="F285" s="472"/>
      <c r="G285" s="127"/>
      <c r="H285" s="4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8"/>
      <c r="P285" s="468"/>
      <c r="Q285" s="468"/>
      <c r="R285" s="468"/>
      <c r="S285" s="468"/>
      <c r="T285" s="468"/>
      <c r="U285" s="4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72">
        <v>5.03</v>
      </c>
      <c r="E286" s="472"/>
      <c r="F286" s="472"/>
      <c r="G286" s="127"/>
      <c r="H286" s="4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8"/>
      <c r="P286" s="468"/>
      <c r="Q286" s="468"/>
      <c r="R286" s="468"/>
      <c r="S286" s="468"/>
      <c r="T286" s="468"/>
      <c r="U286" s="468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472">
        <v>5.03</v>
      </c>
      <c r="E287" s="472"/>
      <c r="F287" s="472">
        <v>20170303</v>
      </c>
      <c r="G287" s="127">
        <v>24</v>
      </c>
      <c r="H287" s="460">
        <f t="shared" si="61"/>
        <v>120.72</v>
      </c>
      <c r="I287" s="128">
        <v>1.5</v>
      </c>
      <c r="J287" s="128"/>
      <c r="K287" s="130"/>
      <c r="L287" s="128">
        <v>24</v>
      </c>
      <c r="M287" s="108"/>
      <c r="N287" s="128"/>
      <c r="O287" s="468"/>
      <c r="P287" s="468"/>
      <c r="Q287" s="468"/>
      <c r="R287" s="468"/>
      <c r="S287" s="468"/>
      <c r="T287" s="468"/>
      <c r="U287" s="468"/>
      <c r="V287" s="131"/>
      <c r="W287" s="461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72">
        <v>5.03</v>
      </c>
      <c r="E288" s="472"/>
      <c r="F288" s="472"/>
      <c r="G288" s="127"/>
      <c r="H288" s="4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8"/>
      <c r="P288" s="468"/>
      <c r="Q288" s="468"/>
      <c r="R288" s="468"/>
      <c r="S288" s="468"/>
      <c r="T288" s="468"/>
      <c r="U288" s="46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72">
        <v>5.07</v>
      </c>
      <c r="E289" s="472"/>
      <c r="F289" s="472"/>
      <c r="G289" s="127"/>
      <c r="H289" s="4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8"/>
      <c r="P289" s="468"/>
      <c r="Q289" s="468"/>
      <c r="R289" s="468"/>
      <c r="S289" s="468"/>
      <c r="T289" s="468"/>
      <c r="U289" s="4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72">
        <v>5.07</v>
      </c>
      <c r="E290" s="472"/>
      <c r="F290" s="472"/>
      <c r="G290" s="127"/>
      <c r="H290" s="4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8"/>
      <c r="P290" s="468"/>
      <c r="Q290" s="468"/>
      <c r="R290" s="468"/>
      <c r="S290" s="468"/>
      <c r="T290" s="468"/>
      <c r="U290" s="4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72">
        <v>5.0599999999999996</v>
      </c>
      <c r="E291" s="472"/>
      <c r="F291" s="471"/>
      <c r="G291" s="127"/>
      <c r="H291" s="460">
        <f>D291*G291</f>
        <v>0</v>
      </c>
      <c r="I291" s="128"/>
      <c r="J291" s="129" t="str">
        <f t="array" ref="J291">IF(ISERROR(G291/I291),"",G291/I291)</f>
        <v/>
      </c>
      <c r="K291" s="4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8"/>
      <c r="P291" s="468"/>
      <c r="Q291" s="468"/>
      <c r="R291" s="468"/>
      <c r="S291" s="468"/>
      <c r="T291" s="468"/>
      <c r="U291" s="4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469" t="s">
        <v>202</v>
      </c>
      <c r="D292" s="138"/>
      <c r="E292" s="138"/>
      <c r="F292" s="138"/>
      <c r="G292" s="139">
        <f>SUM(G258:G291)</f>
        <v>24</v>
      </c>
      <c r="H292" s="140">
        <f>SUM(H258:H291)</f>
        <v>120.72</v>
      </c>
      <c r="I292" s="140">
        <f>SUM(I258:I291)</f>
        <v>1.5</v>
      </c>
      <c r="J292" s="129">
        <f t="array" ref="J292">IF(ISERROR(G292/I292),"",G292/I292)</f>
        <v>16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72">
        <v>5.03</v>
      </c>
      <c r="E293" s="472"/>
      <c r="F293" s="472"/>
      <c r="G293" s="146"/>
      <c r="H293" s="4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8"/>
      <c r="P293" s="468"/>
      <c r="Q293" s="468"/>
      <c r="R293" s="468"/>
      <c r="S293" s="468"/>
      <c r="T293" s="468"/>
      <c r="U293" s="4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72">
        <v>5.03</v>
      </c>
      <c r="E294" s="472"/>
      <c r="F294" s="472"/>
      <c r="G294" s="127"/>
      <c r="H294" s="4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8"/>
      <c r="P294" s="468"/>
      <c r="Q294" s="468"/>
      <c r="R294" s="468"/>
      <c r="S294" s="468"/>
      <c r="T294" s="468"/>
      <c r="U294" s="4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72">
        <v>5.04</v>
      </c>
      <c r="E295" s="472"/>
      <c r="F295" s="472">
        <v>20170306</v>
      </c>
      <c r="G295" s="127">
        <f>100*2+64</f>
        <v>264</v>
      </c>
      <c r="H295" s="460">
        <f t="shared" si="71"/>
        <v>1330.56</v>
      </c>
      <c r="I295" s="128">
        <f>4.5*3</f>
        <v>13.5</v>
      </c>
      <c r="J295" s="128">
        <f t="array" ref="J295">IF(ISERROR(G295/I295),"",G295/I295)</f>
        <v>19.555555555555557</v>
      </c>
      <c r="K295" s="130">
        <f t="array" ref="K295">IF(ISERROR(G295/L295),"",G295/L295)</f>
        <v>13.2</v>
      </c>
      <c r="L295" s="128">
        <v>20</v>
      </c>
      <c r="M295" s="108">
        <f t="shared" si="72"/>
        <v>0.30000000000000071</v>
      </c>
      <c r="N295" s="128">
        <f t="shared" si="73"/>
        <v>0</v>
      </c>
      <c r="O295" s="468"/>
      <c r="P295" s="468"/>
      <c r="Q295" s="468"/>
      <c r="R295" s="468"/>
      <c r="S295" s="468"/>
      <c r="T295" s="468"/>
      <c r="U295" s="468"/>
      <c r="V295" s="131">
        <f t="shared" si="74"/>
        <v>0</v>
      </c>
      <c r="W295" s="461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72">
        <v>5.03</v>
      </c>
      <c r="E296" s="472"/>
      <c r="F296" s="472"/>
      <c r="G296" s="127"/>
      <c r="H296" s="4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8"/>
      <c r="P296" s="468"/>
      <c r="Q296" s="468"/>
      <c r="R296" s="468"/>
      <c r="S296" s="468"/>
      <c r="T296" s="468"/>
      <c r="U296" s="4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65" t="s">
        <v>203</v>
      </c>
      <c r="D297" s="472">
        <v>5.03</v>
      </c>
      <c r="E297" s="472"/>
      <c r="F297" s="472"/>
      <c r="G297" s="146"/>
      <c r="H297" s="4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8"/>
      <c r="P297" s="468"/>
      <c r="Q297" s="468"/>
      <c r="R297" s="468"/>
      <c r="S297" s="468"/>
      <c r="T297" s="468"/>
      <c r="U297" s="4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72">
        <v>5.03</v>
      </c>
      <c r="E298" s="472"/>
      <c r="F298" s="472"/>
      <c r="G298" s="127"/>
      <c r="H298" s="4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8"/>
      <c r="P298" s="468"/>
      <c r="Q298" s="468"/>
      <c r="R298" s="468"/>
      <c r="S298" s="468"/>
      <c r="T298" s="468"/>
      <c r="U298" s="4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72">
        <v>5.03</v>
      </c>
      <c r="E299" s="472"/>
      <c r="F299" s="472"/>
      <c r="G299" s="127"/>
      <c r="H299" s="4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8"/>
      <c r="P299" s="468"/>
      <c r="Q299" s="468"/>
      <c r="R299" s="468"/>
      <c r="S299" s="468"/>
      <c r="T299" s="468"/>
      <c r="U299" s="4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65" t="s">
        <v>228</v>
      </c>
      <c r="D300" s="472">
        <v>5.03</v>
      </c>
      <c r="E300" s="472"/>
      <c r="F300" s="472"/>
      <c r="G300" s="127"/>
      <c r="H300" s="4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8"/>
      <c r="P300" s="468"/>
      <c r="Q300" s="468"/>
      <c r="R300" s="468"/>
      <c r="S300" s="468"/>
      <c r="T300" s="468"/>
      <c r="U300" s="4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65" t="s">
        <v>212</v>
      </c>
      <c r="D301" s="472">
        <v>5.03</v>
      </c>
      <c r="E301" s="472"/>
      <c r="F301" s="472"/>
      <c r="G301" s="127"/>
      <c r="H301" s="4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8"/>
      <c r="P301" s="468"/>
      <c r="Q301" s="468"/>
      <c r="R301" s="468"/>
      <c r="S301" s="468"/>
      <c r="T301" s="468"/>
      <c r="U301" s="4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65" t="s">
        <v>203</v>
      </c>
      <c r="D302" s="472">
        <v>5.03</v>
      </c>
      <c r="E302" s="472"/>
      <c r="F302" s="472"/>
      <c r="G302" s="127"/>
      <c r="H302" s="4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8"/>
      <c r="P302" s="468"/>
      <c r="Q302" s="468"/>
      <c r="R302" s="468"/>
      <c r="S302" s="468"/>
      <c r="T302" s="468"/>
      <c r="U302" s="4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65" t="s">
        <v>186</v>
      </c>
      <c r="D303" s="472">
        <v>5.03</v>
      </c>
      <c r="E303" s="472"/>
      <c r="F303" s="472"/>
      <c r="G303" s="127"/>
      <c r="H303" s="4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8"/>
      <c r="P303" s="468"/>
      <c r="Q303" s="468"/>
      <c r="R303" s="468"/>
      <c r="S303" s="468"/>
      <c r="T303" s="468"/>
      <c r="U303" s="4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65" t="s">
        <v>228</v>
      </c>
      <c r="D304" s="472">
        <v>5.03</v>
      </c>
      <c r="E304" s="472"/>
      <c r="F304" s="472"/>
      <c r="G304" s="127"/>
      <c r="H304" s="4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8"/>
      <c r="P304" s="468"/>
      <c r="Q304" s="468"/>
      <c r="R304" s="468"/>
      <c r="S304" s="468"/>
      <c r="T304" s="468"/>
      <c r="U304" s="4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65" t="s">
        <v>199</v>
      </c>
      <c r="D305" s="472">
        <v>5.03</v>
      </c>
      <c r="E305" s="472"/>
      <c r="F305" s="472"/>
      <c r="G305" s="127"/>
      <c r="H305" s="4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8"/>
      <c r="P305" s="468"/>
      <c r="Q305" s="468"/>
      <c r="R305" s="468"/>
      <c r="S305" s="468"/>
      <c r="T305" s="468"/>
      <c r="U305" s="4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72">
        <v>5.0599999999999996</v>
      </c>
      <c r="E306" s="472"/>
      <c r="F306" s="472"/>
      <c r="G306" s="127"/>
      <c r="H306" s="4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8"/>
      <c r="P306" s="468"/>
      <c r="Q306" s="468"/>
      <c r="R306" s="468"/>
      <c r="S306" s="468"/>
      <c r="T306" s="468"/>
      <c r="U306" s="4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72">
        <v>5.0599999999999996</v>
      </c>
      <c r="E307" s="472"/>
      <c r="F307" s="472"/>
      <c r="G307" s="127"/>
      <c r="H307" s="4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8"/>
      <c r="P307" s="468"/>
      <c r="Q307" s="468"/>
      <c r="R307" s="468"/>
      <c r="S307" s="468"/>
      <c r="T307" s="468"/>
      <c r="U307" s="4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469" t="s">
        <v>202</v>
      </c>
      <c r="D308" s="138"/>
      <c r="E308" s="138"/>
      <c r="F308" s="138"/>
      <c r="G308" s="139">
        <f>SUM(G293:G307)</f>
        <v>264</v>
      </c>
      <c r="H308" s="140">
        <f>SUM(H293:H307)</f>
        <v>1330.56</v>
      </c>
      <c r="I308" s="140">
        <f>SUM(I293:I307)</f>
        <v>13.5</v>
      </c>
      <c r="J308" s="129">
        <f t="array" ref="J308">IF(ISERROR(G308/I308),"",G308/I308)</f>
        <v>19.555555555555557</v>
      </c>
      <c r="K308" s="140">
        <f>SUM(K293:K307)</f>
        <v>13.2</v>
      </c>
      <c r="L308" s="140"/>
      <c r="M308" s="144">
        <f>SUM(M293:M307)</f>
        <v>0.30000000000000071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72">
        <v>5.04</v>
      </c>
      <c r="E309" s="472"/>
      <c r="F309" s="472"/>
      <c r="G309" s="127"/>
      <c r="H309" s="4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8"/>
      <c r="P309" s="468"/>
      <c r="Q309" s="468"/>
      <c r="R309" s="468"/>
      <c r="S309" s="468"/>
      <c r="T309" s="468"/>
      <c r="U309" s="4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72">
        <v>5.04</v>
      </c>
      <c r="E310" s="472"/>
      <c r="F310" s="472"/>
      <c r="G310" s="127"/>
      <c r="H310" s="4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8"/>
      <c r="P310" s="468"/>
      <c r="Q310" s="468"/>
      <c r="R310" s="468"/>
      <c r="S310" s="468"/>
      <c r="T310" s="468"/>
      <c r="U310" s="4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72">
        <v>5.04</v>
      </c>
      <c r="E311" s="472"/>
      <c r="F311" s="472"/>
      <c r="G311" s="127"/>
      <c r="H311" s="4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8"/>
      <c r="P311" s="468"/>
      <c r="Q311" s="468"/>
      <c r="R311" s="468"/>
      <c r="S311" s="468"/>
      <c r="T311" s="468"/>
      <c r="U311" s="4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72">
        <v>5.04</v>
      </c>
      <c r="E312" s="472"/>
      <c r="F312" s="472"/>
      <c r="G312" s="127"/>
      <c r="H312" s="4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8"/>
      <c r="P312" s="468"/>
      <c r="Q312" s="468"/>
      <c r="R312" s="468"/>
      <c r="S312" s="468"/>
      <c r="T312" s="468"/>
      <c r="U312" s="4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72">
        <v>5.04</v>
      </c>
      <c r="E313" s="472"/>
      <c r="F313" s="472"/>
      <c r="G313" s="127"/>
      <c r="H313" s="4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8"/>
      <c r="P313" s="468"/>
      <c r="Q313" s="468"/>
      <c r="R313" s="468"/>
      <c r="S313" s="468"/>
      <c r="T313" s="468"/>
      <c r="U313" s="4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72">
        <v>5.03</v>
      </c>
      <c r="E314" s="472"/>
      <c r="F314" s="472">
        <v>20170303</v>
      </c>
      <c r="G314" s="127">
        <v>7</v>
      </c>
      <c r="H314" s="460">
        <f t="shared" si="75"/>
        <v>35.21</v>
      </c>
      <c r="I314" s="128">
        <v>0.5</v>
      </c>
      <c r="J314" s="128"/>
      <c r="K314" s="130"/>
      <c r="L314" s="128">
        <v>13.5</v>
      </c>
      <c r="M314" s="108"/>
      <c r="N314" s="128"/>
      <c r="O314" s="468"/>
      <c r="P314" s="468"/>
      <c r="Q314" s="468"/>
      <c r="R314" s="468"/>
      <c r="S314" s="468"/>
      <c r="T314" s="468"/>
      <c r="U314" s="468"/>
      <c r="V314" s="131"/>
      <c r="W314" s="461"/>
      <c r="X314" s="131"/>
      <c r="Y314" s="131"/>
      <c r="Z314" s="131"/>
      <c r="AA314" s="131"/>
    </row>
    <row r="315" spans="1:27" s="305" customFormat="1" ht="20.100000000000001" customHeight="1">
      <c r="A315" s="254">
        <v>30400020</v>
      </c>
      <c r="B315" s="133" t="s">
        <v>436</v>
      </c>
      <c r="C315" s="177" t="s">
        <v>74</v>
      </c>
      <c r="D315" s="472">
        <v>5.03</v>
      </c>
      <c r="E315" s="472"/>
      <c r="F315" s="472">
        <v>20170305</v>
      </c>
      <c r="G315" s="127">
        <f>90+2+25</f>
        <v>117</v>
      </c>
      <c r="H315" s="460">
        <f t="shared" si="75"/>
        <v>588.51</v>
      </c>
      <c r="I315" s="128">
        <f>1*3</f>
        <v>3</v>
      </c>
      <c r="J315" s="128"/>
      <c r="K315" s="130"/>
      <c r="L315" s="128">
        <v>13.5</v>
      </c>
      <c r="M315" s="108"/>
      <c r="N315" s="128"/>
      <c r="O315" s="468"/>
      <c r="P315" s="468"/>
      <c r="Q315" s="468"/>
      <c r="R315" s="468"/>
      <c r="S315" s="468"/>
      <c r="T315" s="468"/>
      <c r="U315" s="468"/>
      <c r="V315" s="131"/>
      <c r="W315" s="461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72">
        <v>5.03</v>
      </c>
      <c r="E316" s="472"/>
      <c r="F316" s="472"/>
      <c r="G316" s="127"/>
      <c r="H316" s="4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8"/>
      <c r="P316" s="468"/>
      <c r="Q316" s="468"/>
      <c r="R316" s="468"/>
      <c r="S316" s="468"/>
      <c r="T316" s="468"/>
      <c r="U316" s="468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472">
        <v>5.03</v>
      </c>
      <c r="E317" s="472"/>
      <c r="F317" s="472">
        <v>20170303</v>
      </c>
      <c r="G317" s="127">
        <v>49</v>
      </c>
      <c r="H317" s="460">
        <f t="shared" si="75"/>
        <v>246.47</v>
      </c>
      <c r="I317" s="128">
        <f>0.5*3</f>
        <v>1.5</v>
      </c>
      <c r="J317" s="128"/>
      <c r="K317" s="130"/>
      <c r="L317" s="128"/>
      <c r="M317" s="108"/>
      <c r="N317" s="128"/>
      <c r="O317" s="468"/>
      <c r="P317" s="468"/>
      <c r="Q317" s="468"/>
      <c r="R317" s="468"/>
      <c r="S317" s="468"/>
      <c r="T317" s="468"/>
      <c r="U317" s="468"/>
      <c r="V317" s="131"/>
      <c r="W317" s="461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72">
        <v>5.04</v>
      </c>
      <c r="E318" s="472"/>
      <c r="F318" s="472"/>
      <c r="G318" s="127"/>
      <c r="H318" s="4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8"/>
      <c r="P318" s="468"/>
      <c r="Q318" s="468"/>
      <c r="R318" s="468"/>
      <c r="S318" s="468"/>
      <c r="T318" s="468"/>
      <c r="U318" s="4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70" t="s">
        <v>234</v>
      </c>
      <c r="B319" s="671"/>
      <c r="C319" s="469" t="s">
        <v>202</v>
      </c>
      <c r="D319" s="138"/>
      <c r="E319" s="138"/>
      <c r="F319" s="138"/>
      <c r="G319" s="139">
        <f>SUM(G309:G318)</f>
        <v>173</v>
      </c>
      <c r="H319" s="140">
        <f>SUM(H309:H318)</f>
        <v>870.19</v>
      </c>
      <c r="I319" s="140">
        <f>SUM(I309:I318)</f>
        <v>5</v>
      </c>
      <c r="J319" s="129">
        <f t="array" ref="J319">IF(ISERROR(G319/I319),"",G319/I319)</f>
        <v>34.6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6"/>
      <c r="D320" s="472">
        <v>3.65</v>
      </c>
      <c r="E320" s="472"/>
      <c r="F320" s="471"/>
      <c r="G320" s="127"/>
      <c r="H320" s="460">
        <f t="shared" ref="H320:H329" si="83">D320*G320</f>
        <v>0</v>
      </c>
      <c r="I320" s="128"/>
      <c r="J320" s="129" t="str">
        <f t="array" ref="J320">IF(ISERROR(G320/I320),"",G320/I320)</f>
        <v/>
      </c>
      <c r="K320" s="4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8"/>
      <c r="P320" s="468"/>
      <c r="Q320" s="468"/>
      <c r="R320" s="468"/>
      <c r="S320" s="468"/>
      <c r="T320" s="468"/>
      <c r="U320" s="4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6"/>
      <c r="D321" s="472">
        <v>6.58</v>
      </c>
      <c r="E321" s="472"/>
      <c r="F321" s="472"/>
      <c r="G321" s="127"/>
      <c r="H321" s="4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8"/>
      <c r="P321" s="468"/>
      <c r="Q321" s="468"/>
      <c r="R321" s="468"/>
      <c r="S321" s="468"/>
      <c r="T321" s="468"/>
      <c r="U321" s="4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6"/>
      <c r="D322" s="472">
        <v>7.8</v>
      </c>
      <c r="E322" s="472"/>
      <c r="F322" s="472"/>
      <c r="G322" s="127"/>
      <c r="H322" s="4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8"/>
      <c r="P322" s="468"/>
      <c r="Q322" s="468"/>
      <c r="R322" s="468"/>
      <c r="S322" s="468"/>
      <c r="T322" s="468"/>
      <c r="U322" s="4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6"/>
      <c r="D323" s="472">
        <v>4.4000000000000004</v>
      </c>
      <c r="E323" s="472"/>
      <c r="F323" s="472"/>
      <c r="G323" s="127"/>
      <c r="H323" s="4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8"/>
      <c r="P323" s="468"/>
      <c r="Q323" s="468"/>
      <c r="R323" s="468"/>
      <c r="S323" s="468"/>
      <c r="T323" s="468"/>
      <c r="U323" s="4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6"/>
      <c r="D324" s="472"/>
      <c r="E324" s="472"/>
      <c r="F324" s="472"/>
      <c r="G324" s="127"/>
      <c r="H324" s="4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8"/>
      <c r="P324" s="468"/>
      <c r="Q324" s="468"/>
      <c r="R324" s="468"/>
      <c r="S324" s="468"/>
      <c r="T324" s="468"/>
      <c r="U324" s="46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6" t="s">
        <v>239</v>
      </c>
      <c r="C325" s="466" t="s">
        <v>179</v>
      </c>
      <c r="D325" s="472">
        <v>6.04</v>
      </c>
      <c r="E325" s="472"/>
      <c r="F325" s="472"/>
      <c r="G325" s="127"/>
      <c r="H325" s="4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8"/>
      <c r="P325" s="468"/>
      <c r="Q325" s="468"/>
      <c r="R325" s="468"/>
      <c r="S325" s="468"/>
      <c r="T325" s="468"/>
      <c r="U325" s="4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6" t="s">
        <v>239</v>
      </c>
      <c r="C326" s="466" t="s">
        <v>186</v>
      </c>
      <c r="D326" s="472">
        <v>6.04</v>
      </c>
      <c r="E326" s="472"/>
      <c r="F326" s="472"/>
      <c r="G326" s="127"/>
      <c r="H326" s="4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8"/>
      <c r="P326" s="468"/>
      <c r="Q326" s="468"/>
      <c r="R326" s="468"/>
      <c r="S326" s="468"/>
      <c r="T326" s="468"/>
      <c r="U326" s="4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6" t="s">
        <v>440</v>
      </c>
      <c r="C327" s="466" t="s">
        <v>179</v>
      </c>
      <c r="D327" s="472">
        <v>6</v>
      </c>
      <c r="E327" s="472"/>
      <c r="F327" s="472"/>
      <c r="G327" s="127"/>
      <c r="H327" s="460">
        <f t="shared" si="83"/>
        <v>0</v>
      </c>
      <c r="I327" s="128"/>
      <c r="J327" s="129"/>
      <c r="K327" s="130"/>
      <c r="L327" s="128"/>
      <c r="M327" s="108"/>
      <c r="N327" s="129"/>
      <c r="O327" s="468"/>
      <c r="P327" s="468"/>
      <c r="Q327" s="468"/>
      <c r="R327" s="468"/>
      <c r="S327" s="468"/>
      <c r="T327" s="468"/>
      <c r="U327" s="46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6" t="s">
        <v>440</v>
      </c>
      <c r="C328" s="466" t="s">
        <v>60</v>
      </c>
      <c r="D328" s="472">
        <v>6</v>
      </c>
      <c r="E328" s="472"/>
      <c r="F328" s="472"/>
      <c r="G328" s="127"/>
      <c r="H328" s="4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8"/>
      <c r="P328" s="468"/>
      <c r="Q328" s="468"/>
      <c r="R328" s="468"/>
      <c r="S328" s="468"/>
      <c r="T328" s="468"/>
      <c r="U328" s="46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9" t="s">
        <v>240</v>
      </c>
      <c r="C329" s="125"/>
      <c r="D329" s="472">
        <v>7.3</v>
      </c>
      <c r="E329" s="472"/>
      <c r="F329" s="472"/>
      <c r="G329" s="127"/>
      <c r="H329" s="460">
        <f t="shared" si="83"/>
        <v>0</v>
      </c>
      <c r="I329" s="128"/>
      <c r="J329" s="129"/>
      <c r="K329" s="130"/>
      <c r="L329" s="128"/>
      <c r="M329" s="108"/>
      <c r="N329" s="129"/>
      <c r="O329" s="468"/>
      <c r="P329" s="468"/>
      <c r="Q329" s="468"/>
      <c r="R329" s="468"/>
      <c r="S329" s="468"/>
      <c r="T329" s="468"/>
      <c r="U329" s="46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9" t="s">
        <v>241</v>
      </c>
      <c r="C330" s="125"/>
      <c r="D330" s="472">
        <f>78*120/1000</f>
        <v>9.36</v>
      </c>
      <c r="E330" s="472"/>
      <c r="F330" s="472">
        <v>20170301</v>
      </c>
      <c r="G330" s="127">
        <f>54*7+36</f>
        <v>414</v>
      </c>
      <c r="H330" s="460">
        <f>D330*G330</f>
        <v>3875.04</v>
      </c>
      <c r="I330" s="128">
        <f>8*6</f>
        <v>48</v>
      </c>
      <c r="J330" s="128"/>
      <c r="K330" s="130">
        <f t="array" ref="K330">IF(ISERROR(G330/L330),"",G330/L330)</f>
        <v>55.2</v>
      </c>
      <c r="L330" s="128">
        <v>7.5</v>
      </c>
      <c r="M330" s="108"/>
      <c r="N330" s="128">
        <f>SUM(O330:U330)</f>
        <v>0</v>
      </c>
      <c r="O330" s="468"/>
      <c r="P330" s="468"/>
      <c r="Q330" s="468"/>
      <c r="R330" s="468"/>
      <c r="S330" s="468"/>
      <c r="T330" s="468"/>
      <c r="U330" s="468"/>
      <c r="V330" s="131">
        <f>SUM(X330:AA330)</f>
        <v>0</v>
      </c>
      <c r="W330" s="46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9" t="s">
        <v>242</v>
      </c>
      <c r="C331" s="125"/>
      <c r="D331" s="472">
        <v>4.5</v>
      </c>
      <c r="E331" s="472"/>
      <c r="F331" s="472"/>
      <c r="G331" s="127"/>
      <c r="H331" s="4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8"/>
      <c r="P331" s="468"/>
      <c r="Q331" s="468"/>
      <c r="R331" s="468"/>
      <c r="S331" s="468"/>
      <c r="T331" s="468"/>
      <c r="U331" s="46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9" t="s">
        <v>243</v>
      </c>
      <c r="C332" s="125"/>
      <c r="D332" s="472">
        <v>4.5</v>
      </c>
      <c r="E332" s="472"/>
      <c r="F332" s="472"/>
      <c r="G332" s="127"/>
      <c r="H332" s="4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8"/>
      <c r="P332" s="468"/>
      <c r="Q332" s="468"/>
      <c r="R332" s="468"/>
      <c r="S332" s="468"/>
      <c r="T332" s="468"/>
      <c r="U332" s="46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72">
        <v>4.5</v>
      </c>
      <c r="E333" s="472"/>
      <c r="F333" s="472"/>
      <c r="G333" s="127"/>
      <c r="H333" s="4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8"/>
      <c r="P333" s="468"/>
      <c r="Q333" s="468"/>
      <c r="R333" s="468"/>
      <c r="S333" s="468"/>
      <c r="T333" s="468"/>
      <c r="U333" s="468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469" t="s">
        <v>202</v>
      </c>
      <c r="D334" s="138"/>
      <c r="E334" s="138"/>
      <c r="F334" s="138"/>
      <c r="G334" s="139">
        <f>SUM(G320:G333)</f>
        <v>414</v>
      </c>
      <c r="H334" s="140">
        <f>SUM(H320:H330)</f>
        <v>3875.04</v>
      </c>
      <c r="I334" s="140">
        <f>SUM(I320:I333)</f>
        <v>48</v>
      </c>
      <c r="J334" s="129"/>
      <c r="K334" s="140">
        <f>SUM(K320:K330)</f>
        <v>55.2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2322</v>
      </c>
      <c r="H335" s="147">
        <f>SUM(H199,H257,H292,H308,H319,H334)</f>
        <v>13489.690000000002</v>
      </c>
      <c r="I335" s="147">
        <f>SUM(I199,I257,I292,I308,I319,I334)</f>
        <v>143.5</v>
      </c>
      <c r="J335" s="148">
        <f t="array" ref="J335">IF(ISERROR(G335/I335),"",G335/I335)</f>
        <v>16.181184668989548</v>
      </c>
      <c r="K335" s="147">
        <f>SUM(K199,K257,K292,K308,K319,K334)</f>
        <v>140.10921052631579</v>
      </c>
      <c r="L335" s="148">
        <f>IF(ISERROR(G335/K335),"",G335/K335)</f>
        <v>16.572786266352374</v>
      </c>
      <c r="M335" s="147">
        <f t="shared" ref="M335:AA335" si="85">SUM(M199,M257,M292,M308,M319,M334)</f>
        <v>4.0907894736842092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462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462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462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462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462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462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462">
        <f>G335</f>
        <v>2322</v>
      </c>
      <c r="C342" s="646" t="s">
        <v>269</v>
      </c>
      <c r="D342" s="645"/>
      <c r="E342" s="738">
        <f>H335</f>
        <v>13489.690000000002</v>
      </c>
      <c r="F342" s="738"/>
      <c r="G342" s="636" t="s">
        <v>270</v>
      </c>
      <c r="H342" s="636"/>
      <c r="I342" s="664">
        <f>L335</f>
        <v>16.572786266352374</v>
      </c>
      <c r="J342" s="664"/>
      <c r="K342" s="666" t="s">
        <v>271</v>
      </c>
      <c r="L342" s="666"/>
      <c r="M342" s="664">
        <f>J335</f>
        <v>16.181184668989548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462">
        <f>I335+C341</f>
        <v>145.5</v>
      </c>
      <c r="C343" s="643" t="s">
        <v>251</v>
      </c>
      <c r="D343" s="644"/>
      <c r="E343" s="738">
        <f>K335+I341</f>
        <v>170.10921052631579</v>
      </c>
      <c r="F343" s="738"/>
      <c r="G343" s="636" t="s">
        <v>274</v>
      </c>
      <c r="H343" s="636"/>
      <c r="I343" s="664">
        <f>B343-E343</f>
        <v>-24.609210526315792</v>
      </c>
      <c r="J343" s="664"/>
      <c r="K343" s="666" t="s">
        <v>275</v>
      </c>
      <c r="L343" s="666"/>
      <c r="M343" s="667">
        <f>IF(ISERROR(I343/E343),"",I343/E343)</f>
        <v>-0.14466712560816194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462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6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466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459" t="s">
        <v>178</v>
      </c>
      <c r="C349" s="125" t="s">
        <v>179</v>
      </c>
      <c r="D349" s="472">
        <v>5.03</v>
      </c>
      <c r="E349" s="472"/>
      <c r="F349" s="472"/>
      <c r="G349" s="127"/>
      <c r="H349" s="4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8"/>
      <c r="P349" s="468"/>
      <c r="Q349" s="468"/>
      <c r="R349" s="468"/>
      <c r="S349" s="468"/>
      <c r="T349" s="468"/>
      <c r="U349" s="4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72">
        <v>5.03</v>
      </c>
      <c r="E350" s="472"/>
      <c r="F350" s="472"/>
      <c r="G350" s="127"/>
      <c r="H350" s="4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8"/>
      <c r="P350" s="468"/>
      <c r="Q350" s="468"/>
      <c r="R350" s="468"/>
      <c r="S350" s="468"/>
      <c r="T350" s="468"/>
      <c r="U350" s="4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72">
        <v>5.03</v>
      </c>
      <c r="E351" s="472"/>
      <c r="F351" s="472"/>
      <c r="G351" s="127"/>
      <c r="H351" s="4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8"/>
      <c r="P351" s="468"/>
      <c r="Q351" s="468"/>
      <c r="R351" s="468"/>
      <c r="S351" s="468"/>
      <c r="T351" s="468"/>
      <c r="U351" s="4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72">
        <v>5.03</v>
      </c>
      <c r="E352" s="472"/>
      <c r="F352" s="472"/>
      <c r="G352" s="127"/>
      <c r="H352" s="4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8"/>
      <c r="P352" s="468"/>
      <c r="Q352" s="468"/>
      <c r="R352" s="468"/>
      <c r="S352" s="468"/>
      <c r="T352" s="468"/>
      <c r="U352" s="4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72">
        <v>5.03</v>
      </c>
      <c r="E353" s="472"/>
      <c r="F353" s="472"/>
      <c r="G353" s="127"/>
      <c r="H353" s="4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8"/>
      <c r="P353" s="468"/>
      <c r="Q353" s="468"/>
      <c r="R353" s="468"/>
      <c r="S353" s="468"/>
      <c r="T353" s="468"/>
      <c r="U353" s="4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72">
        <v>5.04</v>
      </c>
      <c r="E354" s="472"/>
      <c r="F354" s="473"/>
      <c r="G354" s="134"/>
      <c r="H354" s="46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8"/>
      <c r="P354" s="468"/>
      <c r="Q354" s="468"/>
      <c r="R354" s="468"/>
      <c r="S354" s="468"/>
      <c r="T354" s="468"/>
      <c r="U354" s="4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72">
        <v>5.03</v>
      </c>
      <c r="E355" s="472"/>
      <c r="F355" s="472"/>
      <c r="G355" s="127"/>
      <c r="H355" s="4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8"/>
      <c r="P355" s="468"/>
      <c r="Q355" s="468"/>
      <c r="R355" s="468"/>
      <c r="S355" s="468"/>
      <c r="T355" s="468"/>
      <c r="U355" s="46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72">
        <v>5.03</v>
      </c>
      <c r="E356" s="472"/>
      <c r="F356" s="472"/>
      <c r="G356" s="127"/>
      <c r="H356" s="4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8"/>
      <c r="P356" s="468"/>
      <c r="Q356" s="468"/>
      <c r="R356" s="468"/>
      <c r="S356" s="468"/>
      <c r="T356" s="468"/>
      <c r="U356" s="46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72">
        <v>5.04</v>
      </c>
      <c r="E357" s="472"/>
      <c r="F357" s="374"/>
      <c r="G357" s="127"/>
      <c r="H357" s="460">
        <f t="shared" si="86"/>
        <v>0</v>
      </c>
      <c r="I357" s="4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8"/>
      <c r="P357" s="468"/>
      <c r="Q357" s="468"/>
      <c r="R357" s="468"/>
      <c r="S357" s="468"/>
      <c r="T357" s="468"/>
      <c r="U357" s="4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72">
        <v>5.04</v>
      </c>
      <c r="E358" s="472"/>
      <c r="F358" s="374"/>
      <c r="G358" s="127"/>
      <c r="H358" s="460">
        <f t="shared" si="86"/>
        <v>0</v>
      </c>
      <c r="I358" s="4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8"/>
      <c r="P358" s="468"/>
      <c r="Q358" s="468"/>
      <c r="R358" s="468"/>
      <c r="S358" s="468"/>
      <c r="T358" s="468"/>
      <c r="U358" s="4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72">
        <v>5.03</v>
      </c>
      <c r="E359" s="472"/>
      <c r="F359" s="374"/>
      <c r="G359" s="127"/>
      <c r="H359" s="460">
        <f t="shared" si="86"/>
        <v>0</v>
      </c>
      <c r="I359" s="460"/>
      <c r="J359" s="129"/>
      <c r="K359" s="130"/>
      <c r="L359" s="128"/>
      <c r="M359" s="108"/>
      <c r="N359" s="129"/>
      <c r="O359" s="468"/>
      <c r="P359" s="468"/>
      <c r="Q359" s="468"/>
      <c r="R359" s="468"/>
      <c r="S359" s="468"/>
      <c r="T359" s="468"/>
      <c r="U359" s="46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72">
        <v>5.03</v>
      </c>
      <c r="E360" s="472"/>
      <c r="F360" s="374"/>
      <c r="G360" s="127"/>
      <c r="H360" s="460">
        <f t="shared" si="86"/>
        <v>0</v>
      </c>
      <c r="I360" s="460"/>
      <c r="J360" s="129"/>
      <c r="K360" s="130"/>
      <c r="L360" s="128"/>
      <c r="M360" s="108"/>
      <c r="N360" s="129"/>
      <c r="O360" s="468"/>
      <c r="P360" s="468"/>
      <c r="Q360" s="468"/>
      <c r="R360" s="468"/>
      <c r="S360" s="468"/>
      <c r="T360" s="468"/>
      <c r="U360" s="46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72">
        <v>5.0599999999999996</v>
      </c>
      <c r="E361" s="472"/>
      <c r="F361" s="472"/>
      <c r="G361" s="127"/>
      <c r="H361" s="4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8"/>
      <c r="P361" s="468"/>
      <c r="Q361" s="468"/>
      <c r="R361" s="468"/>
      <c r="S361" s="468"/>
      <c r="T361" s="468"/>
      <c r="U361" s="4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72">
        <v>5.09</v>
      </c>
      <c r="E362" s="472"/>
      <c r="F362" s="472"/>
      <c r="G362" s="127"/>
      <c r="H362" s="4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8"/>
      <c r="P362" s="468"/>
      <c r="Q362" s="468"/>
      <c r="R362" s="468"/>
      <c r="S362" s="468"/>
      <c r="T362" s="468"/>
      <c r="U362" s="4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72">
        <v>5.09</v>
      </c>
      <c r="E363" s="472"/>
      <c r="F363" s="472"/>
      <c r="G363" s="127"/>
      <c r="H363" s="4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8"/>
      <c r="P363" s="468"/>
      <c r="Q363" s="468"/>
      <c r="R363" s="468"/>
      <c r="S363" s="468"/>
      <c r="T363" s="468"/>
      <c r="U363" s="4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6" t="s">
        <v>190</v>
      </c>
      <c r="D364" s="472">
        <v>4.8</v>
      </c>
      <c r="E364" s="472"/>
      <c r="F364" s="472"/>
      <c r="G364" s="127"/>
      <c r="H364" s="4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8"/>
      <c r="P364" s="468"/>
      <c r="Q364" s="468"/>
      <c r="R364" s="468"/>
      <c r="S364" s="468"/>
      <c r="T364" s="468"/>
      <c r="U364" s="46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6" t="s">
        <v>187</v>
      </c>
      <c r="D365" s="472">
        <v>4.8</v>
      </c>
      <c r="E365" s="472"/>
      <c r="F365" s="472"/>
      <c r="G365" s="127"/>
      <c r="H365" s="4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8"/>
      <c r="P365" s="468"/>
      <c r="Q365" s="468"/>
      <c r="R365" s="468"/>
      <c r="S365" s="468"/>
      <c r="T365" s="468"/>
      <c r="U365" s="46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6" t="s">
        <v>179</v>
      </c>
      <c r="D366" s="472">
        <v>4.8</v>
      </c>
      <c r="E366" s="472"/>
      <c r="F366" s="472"/>
      <c r="G366" s="127"/>
      <c r="H366" s="4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8"/>
      <c r="P366" s="468"/>
      <c r="Q366" s="468"/>
      <c r="R366" s="468"/>
      <c r="S366" s="468"/>
      <c r="T366" s="468"/>
      <c r="U366" s="46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6" t="s">
        <v>199</v>
      </c>
      <c r="D367" s="472">
        <v>4.8</v>
      </c>
      <c r="E367" s="472"/>
      <c r="F367" s="472"/>
      <c r="G367" s="127"/>
      <c r="H367" s="4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8"/>
      <c r="P367" s="468"/>
      <c r="Q367" s="468"/>
      <c r="R367" s="468"/>
      <c r="S367" s="468"/>
      <c r="T367" s="468"/>
      <c r="U367" s="46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72">
        <v>4.99</v>
      </c>
      <c r="E368" s="472"/>
      <c r="F368" s="472"/>
      <c r="G368" s="127"/>
      <c r="H368" s="4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8"/>
      <c r="P368" s="468"/>
      <c r="Q368" s="468"/>
      <c r="R368" s="468"/>
      <c r="S368" s="468"/>
      <c r="T368" s="468"/>
      <c r="U368" s="4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72">
        <v>4.99</v>
      </c>
      <c r="E369" s="472"/>
      <c r="F369" s="472"/>
      <c r="G369" s="127"/>
      <c r="H369" s="4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8"/>
      <c r="P369" s="468"/>
      <c r="Q369" s="468"/>
      <c r="R369" s="468"/>
      <c r="S369" s="468"/>
      <c r="T369" s="468"/>
      <c r="U369" s="4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46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9" t="s">
        <v>206</v>
      </c>
      <c r="C371" s="125" t="s">
        <v>199</v>
      </c>
      <c r="D371" s="472">
        <v>5.03</v>
      </c>
      <c r="E371" s="472"/>
      <c r="F371" s="472"/>
      <c r="G371" s="127"/>
      <c r="H371" s="4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4"/>
      <c r="P371" s="464"/>
      <c r="Q371" s="464"/>
      <c r="R371" s="464"/>
      <c r="S371" s="464"/>
      <c r="T371" s="464"/>
      <c r="U371" s="4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9" t="s">
        <v>425</v>
      </c>
      <c r="C372" s="177" t="s">
        <v>427</v>
      </c>
      <c r="D372" s="472">
        <v>5.03</v>
      </c>
      <c r="E372" s="472"/>
      <c r="F372" s="472"/>
      <c r="G372" s="127"/>
      <c r="H372" s="4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4"/>
      <c r="P372" s="464"/>
      <c r="Q372" s="464"/>
      <c r="R372" s="464"/>
      <c r="S372" s="464"/>
      <c r="T372" s="464"/>
      <c r="U372" s="4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9" t="s">
        <v>206</v>
      </c>
      <c r="C373" s="125" t="s">
        <v>186</v>
      </c>
      <c r="D373" s="472">
        <v>5.03</v>
      </c>
      <c r="E373" s="472"/>
      <c r="F373" s="472"/>
      <c r="G373" s="127"/>
      <c r="H373" s="4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4"/>
      <c r="P373" s="464"/>
      <c r="Q373" s="464"/>
      <c r="R373" s="464"/>
      <c r="S373" s="464"/>
      <c r="T373" s="464"/>
      <c r="U373" s="4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9" t="s">
        <v>206</v>
      </c>
      <c r="C374" s="125" t="s">
        <v>203</v>
      </c>
      <c r="D374" s="472">
        <v>5.03</v>
      </c>
      <c r="E374" s="472"/>
      <c r="F374" s="472"/>
      <c r="G374" s="127"/>
      <c r="H374" s="4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4"/>
      <c r="P374" s="464"/>
      <c r="Q374" s="464"/>
      <c r="R374" s="464"/>
      <c r="S374" s="464"/>
      <c r="T374" s="464"/>
      <c r="U374" s="4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9" t="s">
        <v>206</v>
      </c>
      <c r="C375" s="125" t="s">
        <v>207</v>
      </c>
      <c r="D375" s="472">
        <v>5.03</v>
      </c>
      <c r="E375" s="472"/>
      <c r="F375" s="472"/>
      <c r="G375" s="127"/>
      <c r="H375" s="4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4"/>
      <c r="P375" s="464"/>
      <c r="Q375" s="464"/>
      <c r="R375" s="464"/>
      <c r="S375" s="464"/>
      <c r="T375" s="464"/>
      <c r="U375" s="4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9" t="s">
        <v>414</v>
      </c>
      <c r="C376" s="177" t="s">
        <v>415</v>
      </c>
      <c r="D376" s="472"/>
      <c r="E376" s="472"/>
      <c r="F376" s="472"/>
      <c r="G376" s="127"/>
      <c r="H376" s="4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4"/>
      <c r="P376" s="464"/>
      <c r="Q376" s="464"/>
      <c r="R376" s="464"/>
      <c r="S376" s="464"/>
      <c r="T376" s="464"/>
      <c r="U376" s="4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9" t="s">
        <v>414</v>
      </c>
      <c r="C377" s="177" t="s">
        <v>416</v>
      </c>
      <c r="D377" s="472"/>
      <c r="E377" s="472"/>
      <c r="F377" s="472"/>
      <c r="G377" s="127"/>
      <c r="H377" s="4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4"/>
      <c r="P377" s="464"/>
      <c r="Q377" s="464"/>
      <c r="R377" s="464"/>
      <c r="S377" s="464"/>
      <c r="T377" s="464"/>
      <c r="U377" s="4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9" t="s">
        <v>414</v>
      </c>
      <c r="C378" s="177" t="s">
        <v>61</v>
      </c>
      <c r="D378" s="472"/>
      <c r="E378" s="472"/>
      <c r="F378" s="472"/>
      <c r="G378" s="127"/>
      <c r="H378" s="4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4"/>
      <c r="P378" s="464"/>
      <c r="Q378" s="464"/>
      <c r="R378" s="464"/>
      <c r="S378" s="464"/>
      <c r="T378" s="464"/>
      <c r="U378" s="4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9" t="s">
        <v>208</v>
      </c>
      <c r="C379" s="125" t="s">
        <v>179</v>
      </c>
      <c r="D379" s="472">
        <v>5.08</v>
      </c>
      <c r="E379" s="472"/>
      <c r="F379" s="472"/>
      <c r="G379" s="127"/>
      <c r="H379" s="4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4"/>
      <c r="P379" s="464"/>
      <c r="Q379" s="464"/>
      <c r="R379" s="464"/>
      <c r="S379" s="464"/>
      <c r="T379" s="464"/>
      <c r="U379" s="4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9" t="s">
        <v>208</v>
      </c>
      <c r="C380" s="125" t="s">
        <v>204</v>
      </c>
      <c r="D380" s="472">
        <v>5.08</v>
      </c>
      <c r="E380" s="472"/>
      <c r="F380" s="472"/>
      <c r="G380" s="127"/>
      <c r="H380" s="4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4"/>
      <c r="P380" s="464"/>
      <c r="Q380" s="464"/>
      <c r="R380" s="464"/>
      <c r="S380" s="464"/>
      <c r="T380" s="464"/>
      <c r="U380" s="4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9" t="s">
        <v>208</v>
      </c>
      <c r="C381" s="125" t="s">
        <v>205</v>
      </c>
      <c r="D381" s="472">
        <v>5.08</v>
      </c>
      <c r="E381" s="472"/>
      <c r="F381" s="472"/>
      <c r="G381" s="127"/>
      <c r="H381" s="4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4"/>
      <c r="P381" s="464"/>
      <c r="Q381" s="464"/>
      <c r="R381" s="464"/>
      <c r="S381" s="464"/>
      <c r="T381" s="464"/>
      <c r="U381" s="4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9" t="s">
        <v>208</v>
      </c>
      <c r="C382" s="125" t="s">
        <v>186</v>
      </c>
      <c r="D382" s="472">
        <v>5.08</v>
      </c>
      <c r="E382" s="472"/>
      <c r="F382" s="472"/>
      <c r="G382" s="127"/>
      <c r="H382" s="4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4"/>
      <c r="P382" s="464"/>
      <c r="Q382" s="464"/>
      <c r="R382" s="464"/>
      <c r="S382" s="464"/>
      <c r="T382" s="464"/>
      <c r="U382" s="4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9" t="s">
        <v>208</v>
      </c>
      <c r="C383" s="125" t="s">
        <v>203</v>
      </c>
      <c r="D383" s="472">
        <v>5.08</v>
      </c>
      <c r="E383" s="472"/>
      <c r="F383" s="472"/>
      <c r="G383" s="127"/>
      <c r="H383" s="4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4"/>
      <c r="P383" s="464"/>
      <c r="Q383" s="464"/>
      <c r="R383" s="464"/>
      <c r="S383" s="464"/>
      <c r="T383" s="464"/>
      <c r="U383" s="4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9" t="s">
        <v>208</v>
      </c>
      <c r="C384" s="125" t="s">
        <v>199</v>
      </c>
      <c r="D384" s="472">
        <v>5.08</v>
      </c>
      <c r="E384" s="472"/>
      <c r="F384" s="472"/>
      <c r="G384" s="127"/>
      <c r="H384" s="4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8"/>
      <c r="P384" s="468"/>
      <c r="Q384" s="468"/>
      <c r="R384" s="468"/>
      <c r="S384" s="468"/>
      <c r="T384" s="468"/>
      <c r="U384" s="4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9" t="s">
        <v>208</v>
      </c>
      <c r="C385" s="125" t="s">
        <v>187</v>
      </c>
      <c r="D385" s="472">
        <v>5.08</v>
      </c>
      <c r="E385" s="472"/>
      <c r="F385" s="472"/>
      <c r="G385" s="127"/>
      <c r="H385" s="4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4"/>
      <c r="P385" s="464"/>
      <c r="Q385" s="464"/>
      <c r="R385" s="464"/>
      <c r="S385" s="464"/>
      <c r="T385" s="464"/>
      <c r="U385" s="4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9" t="s">
        <v>208</v>
      </c>
      <c r="C386" s="125" t="s">
        <v>207</v>
      </c>
      <c r="D386" s="472">
        <v>5.08</v>
      </c>
      <c r="E386" s="472"/>
      <c r="F386" s="472"/>
      <c r="G386" s="127"/>
      <c r="H386" s="4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8"/>
      <c r="P386" s="468"/>
      <c r="Q386" s="468"/>
      <c r="R386" s="468"/>
      <c r="S386" s="468"/>
      <c r="T386" s="468"/>
      <c r="U386" s="4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9" t="s">
        <v>209</v>
      </c>
      <c r="C387" s="125" t="s">
        <v>194</v>
      </c>
      <c r="D387" s="472">
        <v>5.03</v>
      </c>
      <c r="E387" s="472"/>
      <c r="F387" s="472"/>
      <c r="G387" s="127"/>
      <c r="H387" s="4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4"/>
      <c r="P387" s="464"/>
      <c r="Q387" s="464"/>
      <c r="R387" s="464"/>
      <c r="S387" s="464"/>
      <c r="T387" s="464"/>
      <c r="U387" s="4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9" t="s">
        <v>209</v>
      </c>
      <c r="C388" s="125" t="s">
        <v>179</v>
      </c>
      <c r="D388" s="472">
        <v>5.03</v>
      </c>
      <c r="E388" s="472"/>
      <c r="F388" s="472"/>
      <c r="G388" s="127"/>
      <c r="H388" s="4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4"/>
      <c r="P388" s="464"/>
      <c r="Q388" s="464"/>
      <c r="R388" s="464"/>
      <c r="S388" s="464"/>
      <c r="T388" s="464"/>
      <c r="U388" s="4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9" t="s">
        <v>209</v>
      </c>
      <c r="C389" s="125" t="s">
        <v>195</v>
      </c>
      <c r="D389" s="472">
        <v>5.03</v>
      </c>
      <c r="E389" s="472"/>
      <c r="F389" s="472"/>
      <c r="G389" s="127"/>
      <c r="H389" s="4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4"/>
      <c r="P389" s="464"/>
      <c r="Q389" s="464"/>
      <c r="R389" s="464"/>
      <c r="S389" s="464"/>
      <c r="T389" s="464"/>
      <c r="U389" s="4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9" t="s">
        <v>209</v>
      </c>
      <c r="C390" s="125" t="s">
        <v>204</v>
      </c>
      <c r="D390" s="472">
        <v>5.03</v>
      </c>
      <c r="E390" s="472"/>
      <c r="F390" s="472"/>
      <c r="G390" s="127"/>
      <c r="H390" s="4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4"/>
      <c r="P390" s="464"/>
      <c r="Q390" s="464"/>
      <c r="R390" s="464"/>
      <c r="S390" s="464"/>
      <c r="T390" s="464"/>
      <c r="U390" s="4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9" t="s">
        <v>382</v>
      </c>
      <c r="C391" s="177" t="s">
        <v>383</v>
      </c>
      <c r="D391" s="472">
        <v>5.03</v>
      </c>
      <c r="E391" s="472"/>
      <c r="F391" s="472"/>
      <c r="G391" s="127"/>
      <c r="H391" s="4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4"/>
      <c r="P391" s="464"/>
      <c r="Q391" s="464"/>
      <c r="R391" s="464"/>
      <c r="S391" s="464"/>
      <c r="T391" s="464"/>
      <c r="U391" s="4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9" t="s">
        <v>382</v>
      </c>
      <c r="C392" s="177" t="s">
        <v>384</v>
      </c>
      <c r="D392" s="472">
        <v>5.03</v>
      </c>
      <c r="E392" s="472"/>
      <c r="F392" s="472"/>
      <c r="G392" s="127"/>
      <c r="H392" s="4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4"/>
      <c r="P392" s="464"/>
      <c r="Q392" s="464"/>
      <c r="R392" s="464"/>
      <c r="S392" s="464"/>
      <c r="T392" s="464"/>
      <c r="U392" s="4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9" t="s">
        <v>382</v>
      </c>
      <c r="C393" s="177" t="s">
        <v>389</v>
      </c>
      <c r="D393" s="472">
        <v>5.03</v>
      </c>
      <c r="E393" s="472"/>
      <c r="F393" s="472"/>
      <c r="G393" s="127"/>
      <c r="H393" s="4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4"/>
      <c r="P393" s="464"/>
      <c r="Q393" s="464"/>
      <c r="R393" s="464"/>
      <c r="S393" s="464"/>
      <c r="T393" s="464"/>
      <c r="U393" s="4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9" t="s">
        <v>382</v>
      </c>
      <c r="C394" s="177" t="s">
        <v>391</v>
      </c>
      <c r="D394" s="472">
        <v>5.03</v>
      </c>
      <c r="E394" s="472"/>
      <c r="F394" s="472"/>
      <c r="G394" s="127"/>
      <c r="H394" s="4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4"/>
      <c r="P394" s="464"/>
      <c r="Q394" s="464"/>
      <c r="R394" s="464"/>
      <c r="S394" s="464"/>
      <c r="T394" s="464"/>
      <c r="U394" s="4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9" t="s">
        <v>418</v>
      </c>
      <c r="C395" s="177" t="s">
        <v>364</v>
      </c>
      <c r="D395" s="472">
        <v>5.03</v>
      </c>
      <c r="E395" s="472"/>
      <c r="F395" s="472"/>
      <c r="G395" s="127"/>
      <c r="H395" s="4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4"/>
      <c r="P395" s="464"/>
      <c r="Q395" s="464"/>
      <c r="R395" s="464"/>
      <c r="S395" s="464"/>
      <c r="T395" s="464"/>
      <c r="U395" s="4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9" t="s">
        <v>418</v>
      </c>
      <c r="C396" s="177" t="s">
        <v>365</v>
      </c>
      <c r="D396" s="472">
        <v>5.03</v>
      </c>
      <c r="E396" s="472"/>
      <c r="F396" s="472"/>
      <c r="G396" s="127"/>
      <c r="H396" s="4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4"/>
      <c r="P396" s="464"/>
      <c r="Q396" s="464"/>
      <c r="R396" s="464"/>
      <c r="S396" s="464"/>
      <c r="T396" s="464"/>
      <c r="U396" s="4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9" t="s">
        <v>418</v>
      </c>
      <c r="C397" s="177" t="s">
        <v>366</v>
      </c>
      <c r="D397" s="472">
        <v>5.03</v>
      </c>
      <c r="E397" s="472"/>
      <c r="F397" s="472"/>
      <c r="G397" s="127"/>
      <c r="H397" s="4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4"/>
      <c r="P397" s="464"/>
      <c r="Q397" s="464"/>
      <c r="R397" s="464"/>
      <c r="S397" s="464"/>
      <c r="T397" s="464"/>
      <c r="U397" s="4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9" t="s">
        <v>418</v>
      </c>
      <c r="C398" s="177" t="s">
        <v>367</v>
      </c>
      <c r="D398" s="472">
        <v>5.03</v>
      </c>
      <c r="E398" s="472"/>
      <c r="F398" s="472"/>
      <c r="G398" s="127"/>
      <c r="H398" s="4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4"/>
      <c r="P398" s="464"/>
      <c r="Q398" s="464"/>
      <c r="R398" s="464"/>
      <c r="S398" s="464"/>
      <c r="T398" s="464"/>
      <c r="U398" s="4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72">
        <v>5.03</v>
      </c>
      <c r="E399" s="472"/>
      <c r="F399" s="472"/>
      <c r="G399" s="127"/>
      <c r="H399" s="4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8"/>
      <c r="P399" s="468"/>
      <c r="Q399" s="468"/>
      <c r="R399" s="468"/>
      <c r="S399" s="468"/>
      <c r="T399" s="468"/>
      <c r="U399" s="4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72">
        <v>5.03</v>
      </c>
      <c r="E400" s="472"/>
      <c r="F400" s="472"/>
      <c r="G400" s="127"/>
      <c r="H400" s="4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8"/>
      <c r="P400" s="468"/>
      <c r="Q400" s="468"/>
      <c r="R400" s="468"/>
      <c r="S400" s="468"/>
      <c r="T400" s="468"/>
      <c r="U400" s="4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72">
        <v>5.03</v>
      </c>
      <c r="E401" s="472"/>
      <c r="F401" s="472"/>
      <c r="G401" s="127"/>
      <c r="H401" s="4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8"/>
      <c r="P401" s="468"/>
      <c r="Q401" s="468"/>
      <c r="R401" s="468"/>
      <c r="S401" s="468"/>
      <c r="T401" s="468"/>
      <c r="U401" s="4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72">
        <v>5.03</v>
      </c>
      <c r="E402" s="472"/>
      <c r="F402" s="472"/>
      <c r="G402" s="127"/>
      <c r="H402" s="4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8"/>
      <c r="P402" s="468"/>
      <c r="Q402" s="468"/>
      <c r="R402" s="468"/>
      <c r="S402" s="468"/>
      <c r="T402" s="468"/>
      <c r="U402" s="4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72">
        <v>5.03</v>
      </c>
      <c r="E403" s="472"/>
      <c r="F403" s="472"/>
      <c r="G403" s="127"/>
      <c r="H403" s="4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8"/>
      <c r="P403" s="468"/>
      <c r="Q403" s="468"/>
      <c r="R403" s="468"/>
      <c r="S403" s="468"/>
      <c r="T403" s="468"/>
      <c r="U403" s="4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72">
        <v>5.03</v>
      </c>
      <c r="E404" s="472"/>
      <c r="F404" s="472"/>
      <c r="G404" s="127"/>
      <c r="H404" s="4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8"/>
      <c r="P404" s="468"/>
      <c r="Q404" s="468"/>
      <c r="R404" s="468"/>
      <c r="S404" s="468"/>
      <c r="T404" s="468"/>
      <c r="U404" s="4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72">
        <v>5.03</v>
      </c>
      <c r="E405" s="472"/>
      <c r="F405" s="472"/>
      <c r="G405" s="127"/>
      <c r="H405" s="4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8"/>
      <c r="P405" s="468"/>
      <c r="Q405" s="468"/>
      <c r="R405" s="468"/>
      <c r="S405" s="468"/>
      <c r="T405" s="468"/>
      <c r="U405" s="4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72">
        <v>5.03</v>
      </c>
      <c r="E406" s="472"/>
      <c r="F406" s="472"/>
      <c r="G406" s="127"/>
      <c r="H406" s="4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8"/>
      <c r="P406" s="468"/>
      <c r="Q406" s="468"/>
      <c r="R406" s="468"/>
      <c r="S406" s="468"/>
      <c r="T406" s="468"/>
      <c r="U406" s="4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72">
        <v>5.03</v>
      </c>
      <c r="E407" s="472"/>
      <c r="F407" s="472"/>
      <c r="G407" s="127"/>
      <c r="H407" s="4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8"/>
      <c r="P407" s="468"/>
      <c r="Q407" s="468"/>
      <c r="R407" s="468"/>
      <c r="S407" s="468"/>
      <c r="T407" s="468"/>
      <c r="U407" s="4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72">
        <v>5.03</v>
      </c>
      <c r="E408" s="472"/>
      <c r="F408" s="472"/>
      <c r="G408" s="127"/>
      <c r="H408" s="4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8"/>
      <c r="P408" s="468"/>
      <c r="Q408" s="468"/>
      <c r="R408" s="468"/>
      <c r="S408" s="468"/>
      <c r="T408" s="468"/>
      <c r="U408" s="4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72">
        <v>50.3</v>
      </c>
      <c r="E409" s="472"/>
      <c r="F409" s="472"/>
      <c r="G409" s="127"/>
      <c r="H409" s="4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8"/>
      <c r="P409" s="468"/>
      <c r="Q409" s="468"/>
      <c r="R409" s="468"/>
      <c r="S409" s="468"/>
      <c r="T409" s="468"/>
      <c r="U409" s="46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72">
        <v>5</v>
      </c>
      <c r="E410" s="472"/>
      <c r="F410" s="472"/>
      <c r="G410" s="127"/>
      <c r="H410" s="4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8"/>
      <c r="P410" s="468"/>
      <c r="Q410" s="468"/>
      <c r="R410" s="468"/>
      <c r="S410" s="468"/>
      <c r="T410" s="468"/>
      <c r="U410" s="46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72">
        <v>5.03</v>
      </c>
      <c r="E411" s="472"/>
      <c r="F411" s="472"/>
      <c r="G411" s="127"/>
      <c r="H411" s="4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8"/>
      <c r="P411" s="468"/>
      <c r="Q411" s="468"/>
      <c r="R411" s="468"/>
      <c r="S411" s="468"/>
      <c r="T411" s="468"/>
      <c r="U411" s="4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72">
        <v>5.03</v>
      </c>
      <c r="E412" s="472"/>
      <c r="F412" s="472"/>
      <c r="G412" s="127"/>
      <c r="H412" s="4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8"/>
      <c r="P412" s="468"/>
      <c r="Q412" s="468"/>
      <c r="R412" s="468"/>
      <c r="S412" s="468"/>
      <c r="T412" s="468"/>
      <c r="U412" s="4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72"/>
      <c r="E413" s="472"/>
      <c r="F413" s="472"/>
      <c r="G413" s="127"/>
      <c r="H413" s="460">
        <f t="shared" si="93"/>
        <v>0</v>
      </c>
      <c r="I413" s="128"/>
      <c r="J413" s="129"/>
      <c r="K413" s="130"/>
      <c r="L413" s="128"/>
      <c r="M413" s="108"/>
      <c r="N413" s="129"/>
      <c r="O413" s="468"/>
      <c r="P413" s="468"/>
      <c r="Q413" s="468"/>
      <c r="R413" s="468"/>
      <c r="S413" s="468"/>
      <c r="T413" s="468"/>
      <c r="U413" s="46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72">
        <v>5.0599999999999996</v>
      </c>
      <c r="E414" s="472"/>
      <c r="F414" s="472"/>
      <c r="G414" s="127"/>
      <c r="H414" s="4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8"/>
      <c r="P414" s="468"/>
      <c r="Q414" s="468"/>
      <c r="R414" s="468"/>
      <c r="S414" s="468"/>
      <c r="T414" s="468"/>
      <c r="U414" s="4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72">
        <v>5.0599999999999996</v>
      </c>
      <c r="E415" s="472"/>
      <c r="F415" s="472"/>
      <c r="G415" s="127"/>
      <c r="H415" s="4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8"/>
      <c r="P415" s="468"/>
      <c r="Q415" s="468"/>
      <c r="R415" s="468"/>
      <c r="S415" s="468"/>
      <c r="T415" s="468"/>
      <c r="U415" s="4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72">
        <v>5.0599999999999996</v>
      </c>
      <c r="E416" s="472"/>
      <c r="F416" s="472"/>
      <c r="G416" s="127"/>
      <c r="H416" s="4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8"/>
      <c r="P416" s="468"/>
      <c r="Q416" s="468"/>
      <c r="R416" s="468"/>
      <c r="S416" s="468"/>
      <c r="T416" s="468"/>
      <c r="U416" s="4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72">
        <v>5.0599999999999996</v>
      </c>
      <c r="E417" s="472"/>
      <c r="F417" s="472"/>
      <c r="G417" s="127"/>
      <c r="H417" s="4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8"/>
      <c r="P417" s="468"/>
      <c r="Q417" s="468"/>
      <c r="R417" s="468"/>
      <c r="S417" s="468"/>
      <c r="T417" s="468"/>
      <c r="U417" s="4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72"/>
      <c r="E418" s="472"/>
      <c r="F418" s="472"/>
      <c r="G418" s="127"/>
      <c r="H418" s="4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8"/>
      <c r="P418" s="468"/>
      <c r="Q418" s="468"/>
      <c r="R418" s="468"/>
      <c r="S418" s="468"/>
      <c r="T418" s="468"/>
      <c r="U418" s="46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72"/>
      <c r="E419" s="472"/>
      <c r="F419" s="472"/>
      <c r="G419" s="127"/>
      <c r="H419" s="4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8"/>
      <c r="P419" s="468"/>
      <c r="Q419" s="468"/>
      <c r="R419" s="468"/>
      <c r="S419" s="468"/>
      <c r="T419" s="468"/>
      <c r="U419" s="46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72"/>
      <c r="E420" s="472"/>
      <c r="F420" s="472"/>
      <c r="G420" s="127"/>
      <c r="H420" s="4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8"/>
      <c r="P420" s="468"/>
      <c r="Q420" s="468"/>
      <c r="R420" s="468"/>
      <c r="S420" s="468"/>
      <c r="T420" s="468"/>
      <c r="U420" s="46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72"/>
      <c r="E421" s="472"/>
      <c r="F421" s="472"/>
      <c r="G421" s="127"/>
      <c r="H421" s="4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8"/>
      <c r="P421" s="468"/>
      <c r="Q421" s="468"/>
      <c r="R421" s="468"/>
      <c r="S421" s="468"/>
      <c r="T421" s="468"/>
      <c r="U421" s="46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72"/>
      <c r="E422" s="472"/>
      <c r="F422" s="472"/>
      <c r="G422" s="127"/>
      <c r="H422" s="4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8"/>
      <c r="P422" s="468"/>
      <c r="Q422" s="468"/>
      <c r="R422" s="468"/>
      <c r="S422" s="468"/>
      <c r="T422" s="468"/>
      <c r="U422" s="46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72"/>
      <c r="E423" s="472"/>
      <c r="F423" s="472"/>
      <c r="G423" s="127"/>
      <c r="H423" s="4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8"/>
      <c r="P423" s="468"/>
      <c r="Q423" s="468"/>
      <c r="R423" s="468"/>
      <c r="S423" s="468"/>
      <c r="T423" s="468"/>
      <c r="U423" s="46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72"/>
      <c r="E424" s="472"/>
      <c r="F424" s="472"/>
      <c r="G424" s="127"/>
      <c r="H424" s="4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8"/>
      <c r="P424" s="468"/>
      <c r="Q424" s="468"/>
      <c r="R424" s="468"/>
      <c r="S424" s="468"/>
      <c r="T424" s="468"/>
      <c r="U424" s="46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72"/>
      <c r="E425" s="472"/>
      <c r="F425" s="472"/>
      <c r="G425" s="127"/>
      <c r="H425" s="4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8"/>
      <c r="P425" s="468"/>
      <c r="Q425" s="468"/>
      <c r="R425" s="468"/>
      <c r="S425" s="468"/>
      <c r="T425" s="468"/>
      <c r="U425" s="46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72"/>
      <c r="E426" s="472"/>
      <c r="F426" s="472"/>
      <c r="G426" s="127"/>
      <c r="H426" s="4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8"/>
      <c r="P426" s="468"/>
      <c r="Q426" s="468"/>
      <c r="R426" s="468"/>
      <c r="S426" s="468"/>
      <c r="T426" s="468"/>
      <c r="U426" s="46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72"/>
      <c r="E427" s="472"/>
      <c r="F427" s="472"/>
      <c r="G427" s="127"/>
      <c r="H427" s="4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8"/>
      <c r="P427" s="468"/>
      <c r="Q427" s="468"/>
      <c r="R427" s="468"/>
      <c r="S427" s="468"/>
      <c r="T427" s="468"/>
      <c r="U427" s="46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46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9" t="s">
        <v>217</v>
      </c>
      <c r="C429" s="125" t="s">
        <v>179</v>
      </c>
      <c r="D429" s="472">
        <v>5.03</v>
      </c>
      <c r="E429" s="472"/>
      <c r="F429" s="472"/>
      <c r="G429" s="127"/>
      <c r="H429" s="4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8"/>
      <c r="P429" s="468"/>
      <c r="Q429" s="468"/>
      <c r="R429" s="468"/>
      <c r="S429" s="468"/>
      <c r="T429" s="468"/>
      <c r="U429" s="4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9" t="s">
        <v>217</v>
      </c>
      <c r="C430" s="125" t="s">
        <v>186</v>
      </c>
      <c r="D430" s="472">
        <v>5.03</v>
      </c>
      <c r="E430" s="472"/>
      <c r="F430" s="472"/>
      <c r="G430" s="127"/>
      <c r="H430" s="4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8"/>
      <c r="P430" s="468"/>
      <c r="Q430" s="468"/>
      <c r="R430" s="468"/>
      <c r="S430" s="468"/>
      <c r="T430" s="468"/>
      <c r="U430" s="4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9" t="s">
        <v>217</v>
      </c>
      <c r="C431" s="125" t="s">
        <v>204</v>
      </c>
      <c r="D431" s="472">
        <v>5.03</v>
      </c>
      <c r="E431" s="472"/>
      <c r="F431" s="472"/>
      <c r="G431" s="127"/>
      <c r="H431" s="4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8"/>
      <c r="P431" s="468"/>
      <c r="Q431" s="468"/>
      <c r="R431" s="468"/>
      <c r="S431" s="468"/>
      <c r="T431" s="468"/>
      <c r="U431" s="4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72">
        <v>5.03</v>
      </c>
      <c r="E432" s="472"/>
      <c r="F432" s="472"/>
      <c r="G432" s="127"/>
      <c r="H432" s="4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8"/>
      <c r="P432" s="468"/>
      <c r="Q432" s="468"/>
      <c r="R432" s="468"/>
      <c r="S432" s="468"/>
      <c r="T432" s="468"/>
      <c r="U432" s="4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72">
        <v>5.03</v>
      </c>
      <c r="E433" s="472"/>
      <c r="F433" s="472"/>
      <c r="G433" s="127"/>
      <c r="H433" s="4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8"/>
      <c r="P433" s="468"/>
      <c r="Q433" s="468"/>
      <c r="R433" s="468"/>
      <c r="S433" s="468"/>
      <c r="T433" s="468"/>
      <c r="U433" s="4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72">
        <v>5.03</v>
      </c>
      <c r="E434" s="472"/>
      <c r="F434" s="472"/>
      <c r="G434" s="127"/>
      <c r="H434" s="4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8"/>
      <c r="P434" s="468"/>
      <c r="Q434" s="468"/>
      <c r="R434" s="468"/>
      <c r="S434" s="468"/>
      <c r="T434" s="468"/>
      <c r="U434" s="4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72">
        <v>5.03</v>
      </c>
      <c r="E435" s="472"/>
      <c r="F435" s="472"/>
      <c r="G435" s="127"/>
      <c r="H435" s="4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8"/>
      <c r="P435" s="468"/>
      <c r="Q435" s="468"/>
      <c r="R435" s="468"/>
      <c r="S435" s="468"/>
      <c r="T435" s="468"/>
      <c r="U435" s="4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72">
        <v>5.03</v>
      </c>
      <c r="E436" s="472"/>
      <c r="F436" s="472">
        <v>20170305</v>
      </c>
      <c r="G436" s="127">
        <f>108+90*3+78+108+86+37</f>
        <v>687</v>
      </c>
      <c r="H436" s="460">
        <f t="shared" si="105"/>
        <v>3455.61</v>
      </c>
      <c r="I436" s="128">
        <v>70</v>
      </c>
      <c r="J436" s="128"/>
      <c r="K436" s="130">
        <f t="array" ref="K436">IF(ISERROR(G436/L436),"",G436/L436)</f>
        <v>73.870967741935473</v>
      </c>
      <c r="L436" s="128">
        <v>9.3000000000000007</v>
      </c>
      <c r="M436" s="108">
        <f t="shared" si="106"/>
        <v>-3.8709677419354733</v>
      </c>
      <c r="N436" s="128">
        <f t="shared" si="107"/>
        <v>0</v>
      </c>
      <c r="O436" s="468"/>
      <c r="P436" s="468"/>
      <c r="Q436" s="468"/>
      <c r="R436" s="468"/>
      <c r="S436" s="468"/>
      <c r="T436" s="468"/>
      <c r="U436" s="468"/>
      <c r="V436" s="131"/>
      <c r="W436" s="461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72">
        <v>5.03</v>
      </c>
      <c r="E437" s="472"/>
      <c r="F437" s="472"/>
      <c r="G437" s="146"/>
      <c r="H437" s="4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8"/>
      <c r="P437" s="468"/>
      <c r="Q437" s="468"/>
      <c r="R437" s="468"/>
      <c r="S437" s="468"/>
      <c r="T437" s="468"/>
      <c r="U437" s="4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72">
        <v>5.03</v>
      </c>
      <c r="E438" s="472"/>
      <c r="F438" s="472"/>
      <c r="G438" s="127"/>
      <c r="H438" s="4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8"/>
      <c r="P438" s="468"/>
      <c r="Q438" s="468"/>
      <c r="R438" s="468"/>
      <c r="S438" s="468"/>
      <c r="T438" s="468"/>
      <c r="U438" s="4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72">
        <v>5.03</v>
      </c>
      <c r="E439" s="472"/>
      <c r="F439" s="472"/>
      <c r="G439" s="127"/>
      <c r="H439" s="4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8"/>
      <c r="P439" s="468"/>
      <c r="Q439" s="468"/>
      <c r="R439" s="468"/>
      <c r="S439" s="468"/>
      <c r="T439" s="468"/>
      <c r="U439" s="4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72">
        <v>5.03</v>
      </c>
      <c r="E440" s="472"/>
      <c r="F440" s="472"/>
      <c r="G440" s="127"/>
      <c r="H440" s="4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8"/>
      <c r="P440" s="468"/>
      <c r="Q440" s="468"/>
      <c r="R440" s="468"/>
      <c r="S440" s="468"/>
      <c r="T440" s="468"/>
      <c r="U440" s="4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72">
        <v>5.03</v>
      </c>
      <c r="E441" s="472"/>
      <c r="F441" s="472"/>
      <c r="G441" s="127"/>
      <c r="H441" s="4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8"/>
      <c r="P441" s="468"/>
      <c r="Q441" s="468"/>
      <c r="R441" s="468"/>
      <c r="S441" s="468"/>
      <c r="T441" s="468"/>
      <c r="U441" s="4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72">
        <v>5.03</v>
      </c>
      <c r="E442" s="472"/>
      <c r="F442" s="472"/>
      <c r="G442" s="127"/>
      <c r="H442" s="4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8"/>
      <c r="P442" s="468"/>
      <c r="Q442" s="468"/>
      <c r="R442" s="468"/>
      <c r="S442" s="468"/>
      <c r="T442" s="468"/>
      <c r="U442" s="4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72">
        <v>5.03</v>
      </c>
      <c r="E443" s="472"/>
      <c r="F443" s="472"/>
      <c r="G443" s="127"/>
      <c r="H443" s="4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8"/>
      <c r="P443" s="468"/>
      <c r="Q443" s="468"/>
      <c r="R443" s="468"/>
      <c r="S443" s="468"/>
      <c r="T443" s="468"/>
      <c r="U443" s="4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72">
        <v>5.03</v>
      </c>
      <c r="E444" s="472"/>
      <c r="F444" s="472"/>
      <c r="G444" s="127"/>
      <c r="H444" s="4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8"/>
      <c r="P444" s="468"/>
      <c r="Q444" s="468"/>
      <c r="R444" s="468"/>
      <c r="S444" s="468"/>
      <c r="T444" s="468"/>
      <c r="U444" s="4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9" t="s">
        <v>222</v>
      </c>
      <c r="C445" s="125" t="s">
        <v>181</v>
      </c>
      <c r="D445" s="472">
        <v>9.36</v>
      </c>
      <c r="E445" s="472"/>
      <c r="F445" s="472"/>
      <c r="G445" s="127"/>
      <c r="H445" s="4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8"/>
      <c r="P445" s="468"/>
      <c r="Q445" s="468"/>
      <c r="R445" s="468"/>
      <c r="S445" s="468"/>
      <c r="T445" s="468"/>
      <c r="U445" s="4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9" t="s">
        <v>222</v>
      </c>
      <c r="C446" s="125" t="s">
        <v>179</v>
      </c>
      <c r="D446" s="472">
        <v>9.36</v>
      </c>
      <c r="E446" s="472"/>
      <c r="F446" s="472"/>
      <c r="G446" s="127"/>
      <c r="H446" s="4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8"/>
      <c r="P446" s="468"/>
      <c r="Q446" s="468"/>
      <c r="R446" s="468"/>
      <c r="S446" s="468"/>
      <c r="T446" s="468"/>
      <c r="U446" s="4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9" t="s">
        <v>222</v>
      </c>
      <c r="C447" s="125" t="s">
        <v>221</v>
      </c>
      <c r="D447" s="472">
        <v>9.36</v>
      </c>
      <c r="E447" s="472"/>
      <c r="F447" s="472"/>
      <c r="G447" s="127"/>
      <c r="H447" s="4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8"/>
      <c r="P447" s="468"/>
      <c r="Q447" s="468"/>
      <c r="R447" s="468"/>
      <c r="S447" s="468"/>
      <c r="T447" s="468"/>
      <c r="U447" s="4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9" t="s">
        <v>222</v>
      </c>
      <c r="C448" s="125" t="s">
        <v>186</v>
      </c>
      <c r="D448" s="472">
        <v>9.36</v>
      </c>
      <c r="E448" s="472"/>
      <c r="F448" s="472"/>
      <c r="G448" s="127"/>
      <c r="H448" s="4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8"/>
      <c r="P448" s="468"/>
      <c r="Q448" s="468"/>
      <c r="R448" s="468"/>
      <c r="S448" s="468"/>
      <c r="T448" s="468"/>
      <c r="U448" s="4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9" t="s">
        <v>393</v>
      </c>
      <c r="C449" s="177" t="s">
        <v>395</v>
      </c>
      <c r="D449" s="472">
        <v>5</v>
      </c>
      <c r="E449" s="472"/>
      <c r="F449" s="472"/>
      <c r="G449" s="127"/>
      <c r="H449" s="4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8"/>
      <c r="P449" s="468"/>
      <c r="Q449" s="468"/>
      <c r="R449" s="468"/>
      <c r="S449" s="468"/>
      <c r="T449" s="468"/>
      <c r="U449" s="46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9" t="s">
        <v>393</v>
      </c>
      <c r="C450" s="177" t="s">
        <v>402</v>
      </c>
      <c r="D450" s="472">
        <v>5</v>
      </c>
      <c r="E450" s="472"/>
      <c r="F450" s="472"/>
      <c r="G450" s="127"/>
      <c r="H450" s="4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8"/>
      <c r="P450" s="468"/>
      <c r="Q450" s="468"/>
      <c r="R450" s="468"/>
      <c r="S450" s="468"/>
      <c r="T450" s="468"/>
      <c r="U450" s="46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9" t="s">
        <v>404</v>
      </c>
      <c r="C451" s="177" t="s">
        <v>405</v>
      </c>
      <c r="D451" s="472">
        <v>5</v>
      </c>
      <c r="E451" s="472"/>
      <c r="F451" s="472"/>
      <c r="G451" s="127"/>
      <c r="H451" s="4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8"/>
      <c r="P451" s="468"/>
      <c r="Q451" s="468"/>
      <c r="R451" s="468"/>
      <c r="S451" s="468"/>
      <c r="T451" s="468"/>
      <c r="U451" s="46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9" t="s">
        <v>342</v>
      </c>
      <c r="C452" s="177" t="s">
        <v>372</v>
      </c>
      <c r="D452" s="472">
        <v>5</v>
      </c>
      <c r="E452" s="472"/>
      <c r="F452" s="472"/>
      <c r="G452" s="127"/>
      <c r="H452" s="4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8"/>
      <c r="P452" s="468"/>
      <c r="Q452" s="468"/>
      <c r="R452" s="468"/>
      <c r="S452" s="468"/>
      <c r="T452" s="468"/>
      <c r="U452" s="46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9" t="s">
        <v>343</v>
      </c>
      <c r="C453" s="125" t="s">
        <v>345</v>
      </c>
      <c r="D453" s="472">
        <v>5</v>
      </c>
      <c r="E453" s="472"/>
      <c r="F453" s="472"/>
      <c r="G453" s="127"/>
      <c r="H453" s="4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8"/>
      <c r="P453" s="468"/>
      <c r="Q453" s="468"/>
      <c r="R453" s="468"/>
      <c r="S453" s="468"/>
      <c r="T453" s="468"/>
      <c r="U453" s="46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9" t="s">
        <v>343</v>
      </c>
      <c r="C454" s="125" t="s">
        <v>347</v>
      </c>
      <c r="D454" s="472">
        <v>5</v>
      </c>
      <c r="E454" s="472"/>
      <c r="F454" s="472"/>
      <c r="G454" s="127"/>
      <c r="H454" s="4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8"/>
      <c r="P454" s="468"/>
      <c r="Q454" s="468"/>
      <c r="R454" s="468"/>
      <c r="S454" s="468"/>
      <c r="T454" s="468"/>
      <c r="U454" s="46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72">
        <v>5.0599999999999996</v>
      </c>
      <c r="E455" s="472"/>
      <c r="F455" s="472"/>
      <c r="G455" s="127"/>
      <c r="H455" s="4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8"/>
      <c r="P455" s="468"/>
      <c r="Q455" s="468"/>
      <c r="R455" s="468"/>
      <c r="S455" s="468"/>
      <c r="T455" s="468"/>
      <c r="U455" s="4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72">
        <v>5.0599999999999996</v>
      </c>
      <c r="E456" s="472"/>
      <c r="F456" s="472"/>
      <c r="G456" s="127"/>
      <c r="H456" s="4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8"/>
      <c r="P456" s="468"/>
      <c r="Q456" s="468"/>
      <c r="R456" s="468"/>
      <c r="S456" s="468"/>
      <c r="T456" s="468"/>
      <c r="U456" s="4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72"/>
      <c r="E457" s="472"/>
      <c r="F457" s="472"/>
      <c r="G457" s="127"/>
      <c r="H457" s="4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8"/>
      <c r="P457" s="468"/>
      <c r="Q457" s="468"/>
      <c r="R457" s="468"/>
      <c r="S457" s="468"/>
      <c r="T457" s="468"/>
      <c r="U457" s="46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72"/>
      <c r="E458" s="472"/>
      <c r="F458" s="472"/>
      <c r="G458" s="127"/>
      <c r="H458" s="4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8"/>
      <c r="P458" s="468"/>
      <c r="Q458" s="468"/>
      <c r="R458" s="468"/>
      <c r="S458" s="468"/>
      <c r="T458" s="468"/>
      <c r="U458" s="46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72"/>
      <c r="E459" s="472"/>
      <c r="F459" s="472"/>
      <c r="G459" s="127"/>
      <c r="H459" s="4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8"/>
      <c r="P459" s="468"/>
      <c r="Q459" s="468"/>
      <c r="R459" s="468"/>
      <c r="S459" s="468"/>
      <c r="T459" s="468"/>
      <c r="U459" s="46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72">
        <v>5.07</v>
      </c>
      <c r="E460" s="472"/>
      <c r="F460" s="472"/>
      <c r="G460" s="127"/>
      <c r="H460" s="4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8"/>
      <c r="P460" s="468"/>
      <c r="Q460" s="468"/>
      <c r="R460" s="468"/>
      <c r="S460" s="468"/>
      <c r="T460" s="468"/>
      <c r="U460" s="4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72">
        <v>5.07</v>
      </c>
      <c r="E461" s="472"/>
      <c r="F461" s="472"/>
      <c r="G461" s="127"/>
      <c r="H461" s="4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8"/>
      <c r="P461" s="468"/>
      <c r="Q461" s="468"/>
      <c r="R461" s="468"/>
      <c r="S461" s="468"/>
      <c r="T461" s="468"/>
      <c r="U461" s="4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72">
        <v>5.0599999999999996</v>
      </c>
      <c r="E462" s="472"/>
      <c r="F462" s="471"/>
      <c r="G462" s="127"/>
      <c r="H462" s="460">
        <f>D462*G462</f>
        <v>0</v>
      </c>
      <c r="I462" s="128"/>
      <c r="J462" s="129" t="str">
        <f t="array" ref="J462">IF(ISERROR(G462/I462),"",G462/I462)</f>
        <v/>
      </c>
      <c r="K462" s="4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8"/>
      <c r="P462" s="468"/>
      <c r="Q462" s="468"/>
      <c r="R462" s="468"/>
      <c r="S462" s="468"/>
      <c r="T462" s="468"/>
      <c r="U462" s="4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469" t="s">
        <v>202</v>
      </c>
      <c r="D463" s="138"/>
      <c r="E463" s="138"/>
      <c r="F463" s="138"/>
      <c r="G463" s="139">
        <f>SUM(G429:G462)</f>
        <v>687</v>
      </c>
      <c r="H463" s="140">
        <f>SUM(H429:H462)</f>
        <v>3455.61</v>
      </c>
      <c r="I463" s="140">
        <f>SUM(I429:I462)</f>
        <v>70</v>
      </c>
      <c r="J463" s="129">
        <f t="array" ref="J463">IF(ISERROR(G463/I463),"",G463/I463)</f>
        <v>9.8142857142857149</v>
      </c>
      <c r="K463" s="140">
        <f>SUM(K429:K462)</f>
        <v>73.870967741935473</v>
      </c>
      <c r="L463" s="141"/>
      <c r="M463" s="144">
        <f t="shared" ref="M463:V463" si="114">SUM(M429:M462)</f>
        <v>-3.8709677419354733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72">
        <v>5.03</v>
      </c>
      <c r="E464" s="472"/>
      <c r="F464" s="472"/>
      <c r="G464" s="127"/>
      <c r="H464" s="4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8"/>
      <c r="P464" s="468"/>
      <c r="Q464" s="468"/>
      <c r="R464" s="468"/>
      <c r="S464" s="468"/>
      <c r="T464" s="468"/>
      <c r="U464" s="4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72">
        <v>5.03</v>
      </c>
      <c r="E465" s="472"/>
      <c r="F465" s="472"/>
      <c r="G465" s="127"/>
      <c r="H465" s="4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8"/>
      <c r="P465" s="468"/>
      <c r="Q465" s="468"/>
      <c r="R465" s="468"/>
      <c r="S465" s="468"/>
      <c r="T465" s="468"/>
      <c r="U465" s="4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72">
        <v>5.04</v>
      </c>
      <c r="E466" s="472"/>
      <c r="F466" s="472"/>
      <c r="G466" s="127"/>
      <c r="H466" s="4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8"/>
      <c r="P466" s="468"/>
      <c r="Q466" s="468"/>
      <c r="R466" s="468"/>
      <c r="S466" s="468"/>
      <c r="T466" s="468"/>
      <c r="U466" s="4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72">
        <v>5.03</v>
      </c>
      <c r="E467" s="472"/>
      <c r="F467" s="472"/>
      <c r="G467" s="127"/>
      <c r="H467" s="4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8"/>
      <c r="P467" s="468"/>
      <c r="Q467" s="468"/>
      <c r="R467" s="468"/>
      <c r="S467" s="468"/>
      <c r="T467" s="468"/>
      <c r="U467" s="4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65" t="s">
        <v>203</v>
      </c>
      <c r="D468" s="472">
        <v>5.03</v>
      </c>
      <c r="E468" s="472"/>
      <c r="F468" s="472"/>
      <c r="G468" s="127"/>
      <c r="H468" s="4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8"/>
      <c r="P468" s="468"/>
      <c r="Q468" s="468"/>
      <c r="R468" s="468"/>
      <c r="S468" s="468"/>
      <c r="T468" s="468"/>
      <c r="U468" s="4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72">
        <v>5.03</v>
      </c>
      <c r="E469" s="472"/>
      <c r="F469" s="472"/>
      <c r="G469" s="127"/>
      <c r="H469" s="4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8"/>
      <c r="P469" s="468"/>
      <c r="Q469" s="468"/>
      <c r="R469" s="468"/>
      <c r="S469" s="468"/>
      <c r="T469" s="468"/>
      <c r="U469" s="4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72">
        <v>5.03</v>
      </c>
      <c r="E470" s="472"/>
      <c r="F470" s="472"/>
      <c r="G470" s="127"/>
      <c r="H470" s="4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8"/>
      <c r="P470" s="468"/>
      <c r="Q470" s="468"/>
      <c r="R470" s="468"/>
      <c r="S470" s="468"/>
      <c r="T470" s="468"/>
      <c r="U470" s="4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65" t="s">
        <v>228</v>
      </c>
      <c r="D471" s="472">
        <v>5.03</v>
      </c>
      <c r="E471" s="472"/>
      <c r="F471" s="472"/>
      <c r="G471" s="127"/>
      <c r="H471" s="4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8"/>
      <c r="P471" s="468"/>
      <c r="Q471" s="468"/>
      <c r="R471" s="468"/>
      <c r="S471" s="468"/>
      <c r="T471" s="468"/>
      <c r="U471" s="4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65" t="s">
        <v>212</v>
      </c>
      <c r="D472" s="472">
        <v>5.03</v>
      </c>
      <c r="E472" s="472"/>
      <c r="F472" s="472"/>
      <c r="G472" s="127"/>
      <c r="H472" s="4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8"/>
      <c r="P472" s="468"/>
      <c r="Q472" s="468"/>
      <c r="R472" s="468"/>
      <c r="S472" s="468"/>
      <c r="T472" s="468"/>
      <c r="U472" s="4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65" t="s">
        <v>203</v>
      </c>
      <c r="D473" s="472">
        <v>5.03</v>
      </c>
      <c r="E473" s="472"/>
      <c r="F473" s="472"/>
      <c r="G473" s="127"/>
      <c r="H473" s="4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8"/>
      <c r="P473" s="468"/>
      <c r="Q473" s="468"/>
      <c r="R473" s="468"/>
      <c r="S473" s="468"/>
      <c r="T473" s="468"/>
      <c r="U473" s="4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65" t="s">
        <v>186</v>
      </c>
      <c r="D474" s="472">
        <v>5.03</v>
      </c>
      <c r="E474" s="472"/>
      <c r="F474" s="472"/>
      <c r="G474" s="127"/>
      <c r="H474" s="4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8"/>
      <c r="P474" s="468"/>
      <c r="Q474" s="468"/>
      <c r="R474" s="468"/>
      <c r="S474" s="468"/>
      <c r="T474" s="468"/>
      <c r="U474" s="4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65" t="s">
        <v>228</v>
      </c>
      <c r="D475" s="472">
        <v>5.03</v>
      </c>
      <c r="E475" s="472"/>
      <c r="F475" s="472"/>
      <c r="G475" s="127"/>
      <c r="H475" s="4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8"/>
      <c r="P475" s="468"/>
      <c r="Q475" s="468"/>
      <c r="R475" s="468"/>
      <c r="S475" s="468"/>
      <c r="T475" s="468"/>
      <c r="U475" s="4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65" t="s">
        <v>199</v>
      </c>
      <c r="D476" s="472">
        <v>5.03</v>
      </c>
      <c r="E476" s="472"/>
      <c r="F476" s="472"/>
      <c r="G476" s="127"/>
      <c r="H476" s="4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8"/>
      <c r="P476" s="468"/>
      <c r="Q476" s="468"/>
      <c r="R476" s="468"/>
      <c r="S476" s="468"/>
      <c r="T476" s="468"/>
      <c r="U476" s="4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72">
        <v>5.0599999999999996</v>
      </c>
      <c r="E477" s="472"/>
      <c r="F477" s="472"/>
      <c r="G477" s="127"/>
      <c r="H477" s="4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8"/>
      <c r="P477" s="468"/>
      <c r="Q477" s="468"/>
      <c r="R477" s="468"/>
      <c r="S477" s="468"/>
      <c r="T477" s="468"/>
      <c r="U477" s="4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72">
        <v>5.0599999999999996</v>
      </c>
      <c r="E478" s="472"/>
      <c r="F478" s="472"/>
      <c r="G478" s="127"/>
      <c r="H478" s="4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8"/>
      <c r="P478" s="468"/>
      <c r="Q478" s="468"/>
      <c r="R478" s="468"/>
      <c r="S478" s="468"/>
      <c r="T478" s="468"/>
      <c r="U478" s="4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46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72">
        <v>5.04</v>
      </c>
      <c r="E480" s="472"/>
      <c r="F480" s="472"/>
      <c r="G480" s="127"/>
      <c r="H480" s="4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8"/>
      <c r="P480" s="468"/>
      <c r="Q480" s="468"/>
      <c r="R480" s="468"/>
      <c r="S480" s="468"/>
      <c r="T480" s="468"/>
      <c r="U480" s="4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72">
        <v>5.04</v>
      </c>
      <c r="E481" s="472"/>
      <c r="F481" s="472"/>
      <c r="G481" s="127"/>
      <c r="H481" s="4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8"/>
      <c r="P481" s="468"/>
      <c r="Q481" s="468"/>
      <c r="R481" s="468"/>
      <c r="S481" s="468"/>
      <c r="T481" s="468"/>
      <c r="U481" s="4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72">
        <v>5.04</v>
      </c>
      <c r="E482" s="472"/>
      <c r="F482" s="472"/>
      <c r="G482" s="127"/>
      <c r="H482" s="4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8"/>
      <c r="P482" s="468"/>
      <c r="Q482" s="468"/>
      <c r="R482" s="468"/>
      <c r="S482" s="468"/>
      <c r="T482" s="468"/>
      <c r="U482" s="4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72">
        <v>5.04</v>
      </c>
      <c r="E483" s="472"/>
      <c r="F483" s="472"/>
      <c r="G483" s="127"/>
      <c r="H483" s="4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8"/>
      <c r="P483" s="468"/>
      <c r="Q483" s="468"/>
      <c r="R483" s="468"/>
      <c r="S483" s="468"/>
      <c r="T483" s="468"/>
      <c r="U483" s="4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72">
        <v>5.04</v>
      </c>
      <c r="E484" s="472"/>
      <c r="F484" s="472"/>
      <c r="G484" s="127"/>
      <c r="H484" s="4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8"/>
      <c r="P484" s="468"/>
      <c r="Q484" s="468"/>
      <c r="R484" s="468"/>
      <c r="S484" s="468"/>
      <c r="T484" s="468"/>
      <c r="U484" s="4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72">
        <v>5.04</v>
      </c>
      <c r="E485" s="472"/>
      <c r="F485" s="472"/>
      <c r="G485" s="127"/>
      <c r="H485" s="4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8"/>
      <c r="P485" s="468"/>
      <c r="Q485" s="468"/>
      <c r="R485" s="468"/>
      <c r="S485" s="468"/>
      <c r="T485" s="468"/>
      <c r="U485" s="46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72">
        <v>5.04</v>
      </c>
      <c r="E486" s="472"/>
      <c r="F486" s="472"/>
      <c r="G486" s="127"/>
      <c r="H486" s="4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8"/>
      <c r="P486" s="468"/>
      <c r="Q486" s="468"/>
      <c r="R486" s="468"/>
      <c r="S486" s="468"/>
      <c r="T486" s="468"/>
      <c r="U486" s="46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72">
        <v>5.04</v>
      </c>
      <c r="E487" s="472"/>
      <c r="F487" s="472"/>
      <c r="G487" s="127"/>
      <c r="H487" s="4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8"/>
      <c r="P487" s="468"/>
      <c r="Q487" s="468"/>
      <c r="R487" s="468"/>
      <c r="S487" s="468"/>
      <c r="T487" s="468"/>
      <c r="U487" s="46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72">
        <v>5.04</v>
      </c>
      <c r="E488" s="472"/>
      <c r="F488" s="472"/>
      <c r="G488" s="127"/>
      <c r="H488" s="4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8"/>
      <c r="P488" s="468"/>
      <c r="Q488" s="468"/>
      <c r="R488" s="468"/>
      <c r="S488" s="468"/>
      <c r="T488" s="468"/>
      <c r="U488" s="46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72">
        <v>5.04</v>
      </c>
      <c r="E489" s="472"/>
      <c r="F489" s="472"/>
      <c r="G489" s="127"/>
      <c r="H489" s="4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8"/>
      <c r="P489" s="468"/>
      <c r="Q489" s="468"/>
      <c r="R489" s="468"/>
      <c r="S489" s="468"/>
      <c r="T489" s="468"/>
      <c r="U489" s="4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46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6"/>
      <c r="D491" s="472">
        <v>3.65</v>
      </c>
      <c r="E491" s="472"/>
      <c r="F491" s="471"/>
      <c r="G491" s="127"/>
      <c r="H491" s="460">
        <f t="shared" ref="H491:H505" si="127">D491*G491</f>
        <v>0</v>
      </c>
      <c r="I491" s="128"/>
      <c r="J491" s="129" t="str">
        <f t="array" ref="J491">IF(ISERROR(G491/I491),"",G491/I491)</f>
        <v/>
      </c>
      <c r="K491" s="4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8"/>
      <c r="P491" s="468"/>
      <c r="Q491" s="468"/>
      <c r="R491" s="468"/>
      <c r="S491" s="468"/>
      <c r="T491" s="468"/>
      <c r="U491" s="4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6"/>
      <c r="D492" s="472">
        <v>6.58</v>
      </c>
      <c r="E492" s="472"/>
      <c r="F492" s="472"/>
      <c r="G492" s="127"/>
      <c r="H492" s="4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8"/>
      <c r="P492" s="468"/>
      <c r="Q492" s="468"/>
      <c r="R492" s="468"/>
      <c r="S492" s="468"/>
      <c r="T492" s="468"/>
      <c r="U492" s="4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6"/>
      <c r="D493" s="472">
        <v>7.8</v>
      </c>
      <c r="E493" s="472"/>
      <c r="F493" s="472"/>
      <c r="G493" s="127"/>
      <c r="H493" s="4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8"/>
      <c r="P493" s="468"/>
      <c r="Q493" s="468"/>
      <c r="R493" s="468"/>
      <c r="S493" s="468"/>
      <c r="T493" s="468"/>
      <c r="U493" s="4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6"/>
      <c r="D494" s="472">
        <v>4.4000000000000004</v>
      </c>
      <c r="E494" s="472"/>
      <c r="F494" s="472"/>
      <c r="G494" s="127"/>
      <c r="H494" s="4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8"/>
      <c r="P494" s="468"/>
      <c r="Q494" s="468"/>
      <c r="R494" s="468"/>
      <c r="S494" s="468"/>
      <c r="T494" s="468"/>
      <c r="U494" s="4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72"/>
      <c r="E495" s="472"/>
      <c r="F495" s="472"/>
      <c r="G495" s="127"/>
      <c r="H495" s="460">
        <f t="shared" si="127"/>
        <v>0</v>
      </c>
      <c r="I495" s="128"/>
      <c r="J495" s="129"/>
      <c r="K495" s="130"/>
      <c r="L495" s="128"/>
      <c r="M495" s="108"/>
      <c r="N495" s="129"/>
      <c r="O495" s="468"/>
      <c r="P495" s="468"/>
      <c r="Q495" s="468"/>
      <c r="R495" s="468"/>
      <c r="S495" s="468"/>
      <c r="T495" s="468"/>
      <c r="U495" s="46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6"/>
      <c r="D496" s="472"/>
      <c r="E496" s="472"/>
      <c r="F496" s="472"/>
      <c r="G496" s="127"/>
      <c r="H496" s="4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8"/>
      <c r="P496" s="468"/>
      <c r="Q496" s="468"/>
      <c r="R496" s="468"/>
      <c r="S496" s="468"/>
      <c r="T496" s="468"/>
      <c r="U496" s="46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6" t="s">
        <v>239</v>
      </c>
      <c r="C497" s="466" t="s">
        <v>179</v>
      </c>
      <c r="D497" s="472">
        <v>6.04</v>
      </c>
      <c r="E497" s="472"/>
      <c r="F497" s="472"/>
      <c r="G497" s="127"/>
      <c r="H497" s="4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8"/>
      <c r="P497" s="468"/>
      <c r="Q497" s="468"/>
      <c r="R497" s="468"/>
      <c r="S497" s="468"/>
      <c r="T497" s="468"/>
      <c r="U497" s="4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6" t="s">
        <v>239</v>
      </c>
      <c r="C498" s="466" t="s">
        <v>186</v>
      </c>
      <c r="D498" s="472">
        <v>6.04</v>
      </c>
      <c r="E498" s="472"/>
      <c r="F498" s="472"/>
      <c r="G498" s="127"/>
      <c r="H498" s="4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8"/>
      <c r="P498" s="468"/>
      <c r="Q498" s="468"/>
      <c r="R498" s="468"/>
      <c r="S498" s="468"/>
      <c r="T498" s="468"/>
      <c r="U498" s="4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6" t="s">
        <v>440</v>
      </c>
      <c r="C499" s="466" t="s">
        <v>179</v>
      </c>
      <c r="D499" s="472"/>
      <c r="E499" s="472"/>
      <c r="F499" s="472"/>
      <c r="G499" s="127"/>
      <c r="H499" s="460">
        <f t="shared" si="127"/>
        <v>0</v>
      </c>
      <c r="I499" s="128"/>
      <c r="J499" s="129"/>
      <c r="K499" s="130"/>
      <c r="L499" s="128"/>
      <c r="M499" s="108"/>
      <c r="N499" s="129"/>
      <c r="O499" s="468"/>
      <c r="P499" s="468"/>
      <c r="Q499" s="468"/>
      <c r="R499" s="468"/>
      <c r="S499" s="468"/>
      <c r="T499" s="468"/>
      <c r="U499" s="46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6" t="s">
        <v>440</v>
      </c>
      <c r="C500" s="466" t="s">
        <v>186</v>
      </c>
      <c r="D500" s="472"/>
      <c r="E500" s="472"/>
      <c r="F500" s="472"/>
      <c r="G500" s="127"/>
      <c r="H500" s="460">
        <f t="shared" si="127"/>
        <v>0</v>
      </c>
      <c r="I500" s="128"/>
      <c r="J500" s="129"/>
      <c r="K500" s="130"/>
      <c r="L500" s="128"/>
      <c r="M500" s="108"/>
      <c r="N500" s="129"/>
      <c r="O500" s="468"/>
      <c r="P500" s="468"/>
      <c r="Q500" s="468"/>
      <c r="R500" s="468"/>
      <c r="S500" s="468"/>
      <c r="T500" s="468"/>
      <c r="U500" s="46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9" t="s">
        <v>240</v>
      </c>
      <c r="C501" s="125"/>
      <c r="D501" s="472">
        <v>7.3</v>
      </c>
      <c r="E501" s="472"/>
      <c r="F501" s="472"/>
      <c r="G501" s="127"/>
      <c r="H501" s="4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8"/>
      <c r="P501" s="468"/>
      <c r="Q501" s="468"/>
      <c r="R501" s="468"/>
      <c r="S501" s="468"/>
      <c r="T501" s="468"/>
      <c r="U501" s="4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9" t="s">
        <v>241</v>
      </c>
      <c r="C502" s="125"/>
      <c r="D502" s="472">
        <f>78*120/1000</f>
        <v>9.36</v>
      </c>
      <c r="E502" s="472"/>
      <c r="F502" s="472"/>
      <c r="G502" s="127"/>
      <c r="H502" s="460">
        <f t="shared" si="127"/>
        <v>0</v>
      </c>
      <c r="I502" s="128"/>
      <c r="J502" s="129"/>
      <c r="K502" s="130"/>
      <c r="L502" s="128"/>
      <c r="M502" s="108"/>
      <c r="N502" s="129"/>
      <c r="O502" s="468"/>
      <c r="P502" s="468"/>
      <c r="Q502" s="468"/>
      <c r="R502" s="468"/>
      <c r="S502" s="468"/>
      <c r="T502" s="468"/>
      <c r="U502" s="46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9" t="s">
        <v>242</v>
      </c>
      <c r="C503" s="125"/>
      <c r="D503" s="472">
        <v>4.5</v>
      </c>
      <c r="E503" s="472"/>
      <c r="F503" s="472"/>
      <c r="G503" s="127"/>
      <c r="H503" s="460">
        <f t="shared" si="127"/>
        <v>0</v>
      </c>
      <c r="I503" s="128"/>
      <c r="J503" s="129"/>
      <c r="K503" s="130"/>
      <c r="L503" s="128"/>
      <c r="M503" s="108"/>
      <c r="N503" s="129"/>
      <c r="O503" s="468"/>
      <c r="P503" s="468"/>
      <c r="Q503" s="468"/>
      <c r="R503" s="468"/>
      <c r="S503" s="468"/>
      <c r="T503" s="468"/>
      <c r="U503" s="46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9" t="s">
        <v>243</v>
      </c>
      <c r="C504" s="125"/>
      <c r="D504" s="472">
        <v>4.5</v>
      </c>
      <c r="E504" s="472"/>
      <c r="F504" s="472"/>
      <c r="G504" s="127"/>
      <c r="H504" s="460">
        <f t="shared" si="127"/>
        <v>0</v>
      </c>
      <c r="I504" s="128"/>
      <c r="J504" s="129"/>
      <c r="K504" s="130"/>
      <c r="L504" s="128"/>
      <c r="M504" s="108"/>
      <c r="N504" s="129"/>
      <c r="O504" s="468"/>
      <c r="P504" s="468"/>
      <c r="Q504" s="468"/>
      <c r="R504" s="468"/>
      <c r="S504" s="468"/>
      <c r="T504" s="468"/>
      <c r="U504" s="46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9"/>
      <c r="C505" s="125"/>
      <c r="D505" s="472"/>
      <c r="E505" s="472"/>
      <c r="F505" s="472"/>
      <c r="G505" s="127"/>
      <c r="H505" s="460">
        <f t="shared" si="127"/>
        <v>0</v>
      </c>
      <c r="I505" s="128"/>
      <c r="J505" s="129"/>
      <c r="K505" s="130"/>
      <c r="L505" s="128"/>
      <c r="M505" s="108"/>
      <c r="N505" s="129"/>
      <c r="O505" s="468"/>
      <c r="P505" s="468"/>
      <c r="Q505" s="468"/>
      <c r="R505" s="468"/>
      <c r="S505" s="468"/>
      <c r="T505" s="468"/>
      <c r="U505" s="46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46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687</v>
      </c>
      <c r="H507" s="147">
        <f>SUM(H370,H428,H463,H479,H490,H506)</f>
        <v>3455.61</v>
      </c>
      <c r="I507" s="147">
        <f>SUM(I370,I428,I463,I479,I490,I506)</f>
        <v>70</v>
      </c>
      <c r="J507" s="148">
        <f t="array" ref="J507">IF(ISERROR(G507/I507),"",G507/I507)</f>
        <v>9.8142857142857149</v>
      </c>
      <c r="K507" s="147">
        <f>SUM(K370,K428,K463,K479,K490,K506)</f>
        <v>73.870967741935473</v>
      </c>
      <c r="L507" s="148">
        <f>IF(ISERROR(G507/K507),"",G507/K507)</f>
        <v>9.3000000000000007</v>
      </c>
      <c r="M507" s="147">
        <f t="shared" ref="M507:V507" si="129">SUM(M370,M428,M463,M479,M490,M506)</f>
        <v>-3.8709677419354733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462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462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462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462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462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462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462">
        <f>G507</f>
        <v>687</v>
      </c>
      <c r="C514" s="646" t="s">
        <v>269</v>
      </c>
      <c r="D514" s="645"/>
      <c r="E514" s="738">
        <f>H507</f>
        <v>3455.61</v>
      </c>
      <c r="F514" s="738"/>
      <c r="G514" s="636" t="s">
        <v>270</v>
      </c>
      <c r="H514" s="636"/>
      <c r="I514" s="664">
        <f>L507</f>
        <v>9.3000000000000007</v>
      </c>
      <c r="J514" s="664"/>
      <c r="K514" s="666" t="s">
        <v>271</v>
      </c>
      <c r="L514" s="666"/>
      <c r="M514" s="664">
        <f>J507</f>
        <v>9.8142857142857149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462">
        <f>I507+C513</f>
        <v>71</v>
      </c>
      <c r="C515" s="643" t="s">
        <v>251</v>
      </c>
      <c r="D515" s="644"/>
      <c r="E515" s="738">
        <f>K507+I513</f>
        <v>84.870967741935473</v>
      </c>
      <c r="F515" s="738"/>
      <c r="G515" s="636" t="s">
        <v>274</v>
      </c>
      <c r="H515" s="636"/>
      <c r="I515" s="664">
        <f>B515-E515</f>
        <v>-13.870967741935473</v>
      </c>
      <c r="J515" s="664"/>
      <c r="K515" s="666" t="s">
        <v>275</v>
      </c>
      <c r="L515" s="666"/>
      <c r="M515" s="667">
        <f>IF(ISERROR(I515/E515),"",I515/E515)</f>
        <v>-0.16343595591030016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462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474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46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6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5409</v>
      </c>
      <c r="D519" s="659"/>
      <c r="E519" s="738" t="s">
        <v>269</v>
      </c>
      <c r="F519" s="738"/>
      <c r="G519" s="661">
        <f>SUM(E171,E342,E514)</f>
        <v>29044.990000000005</v>
      </c>
      <c r="H519" s="661"/>
      <c r="I519" s="636" t="s">
        <v>270</v>
      </c>
      <c r="J519" s="649"/>
      <c r="K519" s="658">
        <f>IF(ISERROR(C519/G520),"",C519/G520)</f>
        <v>14.81128695384235</v>
      </c>
      <c r="L519" s="659"/>
      <c r="M519" s="636" t="s">
        <v>271</v>
      </c>
      <c r="N519" s="636"/>
      <c r="O519" s="637">
        <f t="array" ref="O519">IF(ISERROR(C519/C520),"",C519/C520)</f>
        <v>20.884169884169886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259</v>
      </c>
      <c r="D520" s="659"/>
      <c r="E520" s="738" t="s">
        <v>251</v>
      </c>
      <c r="F520" s="738"/>
      <c r="G520" s="661">
        <f>SUM(E172,E343,E515)</f>
        <v>365.194463982537</v>
      </c>
      <c r="H520" s="661"/>
      <c r="I520" s="643" t="s">
        <v>274</v>
      </c>
      <c r="J520" s="644"/>
      <c r="K520" s="646">
        <f>C520-G520</f>
        <v>-106.194463982537</v>
      </c>
      <c r="L520" s="645"/>
      <c r="M520" s="646" t="s">
        <v>275</v>
      </c>
      <c r="N520" s="645"/>
      <c r="O520" s="650">
        <f>IF(ISERROR(K520/C520),"",K520/C520)</f>
        <v>-0.4100172354538108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6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1286</v>
      </c>
      <c r="D524" s="644"/>
      <c r="E524" s="736">
        <f>IF(ISERROR(C524/C530),"",C524/C530)</f>
        <v>0.23775189498983176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2324</v>
      </c>
      <c r="D525" s="644"/>
      <c r="E525" s="736">
        <f>IF(ISERROR(C525/C530),"",C525/C530)</f>
        <v>0.42965427990386396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948</v>
      </c>
      <c r="D526" s="644"/>
      <c r="E526" s="736">
        <f>IF(ISERROR(C526/C530),"",C526/C530)</f>
        <v>0.1752634498058791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264</v>
      </c>
      <c r="D527" s="644"/>
      <c r="E527" s="736">
        <f>IF(ISERROR(C527/C530),"",C527/C530)</f>
        <v>4.8807542983915694E-2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173</v>
      </c>
      <c r="D528" s="644"/>
      <c r="E528" s="736">
        <f>IF(ISERROR(C528/C530),"",C528/C530)</f>
        <v>3.1983730819005358E-2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414</v>
      </c>
      <c r="D529" s="644"/>
      <c r="E529" s="736">
        <f>IF(ISERROR(C529/C530),"",C529/C530)</f>
        <v>7.6539101497504161E-2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5409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475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466" t="s">
        <v>309</v>
      </c>
      <c r="D532" s="466" t="s">
        <v>310</v>
      </c>
      <c r="E532" s="471" t="s">
        <v>311</v>
      </c>
      <c r="F532" s="47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0" t="s">
        <v>322</v>
      </c>
      <c r="Q532" s="128" t="s">
        <v>323</v>
      </c>
      <c r="R532" s="108" t="s">
        <v>324</v>
      </c>
      <c r="S532" s="466" t="s">
        <v>325</v>
      </c>
      <c r="T532" s="46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471">
        <f>D533+E533+F533-G533-O533-P533</f>
        <v>31</v>
      </c>
      <c r="D533" s="471">
        <v>21</v>
      </c>
      <c r="E533" s="471">
        <v>10</v>
      </c>
      <c r="F533" s="471"/>
      <c r="G533" s="106"/>
      <c r="H533" s="471"/>
      <c r="I533" s="471"/>
      <c r="J533" s="471">
        <f>C533-H533-I533</f>
        <v>31</v>
      </c>
      <c r="K533" s="471"/>
      <c r="L533" s="471"/>
      <c r="M533" s="471"/>
      <c r="N533" s="471"/>
      <c r="O533" s="471"/>
      <c r="P533" s="472"/>
      <c r="Q533" s="471">
        <f>J533-K533-L533</f>
        <v>31</v>
      </c>
      <c r="R533" s="108">
        <f>Q533*11-M533-N533</f>
        <v>341</v>
      </c>
      <c r="S533" s="467">
        <f t="array" ref="S533">IF(ISERROR(Q533/J533),"",Q533/J533)</f>
        <v>1</v>
      </c>
      <c r="T533" s="46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471">
        <f>D534+E534+F534-G534-O534-P534</f>
        <v>13</v>
      </c>
      <c r="D534" s="109">
        <v>11</v>
      </c>
      <c r="E534" s="109">
        <v>2</v>
      </c>
      <c r="F534" s="109"/>
      <c r="G534" s="106"/>
      <c r="H534" s="471"/>
      <c r="I534" s="471"/>
      <c r="J534" s="471">
        <f>C534-H534-I534</f>
        <v>13</v>
      </c>
      <c r="K534" s="471"/>
      <c r="L534" s="471"/>
      <c r="M534" s="471"/>
      <c r="N534" s="471"/>
      <c r="O534" s="109"/>
      <c r="P534" s="110"/>
      <c r="Q534" s="471">
        <f>J534-K534-L534</f>
        <v>13</v>
      </c>
      <c r="R534" s="108">
        <f>Q534*11-M534-N534</f>
        <v>143</v>
      </c>
      <c r="S534" s="467">
        <f t="array" ref="S534">IF(ISERROR(Q534/J534),"",Q534/J534)</f>
        <v>1</v>
      </c>
      <c r="T534" s="46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471">
        <f>D535+E535+F535-G535-O535-P535</f>
        <v>7</v>
      </c>
      <c r="D535" s="109">
        <v>7</v>
      </c>
      <c r="E535" s="109"/>
      <c r="F535" s="109"/>
      <c r="G535" s="106"/>
      <c r="H535" s="471"/>
      <c r="I535" s="471"/>
      <c r="J535" s="471">
        <f>C535-H535-I535</f>
        <v>7</v>
      </c>
      <c r="K535" s="471"/>
      <c r="L535" s="471"/>
      <c r="M535" s="471"/>
      <c r="N535" s="471"/>
      <c r="O535" s="109"/>
      <c r="P535" s="110"/>
      <c r="Q535" s="471">
        <f>J535-K535-L535</f>
        <v>7</v>
      </c>
      <c r="R535" s="108">
        <f>Q535*11-M535-N535</f>
        <v>77</v>
      </c>
      <c r="S535" s="467">
        <f t="array" ref="S535">IF(ISERROR(Q535/J535),"",Q535/J535)</f>
        <v>1</v>
      </c>
      <c r="T535" s="46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51</v>
      </c>
      <c r="D536" s="111">
        <f t="shared" ref="D536:N536" si="132">SUM(D533:D535)</f>
        <v>39</v>
      </c>
      <c r="E536" s="111">
        <f t="shared" si="132"/>
        <v>12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51</v>
      </c>
      <c r="R536" s="113">
        <f>SUM(R533:R535)</f>
        <v>561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1" activePane="bottomRight" state="frozen"/>
      <selection activeCell="E487" sqref="E487"/>
      <selection pane="topRight" activeCell="E487" sqref="E487"/>
      <selection pane="bottomLeft" activeCell="E487" sqref="E487"/>
      <selection pane="bottomRight" activeCell="H3" sqref="H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4">
        <f>+H19-2292.9</f>
        <v>1350.2999999999997</v>
      </c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488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477" t="s">
        <v>178</v>
      </c>
      <c r="C7" s="125" t="s">
        <v>179</v>
      </c>
      <c r="D7" s="490">
        <v>5.03</v>
      </c>
      <c r="E7" s="490"/>
      <c r="F7" s="490"/>
      <c r="G7" s="127"/>
      <c r="H7" s="47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6"/>
      <c r="P7" s="486"/>
      <c r="Q7" s="486"/>
      <c r="R7" s="486"/>
      <c r="S7" s="486"/>
      <c r="T7" s="486"/>
      <c r="U7" s="48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0">
        <v>5.03</v>
      </c>
      <c r="E8" s="490"/>
      <c r="F8" s="490"/>
      <c r="G8" s="127"/>
      <c r="H8" s="47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6"/>
      <c r="Q8" s="486"/>
      <c r="R8" s="486"/>
      <c r="S8" s="486"/>
      <c r="T8" s="486"/>
      <c r="U8" s="48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0">
        <v>5.03</v>
      </c>
      <c r="E9" s="490"/>
      <c r="F9" s="490"/>
      <c r="G9" s="127"/>
      <c r="H9" s="47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6"/>
      <c r="P9" s="486"/>
      <c r="Q9" s="486"/>
      <c r="R9" s="486"/>
      <c r="S9" s="486"/>
      <c r="T9" s="486"/>
      <c r="U9" s="48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0">
        <v>5.03</v>
      </c>
      <c r="E10" s="490"/>
      <c r="F10" s="490"/>
      <c r="G10" s="127"/>
      <c r="H10" s="47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6"/>
      <c r="P10" s="486"/>
      <c r="Q10" s="486"/>
      <c r="R10" s="486"/>
      <c r="S10" s="486"/>
      <c r="T10" s="486"/>
      <c r="U10" s="48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0">
        <v>5.03</v>
      </c>
      <c r="E11" s="490"/>
      <c r="F11" s="490"/>
      <c r="G11" s="127"/>
      <c r="H11" s="47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6"/>
      <c r="P11" s="486"/>
      <c r="Q11" s="486"/>
      <c r="R11" s="486"/>
      <c r="S11" s="486"/>
      <c r="T11" s="486"/>
      <c r="U11" s="48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0">
        <v>5.04</v>
      </c>
      <c r="E12" s="490"/>
      <c r="F12" s="373"/>
      <c r="G12" s="134"/>
      <c r="H12" s="47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6"/>
      <c r="P12" s="486"/>
      <c r="Q12" s="486"/>
      <c r="R12" s="486"/>
      <c r="S12" s="486"/>
      <c r="T12" s="486"/>
      <c r="U12" s="48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0">
        <v>5.03</v>
      </c>
      <c r="E13" s="490"/>
      <c r="F13" s="490"/>
      <c r="G13" s="127"/>
      <c r="H13" s="47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6"/>
      <c r="P13" s="486"/>
      <c r="Q13" s="486"/>
      <c r="R13" s="486"/>
      <c r="S13" s="486"/>
      <c r="T13" s="486"/>
      <c r="U13" s="48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0">
        <v>5.03</v>
      </c>
      <c r="E14" s="490"/>
      <c r="F14" s="490"/>
      <c r="G14" s="127"/>
      <c r="H14" s="47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6"/>
      <c r="P14" s="486"/>
      <c r="Q14" s="486"/>
      <c r="R14" s="486"/>
      <c r="S14" s="486"/>
      <c r="T14" s="486"/>
      <c r="U14" s="48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0">
        <v>5.04</v>
      </c>
      <c r="E15" s="490"/>
      <c r="F15" s="374"/>
      <c r="G15" s="127"/>
      <c r="H15" s="478">
        <f t="shared" si="0"/>
        <v>0</v>
      </c>
      <c r="I15" s="47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6"/>
      <c r="P15" s="486"/>
      <c r="Q15" s="486"/>
      <c r="R15" s="486"/>
      <c r="S15" s="486"/>
      <c r="T15" s="486"/>
      <c r="U15" s="48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0">
        <v>5.04</v>
      </c>
      <c r="E16" s="490"/>
      <c r="F16" s="374"/>
      <c r="G16" s="127"/>
      <c r="H16" s="478">
        <f t="shared" si="0"/>
        <v>0</v>
      </c>
      <c r="I16" s="47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6"/>
      <c r="P16" s="486"/>
      <c r="Q16" s="486"/>
      <c r="R16" s="486"/>
      <c r="S16" s="486"/>
      <c r="T16" s="486"/>
      <c r="U16" s="48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0">
        <v>5.03</v>
      </c>
      <c r="E17" s="490"/>
      <c r="F17" s="490"/>
      <c r="G17" s="127"/>
      <c r="H17" s="47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6"/>
      <c r="P17" s="486"/>
      <c r="Q17" s="486"/>
      <c r="R17" s="486"/>
      <c r="S17" s="486"/>
      <c r="T17" s="486"/>
      <c r="U17" s="48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0">
        <v>5.03</v>
      </c>
      <c r="E18" s="490"/>
      <c r="F18" s="490"/>
      <c r="G18" s="127"/>
      <c r="H18" s="47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6"/>
      <c r="P18" s="486"/>
      <c r="Q18" s="486"/>
      <c r="R18" s="486"/>
      <c r="S18" s="486"/>
      <c r="T18" s="486"/>
      <c r="U18" s="486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90">
        <v>5.0599999999999996</v>
      </c>
      <c r="E19" s="490"/>
      <c r="F19" s="490">
        <v>20170306</v>
      </c>
      <c r="G19" s="127">
        <v>720</v>
      </c>
      <c r="H19" s="478">
        <f>D19*G19</f>
        <v>3643.2</v>
      </c>
      <c r="I19" s="128">
        <f>11*5</f>
        <v>55</v>
      </c>
      <c r="J19" s="128">
        <f t="array" ref="J19">IF(ISERROR(G19/I19),"",G19/I19)</f>
        <v>13.090909090909092</v>
      </c>
      <c r="K19" s="130">
        <f t="array" ref="K19">IF(ISERROR(G19/L19),"",G19/L19)</f>
        <v>37.89473684210526</v>
      </c>
      <c r="L19" s="128">
        <v>19</v>
      </c>
      <c r="M19" s="108">
        <f t="shared" si="1"/>
        <v>17.10526315789474</v>
      </c>
      <c r="N19" s="128">
        <f t="shared" si="4"/>
        <v>0</v>
      </c>
      <c r="O19" s="486"/>
      <c r="P19" s="486"/>
      <c r="Q19" s="486"/>
      <c r="R19" s="486"/>
      <c r="S19" s="486"/>
      <c r="T19" s="486"/>
      <c r="U19" s="486"/>
      <c r="V19" s="131">
        <f>SUM(X19:AA19)</f>
        <v>0</v>
      </c>
      <c r="W19" s="479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0">
        <v>5.09</v>
      </c>
      <c r="E20" s="490"/>
      <c r="F20" s="490"/>
      <c r="G20" s="127"/>
      <c r="H20" s="47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6"/>
      <c r="P20" s="486"/>
      <c r="Q20" s="486"/>
      <c r="R20" s="486"/>
      <c r="S20" s="486"/>
      <c r="T20" s="486"/>
      <c r="U20" s="48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0">
        <v>5.09</v>
      </c>
      <c r="E21" s="490"/>
      <c r="F21" s="490"/>
      <c r="G21" s="127"/>
      <c r="H21" s="47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6"/>
      <c r="P21" s="486"/>
      <c r="Q21" s="486"/>
      <c r="R21" s="486"/>
      <c r="S21" s="486"/>
      <c r="T21" s="486"/>
      <c r="U21" s="48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4" t="s">
        <v>190</v>
      </c>
      <c r="D22" s="490">
        <v>4.8</v>
      </c>
      <c r="E22" s="490"/>
      <c r="F22" s="490"/>
      <c r="G22" s="127"/>
      <c r="H22" s="47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6"/>
      <c r="P22" s="486"/>
      <c r="Q22" s="486"/>
      <c r="R22" s="486"/>
      <c r="S22" s="486"/>
      <c r="T22" s="486"/>
      <c r="U22" s="48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4" t="s">
        <v>187</v>
      </c>
      <c r="D23" s="490">
        <v>4.8</v>
      </c>
      <c r="E23" s="490"/>
      <c r="F23" s="490"/>
      <c r="G23" s="127"/>
      <c r="H23" s="47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6"/>
      <c r="P23" s="486"/>
      <c r="Q23" s="486"/>
      <c r="R23" s="486"/>
      <c r="S23" s="486"/>
      <c r="T23" s="486"/>
      <c r="U23" s="48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4" t="s">
        <v>179</v>
      </c>
      <c r="D24" s="490">
        <v>4.8</v>
      </c>
      <c r="E24" s="490"/>
      <c r="F24" s="490"/>
      <c r="G24" s="127"/>
      <c r="H24" s="47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6"/>
      <c r="P24" s="486"/>
      <c r="Q24" s="486"/>
      <c r="R24" s="486"/>
      <c r="S24" s="486"/>
      <c r="T24" s="486"/>
      <c r="U24" s="48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4" t="s">
        <v>199</v>
      </c>
      <c r="D25" s="490">
        <v>4.8</v>
      </c>
      <c r="E25" s="490"/>
      <c r="F25" s="490"/>
      <c r="G25" s="127"/>
      <c r="H25" s="47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6"/>
      <c r="P25" s="486"/>
      <c r="Q25" s="486"/>
      <c r="R25" s="486"/>
      <c r="S25" s="486"/>
      <c r="T25" s="486"/>
      <c r="U25" s="48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0">
        <v>4.99</v>
      </c>
      <c r="E26" s="490"/>
      <c r="F26" s="490"/>
      <c r="G26" s="127"/>
      <c r="H26" s="47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6"/>
      <c r="P26" s="486"/>
      <c r="Q26" s="486"/>
      <c r="R26" s="486"/>
      <c r="S26" s="486"/>
      <c r="T26" s="486"/>
      <c r="U26" s="48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0">
        <v>4.99</v>
      </c>
      <c r="E27" s="490"/>
      <c r="F27" s="490"/>
      <c r="G27" s="127"/>
      <c r="H27" s="47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6"/>
      <c r="P27" s="486"/>
      <c r="Q27" s="486"/>
      <c r="R27" s="486"/>
      <c r="S27" s="486"/>
      <c r="T27" s="486"/>
      <c r="U27" s="48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487" t="s">
        <v>202</v>
      </c>
      <c r="D28" s="138"/>
      <c r="E28" s="138"/>
      <c r="F28" s="138"/>
      <c r="G28" s="139">
        <f>SUM(G7:G27)</f>
        <v>720</v>
      </c>
      <c r="H28" s="140">
        <f>SUM(H7:H27)</f>
        <v>3643.2</v>
      </c>
      <c r="I28" s="140">
        <f>SUM(I7:I27)</f>
        <v>55</v>
      </c>
      <c r="J28" s="129">
        <f t="array" ref="J28">IF(ISERROR(G28/I28),"",G28/I28)</f>
        <v>13.090909090909092</v>
      </c>
      <c r="K28" s="140">
        <f>SUM(K7:K27)</f>
        <v>37.89473684210526</v>
      </c>
      <c r="L28" s="141"/>
      <c r="M28" s="140">
        <f t="shared" ref="M28:V28" si="5">SUM(M7:M27)</f>
        <v>17.10526315789474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77" t="s">
        <v>206</v>
      </c>
      <c r="C29" s="125" t="s">
        <v>199</v>
      </c>
      <c r="D29" s="490">
        <v>5.03</v>
      </c>
      <c r="E29" s="490"/>
      <c r="F29" s="490"/>
      <c r="G29" s="127"/>
      <c r="H29" s="47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2"/>
      <c r="P29" s="482"/>
      <c r="Q29" s="482"/>
      <c r="R29" s="482"/>
      <c r="S29" s="482"/>
      <c r="T29" s="482"/>
      <c r="U29" s="48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77" t="s">
        <v>425</v>
      </c>
      <c r="C30" s="177" t="s">
        <v>427</v>
      </c>
      <c r="D30" s="490">
        <v>5.03</v>
      </c>
      <c r="E30" s="490"/>
      <c r="F30" s="490"/>
      <c r="G30" s="127"/>
      <c r="H30" s="47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2"/>
      <c r="P30" s="482"/>
      <c r="Q30" s="482"/>
      <c r="R30" s="482"/>
      <c r="S30" s="482"/>
      <c r="T30" s="482"/>
      <c r="U30" s="48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77" t="s">
        <v>206</v>
      </c>
      <c r="C31" s="125" t="s">
        <v>186</v>
      </c>
      <c r="D31" s="490">
        <v>5.03</v>
      </c>
      <c r="E31" s="490"/>
      <c r="F31" s="490"/>
      <c r="G31" s="127"/>
      <c r="H31" s="47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2"/>
      <c r="P31" s="482"/>
      <c r="Q31" s="482"/>
      <c r="R31" s="482"/>
      <c r="S31" s="482"/>
      <c r="T31" s="482"/>
      <c r="U31" s="48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77" t="s">
        <v>206</v>
      </c>
      <c r="C32" s="125" t="s">
        <v>203</v>
      </c>
      <c r="D32" s="490">
        <v>5.03</v>
      </c>
      <c r="E32" s="490"/>
      <c r="F32" s="490"/>
      <c r="G32" s="127"/>
      <c r="H32" s="47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2"/>
      <c r="P32" s="482"/>
      <c r="Q32" s="482"/>
      <c r="R32" s="482"/>
      <c r="S32" s="482"/>
      <c r="T32" s="482"/>
      <c r="U32" s="48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77" t="s">
        <v>206</v>
      </c>
      <c r="C33" s="125" t="s">
        <v>207</v>
      </c>
      <c r="D33" s="490">
        <v>5.03</v>
      </c>
      <c r="E33" s="490"/>
      <c r="F33" s="490"/>
      <c r="G33" s="127"/>
      <c r="H33" s="47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2"/>
      <c r="P33" s="482"/>
      <c r="Q33" s="482"/>
      <c r="R33" s="482"/>
      <c r="S33" s="482"/>
      <c r="T33" s="482"/>
      <c r="U33" s="48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77" t="s">
        <v>414</v>
      </c>
      <c r="C34" s="177" t="s">
        <v>415</v>
      </c>
      <c r="D34" s="490">
        <v>5.03</v>
      </c>
      <c r="E34" s="490"/>
      <c r="F34" s="490"/>
      <c r="G34" s="127"/>
      <c r="H34" s="478">
        <f t="shared" si="7"/>
        <v>0</v>
      </c>
      <c r="I34" s="128"/>
      <c r="J34" s="129"/>
      <c r="K34" s="130"/>
      <c r="L34" s="128">
        <v>52</v>
      </c>
      <c r="M34" s="108"/>
      <c r="N34" s="129"/>
      <c r="O34" s="482"/>
      <c r="P34" s="482"/>
      <c r="Q34" s="482"/>
      <c r="R34" s="482"/>
      <c r="S34" s="482"/>
      <c r="T34" s="482"/>
      <c r="U34" s="48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77" t="s">
        <v>414</v>
      </c>
      <c r="C35" s="177" t="s">
        <v>416</v>
      </c>
      <c r="D35" s="490">
        <v>5.03</v>
      </c>
      <c r="E35" s="490"/>
      <c r="F35" s="490"/>
      <c r="G35" s="127"/>
      <c r="H35" s="478">
        <f t="shared" si="7"/>
        <v>0</v>
      </c>
      <c r="I35" s="128"/>
      <c r="J35" s="129"/>
      <c r="K35" s="130"/>
      <c r="L35" s="128">
        <v>52</v>
      </c>
      <c r="M35" s="108"/>
      <c r="N35" s="129"/>
      <c r="O35" s="482"/>
      <c r="P35" s="482"/>
      <c r="Q35" s="482"/>
      <c r="R35" s="482"/>
      <c r="S35" s="482"/>
      <c r="T35" s="482"/>
      <c r="U35" s="48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77" t="s">
        <v>414</v>
      </c>
      <c r="C36" s="177" t="s">
        <v>61</v>
      </c>
      <c r="D36" s="490">
        <v>5.03</v>
      </c>
      <c r="E36" s="490"/>
      <c r="F36" s="490"/>
      <c r="G36" s="127"/>
      <c r="H36" s="478">
        <f t="shared" si="7"/>
        <v>0</v>
      </c>
      <c r="I36" s="128"/>
      <c r="J36" s="129"/>
      <c r="K36" s="130"/>
      <c r="L36" s="128">
        <v>52</v>
      </c>
      <c r="M36" s="108"/>
      <c r="N36" s="129"/>
      <c r="O36" s="482"/>
      <c r="P36" s="482"/>
      <c r="Q36" s="482"/>
      <c r="R36" s="482"/>
      <c r="S36" s="482"/>
      <c r="T36" s="482"/>
      <c r="U36" s="482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77" t="s">
        <v>208</v>
      </c>
      <c r="C37" s="125" t="s">
        <v>179</v>
      </c>
      <c r="D37" s="490">
        <v>5.08</v>
      </c>
      <c r="E37" s="490"/>
      <c r="F37" s="490">
        <v>20170307</v>
      </c>
      <c r="G37" s="127">
        <f>108*6+36</f>
        <v>684</v>
      </c>
      <c r="H37" s="478">
        <f t="shared" si="7"/>
        <v>3474.7200000000003</v>
      </c>
      <c r="I37" s="128">
        <f>9*2</f>
        <v>18</v>
      </c>
      <c r="J37" s="128">
        <f t="array" ref="J37">IF(ISERROR(G37/I37),"",G37/I37)</f>
        <v>38</v>
      </c>
      <c r="K37" s="130">
        <f t="array" ref="K37">IF(ISERROR(G37/L37),"",G37/L37)</f>
        <v>32.571428571428569</v>
      </c>
      <c r="L37" s="128">
        <v>21</v>
      </c>
      <c r="M37" s="108">
        <f t="shared" ref="M37:M66" si="9">IF(ISERROR(I37-K37),"",I37-K37)</f>
        <v>-14.571428571428569</v>
      </c>
      <c r="N37" s="128">
        <f t="shared" ref="N37:N52" si="10">SUM(O37:U37)</f>
        <v>0</v>
      </c>
      <c r="O37" s="482"/>
      <c r="P37" s="482"/>
      <c r="Q37" s="482"/>
      <c r="R37" s="482"/>
      <c r="S37" s="482"/>
      <c r="T37" s="482"/>
      <c r="U37" s="482"/>
      <c r="V37" s="131">
        <f t="shared" ref="V37:V48" si="11">SUM(X37:AA37)</f>
        <v>0</v>
      </c>
      <c r="W37" s="479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77" t="s">
        <v>208</v>
      </c>
      <c r="C38" s="125" t="s">
        <v>204</v>
      </c>
      <c r="D38" s="490">
        <v>5.08</v>
      </c>
      <c r="E38" s="490"/>
      <c r="F38" s="490"/>
      <c r="G38" s="127"/>
      <c r="H38" s="47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2"/>
      <c r="P38" s="482"/>
      <c r="Q38" s="482"/>
      <c r="R38" s="482"/>
      <c r="S38" s="482"/>
      <c r="T38" s="482"/>
      <c r="U38" s="48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77" t="s">
        <v>208</v>
      </c>
      <c r="C39" s="125" t="s">
        <v>205</v>
      </c>
      <c r="D39" s="490">
        <v>5.08</v>
      </c>
      <c r="E39" s="490"/>
      <c r="F39" s="490"/>
      <c r="G39" s="127"/>
      <c r="H39" s="47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2"/>
      <c r="P39" s="482"/>
      <c r="Q39" s="482"/>
      <c r="R39" s="482"/>
      <c r="S39" s="482"/>
      <c r="T39" s="482"/>
      <c r="U39" s="48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77" t="s">
        <v>208</v>
      </c>
      <c r="C40" s="125" t="s">
        <v>186</v>
      </c>
      <c r="D40" s="490">
        <v>5.08</v>
      </c>
      <c r="E40" s="490"/>
      <c r="F40" s="490"/>
      <c r="G40" s="127"/>
      <c r="H40" s="47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2"/>
      <c r="P40" s="482"/>
      <c r="Q40" s="482"/>
      <c r="R40" s="482"/>
      <c r="S40" s="482"/>
      <c r="T40" s="482"/>
      <c r="U40" s="48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77" t="s">
        <v>208</v>
      </c>
      <c r="C41" s="125" t="s">
        <v>203</v>
      </c>
      <c r="D41" s="490">
        <v>5.08</v>
      </c>
      <c r="E41" s="490"/>
      <c r="F41" s="490"/>
      <c r="G41" s="127"/>
      <c r="H41" s="47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2"/>
      <c r="P41" s="482"/>
      <c r="Q41" s="482"/>
      <c r="R41" s="482"/>
      <c r="S41" s="482"/>
      <c r="T41" s="482"/>
      <c r="U41" s="48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77" t="s">
        <v>208</v>
      </c>
      <c r="C42" s="125" t="s">
        <v>199</v>
      </c>
      <c r="D42" s="490">
        <v>5.08</v>
      </c>
      <c r="E42" s="490"/>
      <c r="F42" s="490"/>
      <c r="G42" s="127"/>
      <c r="H42" s="47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6"/>
      <c r="P42" s="486"/>
      <c r="Q42" s="486"/>
      <c r="R42" s="486"/>
      <c r="S42" s="486"/>
      <c r="T42" s="486"/>
      <c r="U42" s="48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77" t="s">
        <v>208</v>
      </c>
      <c r="C43" s="125" t="s">
        <v>187</v>
      </c>
      <c r="D43" s="490">
        <v>5.08</v>
      </c>
      <c r="E43" s="490"/>
      <c r="F43" s="490"/>
      <c r="G43" s="127"/>
      <c r="H43" s="47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2"/>
      <c r="P43" s="482"/>
      <c r="Q43" s="482"/>
      <c r="R43" s="482"/>
      <c r="S43" s="482"/>
      <c r="T43" s="482"/>
      <c r="U43" s="48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77" t="s">
        <v>208</v>
      </c>
      <c r="C44" s="125" t="s">
        <v>207</v>
      </c>
      <c r="D44" s="490">
        <v>5.08</v>
      </c>
      <c r="E44" s="490"/>
      <c r="F44" s="490"/>
      <c r="G44" s="127"/>
      <c r="H44" s="47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6"/>
      <c r="P44" s="486"/>
      <c r="Q44" s="486"/>
      <c r="R44" s="486"/>
      <c r="S44" s="486"/>
      <c r="T44" s="486"/>
      <c r="U44" s="48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77" t="s">
        <v>209</v>
      </c>
      <c r="C45" s="125" t="s">
        <v>194</v>
      </c>
      <c r="D45" s="490">
        <v>5.03</v>
      </c>
      <c r="E45" s="490"/>
      <c r="F45" s="490"/>
      <c r="G45" s="127"/>
      <c r="H45" s="47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2"/>
      <c r="P45" s="482"/>
      <c r="Q45" s="482"/>
      <c r="R45" s="482"/>
      <c r="S45" s="482"/>
      <c r="T45" s="482"/>
      <c r="U45" s="48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77" t="s">
        <v>209</v>
      </c>
      <c r="C46" s="125" t="s">
        <v>179</v>
      </c>
      <c r="D46" s="490">
        <v>5.03</v>
      </c>
      <c r="E46" s="490"/>
      <c r="F46" s="490"/>
      <c r="G46" s="127"/>
      <c r="H46" s="47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2"/>
      <c r="P46" s="482"/>
      <c r="Q46" s="482"/>
      <c r="R46" s="482"/>
      <c r="S46" s="482"/>
      <c r="T46" s="482"/>
      <c r="U46" s="48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77" t="s">
        <v>209</v>
      </c>
      <c r="C47" s="125" t="s">
        <v>195</v>
      </c>
      <c r="D47" s="490">
        <v>5.03</v>
      </c>
      <c r="E47" s="490"/>
      <c r="F47" s="490"/>
      <c r="G47" s="127"/>
      <c r="H47" s="47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2"/>
      <c r="P47" s="482"/>
      <c r="Q47" s="482"/>
      <c r="R47" s="482"/>
      <c r="S47" s="482"/>
      <c r="T47" s="482"/>
      <c r="U47" s="48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77" t="s">
        <v>209</v>
      </c>
      <c r="C48" s="125" t="s">
        <v>204</v>
      </c>
      <c r="D48" s="490">
        <v>5.03</v>
      </c>
      <c r="E48" s="490"/>
      <c r="F48" s="490"/>
      <c r="G48" s="127"/>
      <c r="H48" s="47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2"/>
      <c r="P48" s="482"/>
      <c r="Q48" s="482"/>
      <c r="R48" s="482"/>
      <c r="S48" s="482"/>
      <c r="T48" s="482"/>
      <c r="U48" s="48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77" t="s">
        <v>382</v>
      </c>
      <c r="C49" s="177" t="s">
        <v>383</v>
      </c>
      <c r="D49" s="490">
        <v>5.03</v>
      </c>
      <c r="E49" s="490"/>
      <c r="F49" s="490"/>
      <c r="G49" s="127"/>
      <c r="H49" s="47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2"/>
      <c r="P49" s="482"/>
      <c r="Q49" s="482"/>
      <c r="R49" s="482"/>
      <c r="S49" s="482"/>
      <c r="T49" s="482"/>
      <c r="U49" s="48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77" t="s">
        <v>382</v>
      </c>
      <c r="C50" s="177" t="s">
        <v>384</v>
      </c>
      <c r="D50" s="490">
        <v>5.03</v>
      </c>
      <c r="E50" s="490"/>
      <c r="F50" s="490"/>
      <c r="G50" s="127"/>
      <c r="H50" s="47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2"/>
      <c r="P50" s="482"/>
      <c r="Q50" s="482"/>
      <c r="R50" s="482"/>
      <c r="S50" s="482"/>
      <c r="T50" s="482"/>
      <c r="U50" s="48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77" t="s">
        <v>382</v>
      </c>
      <c r="C51" s="177" t="s">
        <v>389</v>
      </c>
      <c r="D51" s="490">
        <v>5.03</v>
      </c>
      <c r="E51" s="490"/>
      <c r="F51" s="490"/>
      <c r="G51" s="127"/>
      <c r="H51" s="47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2"/>
      <c r="P51" s="482"/>
      <c r="Q51" s="482"/>
      <c r="R51" s="482"/>
      <c r="S51" s="482"/>
      <c r="T51" s="482"/>
      <c r="U51" s="48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77" t="s">
        <v>382</v>
      </c>
      <c r="C52" s="177" t="s">
        <v>391</v>
      </c>
      <c r="D52" s="490">
        <v>5.03</v>
      </c>
      <c r="E52" s="490"/>
      <c r="F52" s="490"/>
      <c r="G52" s="127"/>
      <c r="H52" s="47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2"/>
      <c r="P52" s="482"/>
      <c r="Q52" s="482"/>
      <c r="R52" s="482"/>
      <c r="S52" s="482"/>
      <c r="T52" s="482"/>
      <c r="U52" s="48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77" t="s">
        <v>418</v>
      </c>
      <c r="C53" s="177" t="s">
        <v>364</v>
      </c>
      <c r="D53" s="490">
        <v>5.03</v>
      </c>
      <c r="E53" s="490"/>
      <c r="F53" s="490"/>
      <c r="G53" s="127"/>
      <c r="H53" s="47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2"/>
      <c r="P53" s="482"/>
      <c r="Q53" s="482"/>
      <c r="R53" s="482"/>
      <c r="S53" s="482"/>
      <c r="T53" s="482"/>
      <c r="U53" s="48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77" t="s">
        <v>418</v>
      </c>
      <c r="C54" s="177" t="s">
        <v>365</v>
      </c>
      <c r="D54" s="490">
        <v>5.03</v>
      </c>
      <c r="E54" s="490"/>
      <c r="F54" s="490"/>
      <c r="G54" s="127"/>
      <c r="H54" s="47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2"/>
      <c r="P54" s="482"/>
      <c r="Q54" s="482"/>
      <c r="R54" s="482"/>
      <c r="S54" s="482"/>
      <c r="T54" s="482"/>
      <c r="U54" s="48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77" t="s">
        <v>418</v>
      </c>
      <c r="C55" s="177" t="s">
        <v>366</v>
      </c>
      <c r="D55" s="490">
        <v>5.03</v>
      </c>
      <c r="E55" s="490"/>
      <c r="F55" s="490"/>
      <c r="G55" s="127"/>
      <c r="H55" s="47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2"/>
      <c r="P55" s="482"/>
      <c r="Q55" s="482"/>
      <c r="R55" s="482"/>
      <c r="S55" s="482"/>
      <c r="T55" s="482"/>
      <c r="U55" s="48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77" t="s">
        <v>418</v>
      </c>
      <c r="C56" s="177" t="s">
        <v>367</v>
      </c>
      <c r="D56" s="490">
        <v>5.03</v>
      </c>
      <c r="E56" s="490"/>
      <c r="F56" s="490"/>
      <c r="G56" s="127"/>
      <c r="H56" s="47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2"/>
      <c r="P56" s="482"/>
      <c r="Q56" s="482"/>
      <c r="R56" s="482"/>
      <c r="S56" s="482"/>
      <c r="T56" s="482"/>
      <c r="U56" s="48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0">
        <v>5.03</v>
      </c>
      <c r="E57" s="490"/>
      <c r="F57" s="490"/>
      <c r="G57" s="127"/>
      <c r="H57" s="47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6"/>
      <c r="P57" s="486"/>
      <c r="Q57" s="486"/>
      <c r="R57" s="486"/>
      <c r="S57" s="486"/>
      <c r="T57" s="486"/>
      <c r="U57" s="48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0">
        <v>5.03</v>
      </c>
      <c r="E58" s="490"/>
      <c r="F58" s="490"/>
      <c r="G58" s="127"/>
      <c r="H58" s="47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6"/>
      <c r="P58" s="486"/>
      <c r="Q58" s="486"/>
      <c r="R58" s="486"/>
      <c r="S58" s="486"/>
      <c r="T58" s="486"/>
      <c r="U58" s="48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0">
        <v>5.03</v>
      </c>
      <c r="E59" s="490"/>
      <c r="F59" s="490"/>
      <c r="G59" s="127"/>
      <c r="H59" s="47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6"/>
      <c r="P59" s="486"/>
      <c r="Q59" s="486"/>
      <c r="R59" s="486"/>
      <c r="S59" s="486"/>
      <c r="T59" s="486"/>
      <c r="U59" s="48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90">
        <v>5.03</v>
      </c>
      <c r="E60" s="490"/>
      <c r="F60" s="490"/>
      <c r="G60" s="127"/>
      <c r="H60" s="47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6"/>
      <c r="P60" s="486"/>
      <c r="Q60" s="486"/>
      <c r="R60" s="486"/>
      <c r="S60" s="486"/>
      <c r="T60" s="486"/>
      <c r="U60" s="48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90">
        <v>5.03</v>
      </c>
      <c r="E61" s="490"/>
      <c r="F61" s="490"/>
      <c r="G61" s="127"/>
      <c r="H61" s="47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6"/>
      <c r="P61" s="486"/>
      <c r="Q61" s="486"/>
      <c r="R61" s="486"/>
      <c r="S61" s="486"/>
      <c r="T61" s="486"/>
      <c r="U61" s="48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90">
        <v>5.03</v>
      </c>
      <c r="E62" s="490"/>
      <c r="F62" s="490"/>
      <c r="G62" s="127"/>
      <c r="H62" s="47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6"/>
      <c r="P62" s="486"/>
      <c r="Q62" s="486"/>
      <c r="R62" s="486"/>
      <c r="S62" s="486"/>
      <c r="T62" s="486"/>
      <c r="U62" s="48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90">
        <v>5.03</v>
      </c>
      <c r="E63" s="490"/>
      <c r="F63" s="490"/>
      <c r="G63" s="127"/>
      <c r="H63" s="47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6"/>
      <c r="P63" s="486"/>
      <c r="Q63" s="486"/>
      <c r="R63" s="486"/>
      <c r="S63" s="486"/>
      <c r="T63" s="486"/>
      <c r="U63" s="48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0">
        <v>5.03</v>
      </c>
      <c r="E64" s="490"/>
      <c r="F64" s="490"/>
      <c r="G64" s="127"/>
      <c r="H64" s="47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6"/>
      <c r="P64" s="486"/>
      <c r="Q64" s="486"/>
      <c r="R64" s="486"/>
      <c r="S64" s="486"/>
      <c r="T64" s="486"/>
      <c r="U64" s="48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0">
        <v>5.03</v>
      </c>
      <c r="E65" s="490"/>
      <c r="F65" s="490"/>
      <c r="G65" s="127"/>
      <c r="H65" s="47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6"/>
      <c r="P65" s="486"/>
      <c r="Q65" s="486"/>
      <c r="R65" s="486"/>
      <c r="S65" s="486"/>
      <c r="T65" s="486"/>
      <c r="U65" s="48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0">
        <v>5.03</v>
      </c>
      <c r="E66" s="490"/>
      <c r="F66" s="490"/>
      <c r="G66" s="127"/>
      <c r="H66" s="47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6"/>
      <c r="P66" s="486"/>
      <c r="Q66" s="486"/>
      <c r="R66" s="486"/>
      <c r="S66" s="486"/>
      <c r="T66" s="486"/>
      <c r="U66" s="48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0">
        <v>5.03</v>
      </c>
      <c r="E67" s="490"/>
      <c r="F67" s="490"/>
      <c r="G67" s="127"/>
      <c r="H67" s="47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6"/>
      <c r="P67" s="486"/>
      <c r="Q67" s="486"/>
      <c r="R67" s="486"/>
      <c r="S67" s="486"/>
      <c r="T67" s="486"/>
      <c r="U67" s="48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0">
        <v>5</v>
      </c>
      <c r="E68" s="490"/>
      <c r="F68" s="490"/>
      <c r="G68" s="127"/>
      <c r="H68" s="47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6"/>
      <c r="P68" s="486"/>
      <c r="Q68" s="486"/>
      <c r="R68" s="486"/>
      <c r="S68" s="486"/>
      <c r="T68" s="486"/>
      <c r="U68" s="48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0">
        <v>5.03</v>
      </c>
      <c r="E69" s="490"/>
      <c r="F69" s="490"/>
      <c r="G69" s="127"/>
      <c r="H69" s="47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6"/>
      <c r="P69" s="486"/>
      <c r="Q69" s="486"/>
      <c r="R69" s="486"/>
      <c r="S69" s="486"/>
      <c r="T69" s="486"/>
      <c r="U69" s="48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0">
        <v>5.03</v>
      </c>
      <c r="E70" s="490"/>
      <c r="F70" s="490"/>
      <c r="G70" s="127"/>
      <c r="H70" s="47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6"/>
      <c r="P70" s="486"/>
      <c r="Q70" s="486"/>
      <c r="R70" s="486"/>
      <c r="S70" s="486"/>
      <c r="T70" s="486"/>
      <c r="U70" s="48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0">
        <v>5.03</v>
      </c>
      <c r="E71" s="490"/>
      <c r="F71" s="490"/>
      <c r="G71" s="127"/>
      <c r="H71" s="478">
        <f t="shared" si="7"/>
        <v>0</v>
      </c>
      <c r="I71" s="128"/>
      <c r="J71" s="129"/>
      <c r="K71" s="130"/>
      <c r="L71" s="128"/>
      <c r="M71" s="108"/>
      <c r="N71" s="129"/>
      <c r="O71" s="486"/>
      <c r="P71" s="486"/>
      <c r="Q71" s="486"/>
      <c r="R71" s="486"/>
      <c r="S71" s="486"/>
      <c r="T71" s="486"/>
      <c r="U71" s="48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0">
        <v>5.0599999999999996</v>
      </c>
      <c r="E72" s="490"/>
      <c r="F72" s="490"/>
      <c r="G72" s="127"/>
      <c r="H72" s="47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6"/>
      <c r="P72" s="486"/>
      <c r="Q72" s="486"/>
      <c r="R72" s="486"/>
      <c r="S72" s="486"/>
      <c r="T72" s="486"/>
      <c r="U72" s="48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0">
        <v>5.0599999999999996</v>
      </c>
      <c r="E73" s="490"/>
      <c r="F73" s="490"/>
      <c r="G73" s="127"/>
      <c r="H73" s="47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6"/>
      <c r="P73" s="486"/>
      <c r="Q73" s="486"/>
      <c r="R73" s="486"/>
      <c r="S73" s="486"/>
      <c r="T73" s="486"/>
      <c r="U73" s="48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0">
        <v>5.0599999999999996</v>
      </c>
      <c r="E74" s="490"/>
      <c r="F74" s="490"/>
      <c r="G74" s="127"/>
      <c r="H74" s="47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6"/>
      <c r="P74" s="486"/>
      <c r="Q74" s="486"/>
      <c r="R74" s="486"/>
      <c r="S74" s="486"/>
      <c r="T74" s="486"/>
      <c r="U74" s="48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0">
        <v>5.0599999999999996</v>
      </c>
      <c r="E75" s="490"/>
      <c r="F75" s="490"/>
      <c r="G75" s="127"/>
      <c r="H75" s="47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6"/>
      <c r="P75" s="486"/>
      <c r="Q75" s="486"/>
      <c r="R75" s="486"/>
      <c r="S75" s="486"/>
      <c r="T75" s="486"/>
      <c r="U75" s="48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0">
        <v>5.5</v>
      </c>
      <c r="E76" s="490"/>
      <c r="F76" s="490"/>
      <c r="G76" s="127"/>
      <c r="H76" s="47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6"/>
      <c r="P76" s="486"/>
      <c r="Q76" s="486"/>
      <c r="R76" s="486"/>
      <c r="S76" s="486"/>
      <c r="T76" s="486"/>
      <c r="U76" s="48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0">
        <v>5.5</v>
      </c>
      <c r="E77" s="490"/>
      <c r="F77" s="490"/>
      <c r="G77" s="127"/>
      <c r="H77" s="47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6"/>
      <c r="P77" s="486"/>
      <c r="Q77" s="486"/>
      <c r="R77" s="486"/>
      <c r="S77" s="486"/>
      <c r="T77" s="486"/>
      <c r="U77" s="48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0">
        <v>5.5</v>
      </c>
      <c r="E78" s="490"/>
      <c r="F78" s="490"/>
      <c r="G78" s="127"/>
      <c r="H78" s="47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6"/>
      <c r="P78" s="486"/>
      <c r="Q78" s="486"/>
      <c r="R78" s="486"/>
      <c r="S78" s="486"/>
      <c r="T78" s="486"/>
      <c r="U78" s="48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0">
        <v>5.5</v>
      </c>
      <c r="E79" s="490"/>
      <c r="F79" s="490"/>
      <c r="G79" s="127"/>
      <c r="H79" s="47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6"/>
      <c r="P79" s="486"/>
      <c r="Q79" s="486"/>
      <c r="R79" s="486"/>
      <c r="S79" s="486"/>
      <c r="T79" s="486"/>
      <c r="U79" s="48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0">
        <v>5.03</v>
      </c>
      <c r="E80" s="490"/>
      <c r="F80" s="490"/>
      <c r="G80" s="127"/>
      <c r="H80" s="47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6"/>
      <c r="P80" s="486"/>
      <c r="Q80" s="486"/>
      <c r="R80" s="486"/>
      <c r="S80" s="486"/>
      <c r="T80" s="486"/>
      <c r="U80" s="48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0">
        <v>5.03</v>
      </c>
      <c r="E81" s="490"/>
      <c r="F81" s="490"/>
      <c r="G81" s="127"/>
      <c r="H81" s="47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6"/>
      <c r="P81" s="486"/>
      <c r="Q81" s="486"/>
      <c r="R81" s="486"/>
      <c r="S81" s="486"/>
      <c r="T81" s="486"/>
      <c r="U81" s="48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0">
        <v>5.03</v>
      </c>
      <c r="E82" s="490"/>
      <c r="F82" s="490"/>
      <c r="G82" s="127"/>
      <c r="H82" s="47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6"/>
      <c r="P82" s="486"/>
      <c r="Q82" s="486"/>
      <c r="R82" s="486"/>
      <c r="S82" s="486"/>
      <c r="T82" s="486"/>
      <c r="U82" s="48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0">
        <v>5.03</v>
      </c>
      <c r="E83" s="490"/>
      <c r="F83" s="490"/>
      <c r="G83" s="127"/>
      <c r="H83" s="47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6"/>
      <c r="P83" s="486"/>
      <c r="Q83" s="486"/>
      <c r="R83" s="486"/>
      <c r="S83" s="486"/>
      <c r="T83" s="486"/>
      <c r="U83" s="48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0">
        <v>5.03</v>
      </c>
      <c r="E84" s="490"/>
      <c r="F84" s="490"/>
      <c r="G84" s="127"/>
      <c r="H84" s="47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6"/>
      <c r="P84" s="486"/>
      <c r="Q84" s="486"/>
      <c r="R84" s="486"/>
      <c r="S84" s="486"/>
      <c r="T84" s="486"/>
      <c r="U84" s="48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0">
        <v>5.03</v>
      </c>
      <c r="E85" s="490"/>
      <c r="F85" s="490"/>
      <c r="G85" s="127"/>
      <c r="H85" s="47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6"/>
      <c r="P85" s="486"/>
      <c r="Q85" s="486"/>
      <c r="R85" s="486"/>
      <c r="S85" s="486"/>
      <c r="T85" s="486"/>
      <c r="U85" s="486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487" t="s">
        <v>202</v>
      </c>
      <c r="D86" s="138"/>
      <c r="E86" s="138"/>
      <c r="F86" s="138"/>
      <c r="G86" s="139">
        <f>SUM(G29:G85)</f>
        <v>684</v>
      </c>
      <c r="H86" s="140">
        <f>SUM(H29:H85)</f>
        <v>3474.7200000000003</v>
      </c>
      <c r="I86" s="140">
        <f>SUM(I29:I85)</f>
        <v>18</v>
      </c>
      <c r="J86" s="129">
        <f t="array" ref="J86">IF(ISERROR(G86/I86),"",G86/I86)</f>
        <v>38</v>
      </c>
      <c r="K86" s="140">
        <f>SUM(K29:K85)</f>
        <v>32.571428571428569</v>
      </c>
      <c r="L86" s="141"/>
      <c r="M86" s="144">
        <f t="shared" ref="M86:V86" si="17">SUM(M29:M85)</f>
        <v>-14.571428571428569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77" t="s">
        <v>217</v>
      </c>
      <c r="C87" s="125" t="s">
        <v>179</v>
      </c>
      <c r="D87" s="490">
        <v>5.03</v>
      </c>
      <c r="E87" s="490"/>
      <c r="F87" s="490"/>
      <c r="G87" s="127"/>
      <c r="H87" s="47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6"/>
      <c r="P87" s="486"/>
      <c r="Q87" s="486"/>
      <c r="R87" s="486"/>
      <c r="S87" s="486"/>
      <c r="T87" s="486"/>
      <c r="U87" s="48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77" t="s">
        <v>217</v>
      </c>
      <c r="C88" s="125" t="s">
        <v>186</v>
      </c>
      <c r="D88" s="490">
        <v>5.03</v>
      </c>
      <c r="E88" s="490"/>
      <c r="F88" s="490"/>
      <c r="G88" s="127"/>
      <c r="H88" s="47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6"/>
      <c r="P88" s="486"/>
      <c r="Q88" s="486"/>
      <c r="R88" s="486"/>
      <c r="S88" s="486"/>
      <c r="T88" s="486"/>
      <c r="U88" s="48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77" t="s">
        <v>217</v>
      </c>
      <c r="C89" s="125" t="s">
        <v>204</v>
      </c>
      <c r="D89" s="490">
        <v>5.03</v>
      </c>
      <c r="E89" s="490"/>
      <c r="F89" s="490"/>
      <c r="G89" s="127"/>
      <c r="H89" s="47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6"/>
      <c r="P89" s="486"/>
      <c r="Q89" s="486"/>
      <c r="R89" s="486"/>
      <c r="S89" s="486"/>
      <c r="T89" s="486"/>
      <c r="U89" s="48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0">
        <v>5.03</v>
      </c>
      <c r="E90" s="490"/>
      <c r="F90" s="490"/>
      <c r="G90" s="127"/>
      <c r="H90" s="47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6"/>
      <c r="P90" s="486"/>
      <c r="Q90" s="486"/>
      <c r="R90" s="486"/>
      <c r="S90" s="486"/>
      <c r="T90" s="486"/>
      <c r="U90" s="48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90">
        <v>5.03</v>
      </c>
      <c r="E91" s="490"/>
      <c r="F91" s="490"/>
      <c r="G91" s="127"/>
      <c r="H91" s="47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6"/>
      <c r="P91" s="486"/>
      <c r="Q91" s="486"/>
      <c r="R91" s="486"/>
      <c r="S91" s="486"/>
      <c r="T91" s="486"/>
      <c r="U91" s="48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0">
        <v>5.03</v>
      </c>
      <c r="E92" s="490"/>
      <c r="F92" s="490"/>
      <c r="G92" s="127"/>
      <c r="H92" s="47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6"/>
      <c r="P92" s="486"/>
      <c r="Q92" s="486"/>
      <c r="R92" s="486"/>
      <c r="S92" s="486"/>
      <c r="T92" s="486"/>
      <c r="U92" s="48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0">
        <v>5.03</v>
      </c>
      <c r="E93" s="490"/>
      <c r="F93" s="490"/>
      <c r="G93" s="127"/>
      <c r="H93" s="47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6"/>
      <c r="P93" s="486"/>
      <c r="Q93" s="486"/>
      <c r="R93" s="486"/>
      <c r="S93" s="486"/>
      <c r="T93" s="486"/>
      <c r="U93" s="48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0"/>
      <c r="F94" s="490"/>
      <c r="G94" s="127"/>
      <c r="H94" s="47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6"/>
      <c r="P94" s="486"/>
      <c r="Q94" s="486"/>
      <c r="R94" s="486"/>
      <c r="S94" s="486"/>
      <c r="T94" s="486"/>
      <c r="U94" s="486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490">
        <v>5.03</v>
      </c>
      <c r="E95" s="490"/>
      <c r="F95" s="490">
        <v>20170307</v>
      </c>
      <c r="G95" s="146">
        <v>122</v>
      </c>
      <c r="H95" s="478">
        <f t="shared" si="19"/>
        <v>613.66000000000008</v>
      </c>
      <c r="I95" s="128">
        <f>4*4</f>
        <v>16</v>
      </c>
      <c r="J95" s="128">
        <f t="array" ref="J95">IF(ISERROR(G95/I95),"",G95/I95)</f>
        <v>7.625</v>
      </c>
      <c r="K95" s="130">
        <f t="array" ref="K95">IF(ISERROR(G95/L95),"",G95/L95)</f>
        <v>15.25</v>
      </c>
      <c r="L95" s="128">
        <v>8</v>
      </c>
      <c r="M95" s="108">
        <f t="shared" si="20"/>
        <v>0.75</v>
      </c>
      <c r="N95" s="128">
        <f t="shared" ref="N95:N114" si="23">SUM(O95:U95)</f>
        <v>0</v>
      </c>
      <c r="O95" s="486"/>
      <c r="P95" s="486"/>
      <c r="Q95" s="486"/>
      <c r="R95" s="486"/>
      <c r="S95" s="486"/>
      <c r="T95" s="486"/>
      <c r="U95" s="486"/>
      <c r="V95" s="131">
        <f t="shared" ref="V95:V102" si="24">SUM(X95:AA95)</f>
        <v>0</v>
      </c>
      <c r="W95" s="479">
        <f t="shared" ref="W95:W106" si="25">IF(ISERROR(V95/G95),"",V95/G95)</f>
        <v>0</v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0">
        <v>5.03</v>
      </c>
      <c r="E96" s="490"/>
      <c r="F96" s="490"/>
      <c r="G96" s="127"/>
      <c r="H96" s="47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6"/>
      <c r="P96" s="486"/>
      <c r="Q96" s="486"/>
      <c r="R96" s="486"/>
      <c r="S96" s="486"/>
      <c r="T96" s="486"/>
      <c r="U96" s="48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490">
        <v>5.03</v>
      </c>
      <c r="E97" s="490"/>
      <c r="F97" s="490">
        <v>20170307</v>
      </c>
      <c r="G97" s="127">
        <f>90+26</f>
        <v>116</v>
      </c>
      <c r="H97" s="478">
        <f t="shared" si="19"/>
        <v>583.48</v>
      </c>
      <c r="I97" s="128">
        <f>2*4</f>
        <v>8</v>
      </c>
      <c r="J97" s="128">
        <f t="array" ref="J97">IF(ISERROR(G97/I97),"",G97/I97)</f>
        <v>14.5</v>
      </c>
      <c r="K97" s="130">
        <f t="array" ref="K97">IF(ISERROR(G97/L97),"",G97/L97)</f>
        <v>14.5</v>
      </c>
      <c r="L97" s="128">
        <v>8</v>
      </c>
      <c r="M97" s="108">
        <f t="shared" si="20"/>
        <v>-6.5</v>
      </c>
      <c r="N97" s="128">
        <f t="shared" si="23"/>
        <v>0</v>
      </c>
      <c r="O97" s="486"/>
      <c r="P97" s="486"/>
      <c r="Q97" s="486"/>
      <c r="R97" s="486"/>
      <c r="S97" s="486"/>
      <c r="T97" s="486"/>
      <c r="U97" s="486"/>
      <c r="V97" s="131">
        <f t="shared" si="24"/>
        <v>0</v>
      </c>
      <c r="W97" s="479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490">
        <v>5.03</v>
      </c>
      <c r="E98" s="490"/>
      <c r="F98" s="490">
        <v>20170307</v>
      </c>
      <c r="G98" s="127">
        <v>68</v>
      </c>
      <c r="H98" s="478">
        <f t="shared" si="19"/>
        <v>342.04</v>
      </c>
      <c r="I98" s="128">
        <f>2*4</f>
        <v>8</v>
      </c>
      <c r="J98" s="128">
        <f t="array" ref="J98">IF(ISERROR(G98/I98),"",G98/I98)</f>
        <v>8.5</v>
      </c>
      <c r="K98" s="130">
        <f t="array" ref="K98">IF(ISERROR(G98/L98),"",G98/L98)</f>
        <v>8.5</v>
      </c>
      <c r="L98" s="128">
        <v>8</v>
      </c>
      <c r="M98" s="108">
        <f t="shared" si="20"/>
        <v>-0.5</v>
      </c>
      <c r="N98" s="128">
        <f t="shared" si="23"/>
        <v>0</v>
      </c>
      <c r="O98" s="486"/>
      <c r="P98" s="486"/>
      <c r="Q98" s="486"/>
      <c r="R98" s="486"/>
      <c r="S98" s="486"/>
      <c r="T98" s="486"/>
      <c r="U98" s="486"/>
      <c r="V98" s="131">
        <f t="shared" si="24"/>
        <v>0</v>
      </c>
      <c r="W98" s="479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0">
        <v>5.03</v>
      </c>
      <c r="E99" s="490"/>
      <c r="F99" s="490"/>
      <c r="G99" s="127"/>
      <c r="H99" s="47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6"/>
      <c r="P99" s="486"/>
      <c r="Q99" s="486"/>
      <c r="R99" s="486"/>
      <c r="S99" s="486"/>
      <c r="T99" s="486"/>
      <c r="U99" s="48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0">
        <v>5.03</v>
      </c>
      <c r="E100" s="490"/>
      <c r="F100" s="490"/>
      <c r="G100" s="127"/>
      <c r="H100" s="47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6"/>
      <c r="P100" s="486"/>
      <c r="Q100" s="486"/>
      <c r="R100" s="486"/>
      <c r="S100" s="486"/>
      <c r="T100" s="486"/>
      <c r="U100" s="48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0">
        <v>5.03</v>
      </c>
      <c r="E101" s="490"/>
      <c r="F101" s="490"/>
      <c r="G101" s="127"/>
      <c r="H101" s="47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6"/>
      <c r="P101" s="486"/>
      <c r="Q101" s="486"/>
      <c r="R101" s="486"/>
      <c r="S101" s="486"/>
      <c r="T101" s="486"/>
      <c r="U101" s="48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0">
        <v>5.03</v>
      </c>
      <c r="E102" s="490"/>
      <c r="F102" s="490"/>
      <c r="G102" s="127"/>
      <c r="H102" s="47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6"/>
      <c r="P102" s="486"/>
      <c r="Q102" s="486"/>
      <c r="R102" s="486"/>
      <c r="S102" s="486"/>
      <c r="T102" s="486"/>
      <c r="U102" s="48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77" t="s">
        <v>222</v>
      </c>
      <c r="C103" s="125" t="s">
        <v>181</v>
      </c>
      <c r="D103" s="490">
        <v>10.199999999999999</v>
      </c>
      <c r="E103" s="490"/>
      <c r="F103" s="490"/>
      <c r="G103" s="127"/>
      <c r="H103" s="47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6"/>
      <c r="P103" s="486"/>
      <c r="Q103" s="486"/>
      <c r="R103" s="486"/>
      <c r="S103" s="486"/>
      <c r="T103" s="486"/>
      <c r="U103" s="48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77" t="s">
        <v>222</v>
      </c>
      <c r="C104" s="125" t="s">
        <v>179</v>
      </c>
      <c r="D104" s="490">
        <v>10.199999999999999</v>
      </c>
      <c r="E104" s="490"/>
      <c r="F104" s="490"/>
      <c r="G104" s="127"/>
      <c r="H104" s="47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6"/>
      <c r="P104" s="486"/>
      <c r="Q104" s="486"/>
      <c r="R104" s="486"/>
      <c r="S104" s="486"/>
      <c r="T104" s="486"/>
      <c r="U104" s="48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77" t="s">
        <v>222</v>
      </c>
      <c r="C105" s="125" t="s">
        <v>221</v>
      </c>
      <c r="D105" s="490">
        <v>10.199999999999999</v>
      </c>
      <c r="E105" s="490"/>
      <c r="F105" s="490"/>
      <c r="G105" s="127"/>
      <c r="H105" s="47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6"/>
      <c r="P105" s="486"/>
      <c r="Q105" s="486"/>
      <c r="R105" s="486"/>
      <c r="S105" s="486"/>
      <c r="T105" s="486"/>
      <c r="U105" s="48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77" t="s">
        <v>222</v>
      </c>
      <c r="C106" s="125" t="s">
        <v>186</v>
      </c>
      <c r="D106" s="490">
        <v>10.199999999999999</v>
      </c>
      <c r="E106" s="490"/>
      <c r="F106" s="490"/>
      <c r="G106" s="127"/>
      <c r="H106" s="47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6"/>
      <c r="P106" s="486"/>
      <c r="Q106" s="486"/>
      <c r="R106" s="486"/>
      <c r="S106" s="486"/>
      <c r="T106" s="486"/>
      <c r="U106" s="48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77" t="s">
        <v>393</v>
      </c>
      <c r="C107" s="177" t="s">
        <v>395</v>
      </c>
      <c r="D107" s="490">
        <v>5</v>
      </c>
      <c r="E107" s="490"/>
      <c r="F107" s="490"/>
      <c r="G107" s="127"/>
      <c r="H107" s="478">
        <f t="shared" si="19"/>
        <v>0</v>
      </c>
      <c r="I107" s="128"/>
      <c r="J107" s="128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6"/>
      <c r="P107" s="486"/>
      <c r="Q107" s="486"/>
      <c r="R107" s="486"/>
      <c r="S107" s="486"/>
      <c r="T107" s="486"/>
      <c r="U107" s="48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477" t="s">
        <v>393</v>
      </c>
      <c r="C108" s="177" t="s">
        <v>402</v>
      </c>
      <c r="D108" s="490">
        <v>5</v>
      </c>
      <c r="E108" s="490"/>
      <c r="F108" s="490">
        <v>20170306</v>
      </c>
      <c r="G108" s="127">
        <f>90+30</f>
        <v>120</v>
      </c>
      <c r="H108" s="478">
        <f t="shared" si="19"/>
        <v>600</v>
      </c>
      <c r="I108" s="128">
        <f>1.5*2</f>
        <v>3</v>
      </c>
      <c r="J108" s="129">
        <f t="array" ref="J108">IF(ISERROR(G108/I108),"",G108/I108)</f>
        <v>40</v>
      </c>
      <c r="K108" s="130">
        <f t="array" ref="K108">IF(ISERROR(G108/L108),"",G108/L108)</f>
        <v>24</v>
      </c>
      <c r="L108" s="128">
        <v>5</v>
      </c>
      <c r="M108" s="108">
        <f t="shared" si="20"/>
        <v>-21</v>
      </c>
      <c r="N108" s="128">
        <f t="shared" si="23"/>
        <v>0</v>
      </c>
      <c r="O108" s="486"/>
      <c r="P108" s="486"/>
      <c r="Q108" s="486"/>
      <c r="R108" s="486"/>
      <c r="S108" s="486"/>
      <c r="T108" s="486"/>
      <c r="U108" s="486"/>
      <c r="V108" s="131"/>
      <c r="W108" s="47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77" t="s">
        <v>404</v>
      </c>
      <c r="C109" s="177" t="s">
        <v>405</v>
      </c>
      <c r="D109" s="490">
        <v>5</v>
      </c>
      <c r="E109" s="490"/>
      <c r="F109" s="490"/>
      <c r="G109" s="127"/>
      <c r="H109" s="478">
        <f t="shared" si="19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6"/>
      <c r="P109" s="486"/>
      <c r="Q109" s="486"/>
      <c r="R109" s="486"/>
      <c r="S109" s="486"/>
      <c r="T109" s="486"/>
      <c r="U109" s="48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77" t="s">
        <v>486</v>
      </c>
      <c r="C110" s="177" t="s">
        <v>372</v>
      </c>
      <c r="D110" s="490">
        <v>5</v>
      </c>
      <c r="E110" s="490"/>
      <c r="F110" s="490"/>
      <c r="G110" s="127"/>
      <c r="H110" s="478">
        <f t="shared" si="19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6"/>
      <c r="P110" s="486"/>
      <c r="Q110" s="486"/>
      <c r="R110" s="486"/>
      <c r="S110" s="486"/>
      <c r="T110" s="486"/>
      <c r="U110" s="48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77" t="s">
        <v>343</v>
      </c>
      <c r="C111" s="125" t="s">
        <v>345</v>
      </c>
      <c r="D111" s="490">
        <v>5</v>
      </c>
      <c r="E111" s="490"/>
      <c r="F111" s="490"/>
      <c r="G111" s="127"/>
      <c r="H111" s="478">
        <f t="shared" si="19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6"/>
      <c r="P111" s="486"/>
      <c r="Q111" s="486"/>
      <c r="R111" s="486"/>
      <c r="S111" s="486"/>
      <c r="T111" s="486"/>
      <c r="U111" s="48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77" t="s">
        <v>343</v>
      </c>
      <c r="C112" s="125" t="s">
        <v>347</v>
      </c>
      <c r="D112" s="490">
        <v>5</v>
      </c>
      <c r="E112" s="490"/>
      <c r="F112" s="490"/>
      <c r="G112" s="127"/>
      <c r="H112" s="478">
        <f t="shared" si="19"/>
        <v>0</v>
      </c>
      <c r="I112" s="128"/>
      <c r="J112" s="129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6"/>
      <c r="P112" s="486"/>
      <c r="Q112" s="486"/>
      <c r="R112" s="486"/>
      <c r="S112" s="486"/>
      <c r="T112" s="486"/>
      <c r="U112" s="486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0">
        <v>5.0599999999999996</v>
      </c>
      <c r="E113" s="490"/>
      <c r="F113" s="490"/>
      <c r="G113" s="127"/>
      <c r="H113" s="47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6"/>
      <c r="P113" s="486"/>
      <c r="Q113" s="486"/>
      <c r="R113" s="486"/>
      <c r="S113" s="486"/>
      <c r="T113" s="486"/>
      <c r="U113" s="486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90">
        <v>5.0599999999999996</v>
      </c>
      <c r="E114" s="490"/>
      <c r="F114" s="490"/>
      <c r="G114" s="127"/>
      <c r="H114" s="47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6"/>
      <c r="P114" s="486"/>
      <c r="Q114" s="486"/>
      <c r="R114" s="486"/>
      <c r="S114" s="486"/>
      <c r="T114" s="486"/>
      <c r="U114" s="48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0">
        <v>5</v>
      </c>
      <c r="E115" s="490"/>
      <c r="F115" s="490"/>
      <c r="G115" s="127"/>
      <c r="H115" s="478">
        <f t="shared" si="19"/>
        <v>0</v>
      </c>
      <c r="I115" s="128"/>
      <c r="J115" s="128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/>
      <c r="N115" s="129"/>
      <c r="O115" s="486"/>
      <c r="P115" s="486"/>
      <c r="Q115" s="486"/>
      <c r="R115" s="486"/>
      <c r="S115" s="486"/>
      <c r="T115" s="486"/>
      <c r="U115" s="486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90">
        <v>5</v>
      </c>
      <c r="E116" s="490"/>
      <c r="F116" s="490">
        <v>20170303</v>
      </c>
      <c r="G116" s="127">
        <f>64+28</f>
        <v>92</v>
      </c>
      <c r="H116" s="478">
        <f t="shared" si="19"/>
        <v>460</v>
      </c>
      <c r="I116" s="128">
        <f>1*2</f>
        <v>2</v>
      </c>
      <c r="J116" s="129">
        <f t="array" ref="J116">IF(ISERROR(G116/I116),"",G116/I116)</f>
        <v>46</v>
      </c>
      <c r="K116" s="130">
        <f t="array" ref="K116">IF(ISERROR(G116/L116),"",G116/L116)</f>
        <v>3.8333333333333335</v>
      </c>
      <c r="L116" s="128">
        <v>24</v>
      </c>
      <c r="M116" s="108"/>
      <c r="N116" s="128"/>
      <c r="O116" s="486"/>
      <c r="P116" s="486"/>
      <c r="Q116" s="486"/>
      <c r="R116" s="486"/>
      <c r="S116" s="486"/>
      <c r="T116" s="486"/>
      <c r="U116" s="486"/>
      <c r="V116" s="131"/>
      <c r="W116" s="479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0">
        <v>5</v>
      </c>
      <c r="E117" s="490"/>
      <c r="F117" s="490"/>
      <c r="G117" s="127"/>
      <c r="H117" s="47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6"/>
      <c r="P117" s="486"/>
      <c r="Q117" s="486"/>
      <c r="R117" s="486"/>
      <c r="S117" s="486"/>
      <c r="T117" s="486"/>
      <c r="U117" s="48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90">
        <v>5.07</v>
      </c>
      <c r="E118" s="490"/>
      <c r="F118" s="490"/>
      <c r="G118" s="127"/>
      <c r="H118" s="47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6"/>
      <c r="P118" s="486"/>
      <c r="Q118" s="486"/>
      <c r="R118" s="486"/>
      <c r="S118" s="486"/>
      <c r="T118" s="486"/>
      <c r="U118" s="48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0">
        <v>5.07</v>
      </c>
      <c r="E119" s="490"/>
      <c r="F119" s="490"/>
      <c r="G119" s="127"/>
      <c r="H119" s="47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6"/>
      <c r="P119" s="486"/>
      <c r="Q119" s="486"/>
      <c r="R119" s="486"/>
      <c r="S119" s="486"/>
      <c r="T119" s="486"/>
      <c r="U119" s="48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0">
        <v>5.0599999999999996</v>
      </c>
      <c r="E120" s="490"/>
      <c r="F120" s="489"/>
      <c r="G120" s="127"/>
      <c r="H120" s="478">
        <f t="shared" si="19"/>
        <v>0</v>
      </c>
      <c r="I120" s="128"/>
      <c r="J120" s="129" t="str">
        <f t="array" ref="J120">IF(ISERROR(G120/I120),"",G120/I120)</f>
        <v/>
      </c>
      <c r="K120" s="47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6"/>
      <c r="P120" s="486"/>
      <c r="Q120" s="486"/>
      <c r="R120" s="486"/>
      <c r="S120" s="486"/>
      <c r="T120" s="486"/>
      <c r="U120" s="48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487" t="s">
        <v>202</v>
      </c>
      <c r="D121" s="138"/>
      <c r="E121" s="138"/>
      <c r="F121" s="138"/>
      <c r="G121" s="139">
        <f>SUM(G87:G120)</f>
        <v>518</v>
      </c>
      <c r="H121" s="140">
        <f>SUM(H87:H120)</f>
        <v>2599.1800000000003</v>
      </c>
      <c r="I121" s="140">
        <f>SUM(I87:I120)</f>
        <v>37</v>
      </c>
      <c r="J121" s="129">
        <f t="array" ref="J121">IF(ISERROR(G121/I121),"",G121/I121)</f>
        <v>14</v>
      </c>
      <c r="K121" s="140">
        <f>SUM(K87:K120)</f>
        <v>66.083333333333329</v>
      </c>
      <c r="L121" s="141"/>
      <c r="M121" s="144">
        <f t="shared" ref="M121:V121" si="27">SUM(M87:M120)</f>
        <v>-27.25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0">
        <v>5.03</v>
      </c>
      <c r="E122" s="490"/>
      <c r="F122" s="490"/>
      <c r="G122" s="127"/>
      <c r="H122" s="47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6"/>
      <c r="P122" s="486"/>
      <c r="Q122" s="486"/>
      <c r="R122" s="486"/>
      <c r="S122" s="486"/>
      <c r="T122" s="486"/>
      <c r="U122" s="48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0">
        <v>5.03</v>
      </c>
      <c r="E123" s="490"/>
      <c r="F123" s="490"/>
      <c r="G123" s="127"/>
      <c r="H123" s="47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6"/>
      <c r="P123" s="486"/>
      <c r="Q123" s="486"/>
      <c r="R123" s="486"/>
      <c r="S123" s="486"/>
      <c r="T123" s="486"/>
      <c r="U123" s="48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0">
        <v>5.04</v>
      </c>
      <c r="E124" s="490"/>
      <c r="F124" s="490"/>
      <c r="G124" s="127"/>
      <c r="H124" s="47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6"/>
      <c r="P124" s="486"/>
      <c r="Q124" s="486"/>
      <c r="R124" s="486"/>
      <c r="S124" s="486"/>
      <c r="T124" s="486"/>
      <c r="U124" s="48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0">
        <v>5.03</v>
      </c>
      <c r="E125" s="490"/>
      <c r="F125" s="490"/>
      <c r="G125" s="127"/>
      <c r="H125" s="47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6"/>
      <c r="P125" s="486"/>
      <c r="Q125" s="486"/>
      <c r="R125" s="486"/>
      <c r="S125" s="486"/>
      <c r="T125" s="486"/>
      <c r="U125" s="48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3" t="s">
        <v>203</v>
      </c>
      <c r="D126" s="490">
        <v>5.03</v>
      </c>
      <c r="E126" s="490"/>
      <c r="F126" s="490"/>
      <c r="G126" s="127"/>
      <c r="H126" s="47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6"/>
      <c r="P126" s="486"/>
      <c r="Q126" s="486"/>
      <c r="R126" s="486"/>
      <c r="S126" s="486"/>
      <c r="T126" s="486"/>
      <c r="U126" s="48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0">
        <v>5.03</v>
      </c>
      <c r="E127" s="490"/>
      <c r="F127" s="490"/>
      <c r="G127" s="127"/>
      <c r="H127" s="47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6"/>
      <c r="P127" s="486"/>
      <c r="Q127" s="486"/>
      <c r="R127" s="486"/>
      <c r="S127" s="486"/>
      <c r="T127" s="486"/>
      <c r="U127" s="48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0">
        <v>5.03</v>
      </c>
      <c r="E128" s="490"/>
      <c r="F128" s="490"/>
      <c r="G128" s="127"/>
      <c r="H128" s="47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6"/>
      <c r="P128" s="486"/>
      <c r="Q128" s="486"/>
      <c r="R128" s="486"/>
      <c r="S128" s="486"/>
      <c r="T128" s="486"/>
      <c r="U128" s="48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3" t="s">
        <v>228</v>
      </c>
      <c r="D129" s="490">
        <v>5.03</v>
      </c>
      <c r="E129" s="490"/>
      <c r="F129" s="490"/>
      <c r="G129" s="127"/>
      <c r="H129" s="47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6"/>
      <c r="P129" s="486"/>
      <c r="Q129" s="486"/>
      <c r="R129" s="486"/>
      <c r="S129" s="486"/>
      <c r="T129" s="486"/>
      <c r="U129" s="48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3" t="s">
        <v>212</v>
      </c>
      <c r="D130" s="490">
        <v>5.03</v>
      </c>
      <c r="E130" s="490"/>
      <c r="F130" s="490"/>
      <c r="G130" s="127"/>
      <c r="H130" s="47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6"/>
      <c r="P130" s="486"/>
      <c r="Q130" s="486"/>
      <c r="R130" s="486"/>
      <c r="S130" s="486"/>
      <c r="T130" s="486"/>
      <c r="U130" s="48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3" t="s">
        <v>203</v>
      </c>
      <c r="D131" s="490">
        <v>5.03</v>
      </c>
      <c r="E131" s="490"/>
      <c r="F131" s="490"/>
      <c r="G131" s="127"/>
      <c r="H131" s="47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6"/>
      <c r="P131" s="486"/>
      <c r="Q131" s="486"/>
      <c r="R131" s="486"/>
      <c r="S131" s="486"/>
      <c r="T131" s="486"/>
      <c r="U131" s="48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3" t="s">
        <v>186</v>
      </c>
      <c r="D132" s="490">
        <v>5.03</v>
      </c>
      <c r="E132" s="490"/>
      <c r="F132" s="490"/>
      <c r="G132" s="127"/>
      <c r="H132" s="47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6"/>
      <c r="P132" s="486"/>
      <c r="Q132" s="486"/>
      <c r="R132" s="486"/>
      <c r="S132" s="486"/>
      <c r="T132" s="486"/>
      <c r="U132" s="48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3" t="s">
        <v>228</v>
      </c>
      <c r="D133" s="490">
        <v>5.03</v>
      </c>
      <c r="E133" s="490"/>
      <c r="F133" s="490"/>
      <c r="G133" s="127"/>
      <c r="H133" s="47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6"/>
      <c r="P133" s="486"/>
      <c r="Q133" s="486"/>
      <c r="R133" s="486"/>
      <c r="S133" s="486"/>
      <c r="T133" s="486"/>
      <c r="U133" s="48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3" t="s">
        <v>199</v>
      </c>
      <c r="D134" s="490">
        <v>5.03</v>
      </c>
      <c r="E134" s="490"/>
      <c r="F134" s="490"/>
      <c r="G134" s="127"/>
      <c r="H134" s="47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6"/>
      <c r="P134" s="486"/>
      <c r="Q134" s="486"/>
      <c r="R134" s="486"/>
      <c r="S134" s="486"/>
      <c r="T134" s="486"/>
      <c r="U134" s="48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0">
        <v>5.0599999999999996</v>
      </c>
      <c r="E135" s="490"/>
      <c r="F135" s="490"/>
      <c r="G135" s="127"/>
      <c r="H135" s="47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6"/>
      <c r="P135" s="486"/>
      <c r="Q135" s="486"/>
      <c r="R135" s="486"/>
      <c r="S135" s="486"/>
      <c r="T135" s="486"/>
      <c r="U135" s="48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90">
        <v>5.0599999999999996</v>
      </c>
      <c r="E136" s="490"/>
      <c r="F136" s="490"/>
      <c r="G136" s="127"/>
      <c r="H136" s="47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6"/>
      <c r="P136" s="486"/>
      <c r="Q136" s="486"/>
      <c r="R136" s="486"/>
      <c r="S136" s="486"/>
      <c r="T136" s="486"/>
      <c r="U136" s="48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70" t="s">
        <v>231</v>
      </c>
      <c r="B137" s="671"/>
      <c r="C137" s="48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0">
        <v>5.04</v>
      </c>
      <c r="E138" s="490"/>
      <c r="F138" s="490"/>
      <c r="G138" s="127"/>
      <c r="H138" s="47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6"/>
      <c r="P138" s="486"/>
      <c r="Q138" s="486"/>
      <c r="R138" s="486"/>
      <c r="S138" s="486"/>
      <c r="T138" s="486"/>
      <c r="U138" s="48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0">
        <v>5.04</v>
      </c>
      <c r="E139" s="490"/>
      <c r="F139" s="490"/>
      <c r="G139" s="127"/>
      <c r="H139" s="47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6"/>
      <c r="P139" s="486"/>
      <c r="Q139" s="486"/>
      <c r="R139" s="486"/>
      <c r="S139" s="486"/>
      <c r="T139" s="486"/>
      <c r="U139" s="48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0">
        <v>5.04</v>
      </c>
      <c r="E140" s="490"/>
      <c r="F140" s="490"/>
      <c r="G140" s="127"/>
      <c r="H140" s="47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6"/>
      <c r="P140" s="486"/>
      <c r="Q140" s="486"/>
      <c r="R140" s="486"/>
      <c r="S140" s="486"/>
      <c r="T140" s="486"/>
      <c r="U140" s="48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0">
        <v>5.04</v>
      </c>
      <c r="E141" s="490"/>
      <c r="F141" s="490"/>
      <c r="G141" s="127"/>
      <c r="H141" s="47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6"/>
      <c r="P141" s="486"/>
      <c r="Q141" s="486"/>
      <c r="R141" s="486"/>
      <c r="S141" s="486"/>
      <c r="T141" s="486"/>
      <c r="U141" s="48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0">
        <v>5.04</v>
      </c>
      <c r="E142" s="490"/>
      <c r="F142" s="490"/>
      <c r="G142" s="127"/>
      <c r="H142" s="47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6"/>
      <c r="P142" s="486"/>
      <c r="Q142" s="486"/>
      <c r="R142" s="486"/>
      <c r="S142" s="486"/>
      <c r="T142" s="486"/>
      <c r="U142" s="48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0">
        <v>5.04</v>
      </c>
      <c r="E143" s="490"/>
      <c r="F143" s="490"/>
      <c r="G143" s="127"/>
      <c r="H143" s="47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6"/>
      <c r="P143" s="486"/>
      <c r="Q143" s="486"/>
      <c r="R143" s="486"/>
      <c r="S143" s="486"/>
      <c r="T143" s="486"/>
      <c r="U143" s="48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90">
        <v>5.04</v>
      </c>
      <c r="E144" s="490"/>
      <c r="F144" s="490"/>
      <c r="G144" s="127"/>
      <c r="H144" s="47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6"/>
      <c r="P144" s="486"/>
      <c r="Q144" s="486"/>
      <c r="R144" s="486"/>
      <c r="S144" s="486"/>
      <c r="T144" s="486"/>
      <c r="U144" s="48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90">
        <v>5.04</v>
      </c>
      <c r="E145" s="490"/>
      <c r="F145" s="490"/>
      <c r="G145" s="127"/>
      <c r="H145" s="47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6"/>
      <c r="P145" s="486"/>
      <c r="Q145" s="486"/>
      <c r="R145" s="486"/>
      <c r="S145" s="486"/>
      <c r="T145" s="486"/>
      <c r="U145" s="48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0">
        <v>5.04</v>
      </c>
      <c r="E146" s="490"/>
      <c r="F146" s="490"/>
      <c r="G146" s="127"/>
      <c r="H146" s="47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6"/>
      <c r="P146" s="486"/>
      <c r="Q146" s="486"/>
      <c r="R146" s="486"/>
      <c r="S146" s="486"/>
      <c r="T146" s="486"/>
      <c r="U146" s="48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0">
        <v>5.04</v>
      </c>
      <c r="E147" s="490"/>
      <c r="F147" s="490"/>
      <c r="G147" s="127"/>
      <c r="H147" s="47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6"/>
      <c r="P147" s="486"/>
      <c r="Q147" s="486"/>
      <c r="R147" s="486"/>
      <c r="S147" s="486"/>
      <c r="T147" s="486"/>
      <c r="U147" s="48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4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84"/>
      <c r="D149" s="490">
        <v>3.65</v>
      </c>
      <c r="E149" s="490"/>
      <c r="F149" s="489"/>
      <c r="G149" s="127"/>
      <c r="H149" s="478">
        <f t="shared" ref="H149:H162" si="40">D149*G149</f>
        <v>0</v>
      </c>
      <c r="I149" s="128"/>
      <c r="J149" s="129" t="str">
        <f t="array" ref="J149">IF(ISERROR(G149/I149),"",G149/I149)</f>
        <v/>
      </c>
      <c r="K149" s="47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6"/>
      <c r="P149" s="486"/>
      <c r="Q149" s="486"/>
      <c r="R149" s="486"/>
      <c r="S149" s="486"/>
      <c r="T149" s="486"/>
      <c r="U149" s="48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84"/>
      <c r="D150" s="490">
        <v>6.58</v>
      </c>
      <c r="E150" s="490"/>
      <c r="F150" s="490"/>
      <c r="G150" s="127"/>
      <c r="H150" s="47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6"/>
      <c r="P150" s="486"/>
      <c r="Q150" s="486"/>
      <c r="R150" s="486"/>
      <c r="S150" s="486"/>
      <c r="T150" s="486"/>
      <c r="U150" s="48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4"/>
      <c r="D151" s="490">
        <v>7.8</v>
      </c>
      <c r="E151" s="490"/>
      <c r="F151" s="490"/>
      <c r="G151" s="127"/>
      <c r="H151" s="47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6"/>
      <c r="P151" s="486"/>
      <c r="Q151" s="486"/>
      <c r="R151" s="486"/>
      <c r="S151" s="486"/>
      <c r="T151" s="486"/>
      <c r="U151" s="48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4"/>
      <c r="D152" s="490">
        <v>4.4000000000000004</v>
      </c>
      <c r="E152" s="490"/>
      <c r="F152" s="490"/>
      <c r="G152" s="127"/>
      <c r="H152" s="47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6"/>
      <c r="P152" s="486"/>
      <c r="Q152" s="486"/>
      <c r="R152" s="486"/>
      <c r="S152" s="486"/>
      <c r="T152" s="486"/>
      <c r="U152" s="48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0"/>
      <c r="E153" s="490"/>
      <c r="F153" s="490"/>
      <c r="G153" s="127"/>
      <c r="H153" s="47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6"/>
      <c r="P153" s="486"/>
      <c r="Q153" s="486"/>
      <c r="R153" s="486"/>
      <c r="S153" s="486"/>
      <c r="T153" s="486"/>
      <c r="U153" s="48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4" t="s">
        <v>239</v>
      </c>
      <c r="C154" s="484" t="s">
        <v>179</v>
      </c>
      <c r="D154" s="490">
        <v>6.04</v>
      </c>
      <c r="E154" s="490"/>
      <c r="F154" s="490"/>
      <c r="G154" s="127"/>
      <c r="H154" s="47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6"/>
      <c r="P154" s="486"/>
      <c r="Q154" s="486"/>
      <c r="R154" s="486"/>
      <c r="S154" s="486"/>
      <c r="T154" s="486"/>
      <c r="U154" s="48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4" t="s">
        <v>239</v>
      </c>
      <c r="C155" s="484" t="s">
        <v>186</v>
      </c>
      <c r="D155" s="490">
        <v>6.04</v>
      </c>
      <c r="E155" s="490"/>
      <c r="F155" s="490"/>
      <c r="G155" s="127"/>
      <c r="H155" s="47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6"/>
      <c r="P155" s="486"/>
      <c r="Q155" s="486"/>
      <c r="R155" s="486"/>
      <c r="S155" s="486"/>
      <c r="T155" s="486"/>
      <c r="U155" s="48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4" t="s">
        <v>440</v>
      </c>
      <c r="C156" s="484" t="s">
        <v>179</v>
      </c>
      <c r="D156" s="490">
        <v>6</v>
      </c>
      <c r="E156" s="490"/>
      <c r="F156" s="490"/>
      <c r="G156" s="127"/>
      <c r="H156" s="478">
        <f t="shared" si="40"/>
        <v>0</v>
      </c>
      <c r="I156" s="128"/>
      <c r="J156" s="129"/>
      <c r="K156" s="130"/>
      <c r="L156" s="128"/>
      <c r="M156" s="108"/>
      <c r="N156" s="129"/>
      <c r="O156" s="486"/>
      <c r="P156" s="486"/>
      <c r="Q156" s="486"/>
      <c r="R156" s="486"/>
      <c r="S156" s="486"/>
      <c r="T156" s="486"/>
      <c r="U156" s="48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4" t="s">
        <v>440</v>
      </c>
      <c r="C157" s="484" t="s">
        <v>60</v>
      </c>
      <c r="D157" s="490">
        <v>6</v>
      </c>
      <c r="E157" s="490"/>
      <c r="F157" s="490"/>
      <c r="G157" s="127"/>
      <c r="H157" s="47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6"/>
      <c r="P157" s="486"/>
      <c r="Q157" s="486"/>
      <c r="R157" s="486"/>
      <c r="S157" s="486"/>
      <c r="T157" s="486"/>
      <c r="U157" s="48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77" t="s">
        <v>240</v>
      </c>
      <c r="C158" s="125"/>
      <c r="D158" s="490">
        <v>7.3</v>
      </c>
      <c r="E158" s="490"/>
      <c r="F158" s="490"/>
      <c r="G158" s="127"/>
      <c r="H158" s="47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6"/>
      <c r="P158" s="486"/>
      <c r="Q158" s="486"/>
      <c r="R158" s="486"/>
      <c r="S158" s="486"/>
      <c r="T158" s="486"/>
      <c r="U158" s="48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77" t="s">
        <v>241</v>
      </c>
      <c r="C159" s="125"/>
      <c r="D159" s="490">
        <f>78*120/1000</f>
        <v>9.36</v>
      </c>
      <c r="E159" s="490"/>
      <c r="F159" s="490"/>
      <c r="G159" s="127"/>
      <c r="H159" s="47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6"/>
      <c r="P159" s="486"/>
      <c r="Q159" s="486"/>
      <c r="R159" s="486"/>
      <c r="S159" s="486"/>
      <c r="T159" s="486"/>
      <c r="U159" s="48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77" t="s">
        <v>242</v>
      </c>
      <c r="C160" s="125"/>
      <c r="D160" s="490">
        <v>4.5</v>
      </c>
      <c r="E160" s="490"/>
      <c r="F160" s="490"/>
      <c r="G160" s="127"/>
      <c r="H160" s="478">
        <f t="shared" si="40"/>
        <v>0</v>
      </c>
      <c r="I160" s="128"/>
      <c r="J160" s="129"/>
      <c r="K160" s="130"/>
      <c r="L160" s="128"/>
      <c r="M160" s="108"/>
      <c r="N160" s="129"/>
      <c r="O160" s="486"/>
      <c r="P160" s="486"/>
      <c r="Q160" s="486"/>
      <c r="R160" s="486"/>
      <c r="S160" s="486"/>
      <c r="T160" s="486"/>
      <c r="U160" s="48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77" t="s">
        <v>243</v>
      </c>
      <c r="C161" s="125"/>
      <c r="D161" s="490">
        <v>4.5</v>
      </c>
      <c r="E161" s="490"/>
      <c r="F161" s="490"/>
      <c r="G161" s="127"/>
      <c r="H161" s="478">
        <f t="shared" si="40"/>
        <v>0</v>
      </c>
      <c r="I161" s="128"/>
      <c r="J161" s="129"/>
      <c r="K161" s="130"/>
      <c r="L161" s="128"/>
      <c r="M161" s="108"/>
      <c r="N161" s="129"/>
      <c r="O161" s="486"/>
      <c r="P161" s="486"/>
      <c r="Q161" s="486"/>
      <c r="R161" s="486"/>
      <c r="S161" s="486"/>
      <c r="T161" s="486"/>
      <c r="U161" s="48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0">
        <v>5.03</v>
      </c>
      <c r="E162" s="490"/>
      <c r="F162" s="490"/>
      <c r="G162" s="127"/>
      <c r="H162" s="478">
        <f t="shared" si="40"/>
        <v>0</v>
      </c>
      <c r="I162" s="128"/>
      <c r="J162" s="129"/>
      <c r="K162" s="130"/>
      <c r="L162" s="128"/>
      <c r="M162" s="108"/>
      <c r="N162" s="129"/>
      <c r="O162" s="486"/>
      <c r="P162" s="486"/>
      <c r="Q162" s="486"/>
      <c r="R162" s="486"/>
      <c r="S162" s="486"/>
      <c r="T162" s="486"/>
      <c r="U162" s="48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4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1922</v>
      </c>
      <c r="H164" s="147">
        <f>SUM(H28,H86,H121,H137,H148,H163)</f>
        <v>9717.1</v>
      </c>
      <c r="I164" s="147">
        <f>SUM(I28,I86,I121,I137,I148,I163)</f>
        <v>110</v>
      </c>
      <c r="J164" s="148">
        <f t="array" ref="J164">IF(ISERROR(G164/I164),"",G164/I164)</f>
        <v>17.472727272727273</v>
      </c>
      <c r="K164" s="147">
        <f>SUM(K28,K86,K121,K137,K148,K163)</f>
        <v>136.54949874686716</v>
      </c>
      <c r="L164" s="148">
        <f>IF(ISERROR(G164/K164),"",G164/K164)</f>
        <v>14.075481914166282</v>
      </c>
      <c r="M164" s="147">
        <f t="shared" ref="M164:AA164" si="42">SUM(M28,M86,M121,M137,M148,M163)</f>
        <v>-24.71616541353383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480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480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480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480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480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480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480">
        <f>G164</f>
        <v>1922</v>
      </c>
      <c r="C171" s="646" t="s">
        <v>269</v>
      </c>
      <c r="D171" s="645"/>
      <c r="E171" s="738">
        <f>H164</f>
        <v>9717.1</v>
      </c>
      <c r="F171" s="738"/>
      <c r="G171" s="636" t="s">
        <v>270</v>
      </c>
      <c r="H171" s="636"/>
      <c r="I171" s="664">
        <f>L164</f>
        <v>14.075481914166282</v>
      </c>
      <c r="J171" s="664"/>
      <c r="K171" s="666" t="s">
        <v>271</v>
      </c>
      <c r="L171" s="666"/>
      <c r="M171" s="664">
        <f>J164</f>
        <v>17.472727272727273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480">
        <f>I164+C170</f>
        <v>114</v>
      </c>
      <c r="C172" s="643" t="s">
        <v>251</v>
      </c>
      <c r="D172" s="644"/>
      <c r="E172" s="738">
        <f>K164+I170</f>
        <v>177.54949874686716</v>
      </c>
      <c r="F172" s="738"/>
      <c r="G172" s="636" t="s">
        <v>274</v>
      </c>
      <c r="H172" s="636"/>
      <c r="I172" s="664">
        <f>B172-E172</f>
        <v>-63.549498746867158</v>
      </c>
      <c r="J172" s="664"/>
      <c r="K172" s="666" t="s">
        <v>275</v>
      </c>
      <c r="L172" s="666"/>
      <c r="M172" s="667">
        <f>IF(ISERROR(I172/E172),"",I172/E172)</f>
        <v>-0.35792553172718256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480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484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477" t="s">
        <v>178</v>
      </c>
      <c r="C178" s="125" t="s">
        <v>179</v>
      </c>
      <c r="D178" s="490">
        <v>5.03</v>
      </c>
      <c r="E178" s="490"/>
      <c r="F178" s="490"/>
      <c r="G178" s="146"/>
      <c r="H178" s="47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6"/>
      <c r="P178" s="486"/>
      <c r="Q178" s="486"/>
      <c r="R178" s="486"/>
      <c r="S178" s="486"/>
      <c r="T178" s="486"/>
      <c r="U178" s="48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0">
        <v>5.03</v>
      </c>
      <c r="E179" s="490"/>
      <c r="F179" s="490"/>
      <c r="G179" s="127"/>
      <c r="H179" s="47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6"/>
      <c r="P179" s="486"/>
      <c r="Q179" s="486"/>
      <c r="R179" s="486"/>
      <c r="S179" s="486"/>
      <c r="T179" s="486"/>
      <c r="U179" s="48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0">
        <v>5.03</v>
      </c>
      <c r="E180" s="490"/>
      <c r="F180" s="490"/>
      <c r="G180" s="127"/>
      <c r="H180" s="47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6"/>
      <c r="P180" s="486"/>
      <c r="Q180" s="486"/>
      <c r="R180" s="486"/>
      <c r="S180" s="486"/>
      <c r="T180" s="486"/>
      <c r="U180" s="48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90">
        <v>5.03</v>
      </c>
      <c r="E181" s="490"/>
      <c r="F181" s="490">
        <v>20170307</v>
      </c>
      <c r="G181" s="127">
        <f>108+108+108+80+108</f>
        <v>512</v>
      </c>
      <c r="H181" s="478">
        <f t="shared" si="43"/>
        <v>2575.36</v>
      </c>
      <c r="I181" s="128">
        <f>6.5*4</f>
        <v>26</v>
      </c>
      <c r="J181" s="128">
        <f t="array" ref="J181">IF(ISERROR(G181/I181),"",G181/I181)</f>
        <v>19.692307692307693</v>
      </c>
      <c r="K181" s="130">
        <f t="array" ref="K181">IF(ISERROR(G181/L181),"",G181/L181)</f>
        <v>26.94736842105263</v>
      </c>
      <c r="L181" s="128">
        <v>19</v>
      </c>
      <c r="M181" s="108">
        <f t="shared" si="44"/>
        <v>-0.94736842105263008</v>
      </c>
      <c r="N181" s="128">
        <f t="shared" si="47"/>
        <v>0</v>
      </c>
      <c r="O181" s="486"/>
      <c r="P181" s="486"/>
      <c r="Q181" s="486"/>
      <c r="R181" s="486"/>
      <c r="S181" s="486"/>
      <c r="T181" s="486"/>
      <c r="U181" s="486"/>
      <c r="V181" s="131">
        <f t="shared" si="45"/>
        <v>0</v>
      </c>
      <c r="W181" s="479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0">
        <v>5.03</v>
      </c>
      <c r="E182" s="490"/>
      <c r="F182" s="490"/>
      <c r="G182" s="127"/>
      <c r="H182" s="47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6"/>
      <c r="P182" s="486"/>
      <c r="Q182" s="486"/>
      <c r="R182" s="486"/>
      <c r="S182" s="486"/>
      <c r="T182" s="486"/>
      <c r="U182" s="48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0">
        <v>5.04</v>
      </c>
      <c r="E183" s="490"/>
      <c r="F183" s="373"/>
      <c r="G183" s="134"/>
      <c r="H183" s="47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6"/>
      <c r="P183" s="486"/>
      <c r="Q183" s="486"/>
      <c r="R183" s="486"/>
      <c r="S183" s="486"/>
      <c r="T183" s="486"/>
      <c r="U183" s="48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0">
        <v>5.03</v>
      </c>
      <c r="E184" s="490"/>
      <c r="F184" s="490"/>
      <c r="G184" s="127"/>
      <c r="H184" s="47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6"/>
      <c r="P184" s="486"/>
      <c r="Q184" s="486"/>
      <c r="R184" s="486"/>
      <c r="S184" s="486"/>
      <c r="T184" s="486"/>
      <c r="U184" s="48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0">
        <v>5.03</v>
      </c>
      <c r="E185" s="490"/>
      <c r="F185" s="490"/>
      <c r="G185" s="127"/>
      <c r="H185" s="47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6"/>
      <c r="P185" s="486"/>
      <c r="Q185" s="486"/>
      <c r="R185" s="486"/>
      <c r="S185" s="486"/>
      <c r="T185" s="486"/>
      <c r="U185" s="48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0">
        <v>5.04</v>
      </c>
      <c r="E186" s="490"/>
      <c r="F186" s="374"/>
      <c r="G186" s="127"/>
      <c r="H186" s="478">
        <f t="shared" si="43"/>
        <v>0</v>
      </c>
      <c r="I186" s="47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6"/>
      <c r="P186" s="486"/>
      <c r="Q186" s="486"/>
      <c r="R186" s="486"/>
      <c r="S186" s="486"/>
      <c r="T186" s="486"/>
      <c r="U186" s="48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0">
        <v>5.04</v>
      </c>
      <c r="E187" s="490"/>
      <c r="F187" s="374"/>
      <c r="G187" s="127"/>
      <c r="H187" s="478">
        <f t="shared" si="43"/>
        <v>0</v>
      </c>
      <c r="I187" s="47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6"/>
      <c r="P187" s="486"/>
      <c r="Q187" s="486"/>
      <c r="R187" s="486"/>
      <c r="S187" s="486"/>
      <c r="T187" s="486"/>
      <c r="U187" s="48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0"/>
      <c r="E188" s="490"/>
      <c r="F188" s="490"/>
      <c r="G188" s="127"/>
      <c r="H188" s="47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6"/>
      <c r="P188" s="486"/>
      <c r="Q188" s="486"/>
      <c r="R188" s="486"/>
      <c r="S188" s="486"/>
      <c r="T188" s="486"/>
      <c r="U188" s="48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0"/>
      <c r="E189" s="490"/>
      <c r="F189" s="490"/>
      <c r="G189" s="127"/>
      <c r="H189" s="47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6"/>
      <c r="P189" s="486"/>
      <c r="Q189" s="486"/>
      <c r="R189" s="486"/>
      <c r="S189" s="486"/>
      <c r="T189" s="486"/>
      <c r="U189" s="48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0">
        <v>5.0599999999999996</v>
      </c>
      <c r="E190" s="490"/>
      <c r="F190" s="490"/>
      <c r="G190" s="127"/>
      <c r="H190" s="47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6"/>
      <c r="P190" s="486"/>
      <c r="Q190" s="486"/>
      <c r="R190" s="486"/>
      <c r="S190" s="486"/>
      <c r="T190" s="486"/>
      <c r="U190" s="48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0">
        <v>5.09</v>
      </c>
      <c r="E191" s="490"/>
      <c r="F191" s="490"/>
      <c r="G191" s="127"/>
      <c r="H191" s="47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6"/>
      <c r="P191" s="486"/>
      <c r="Q191" s="486"/>
      <c r="R191" s="486"/>
      <c r="S191" s="486"/>
      <c r="T191" s="486"/>
      <c r="U191" s="48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0">
        <v>5.09</v>
      </c>
      <c r="E192" s="490"/>
      <c r="F192" s="490"/>
      <c r="G192" s="127"/>
      <c r="H192" s="47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6"/>
      <c r="P192" s="486"/>
      <c r="Q192" s="486"/>
      <c r="R192" s="486"/>
      <c r="S192" s="486"/>
      <c r="T192" s="486"/>
      <c r="U192" s="48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4" t="s">
        <v>190</v>
      </c>
      <c r="D193" s="490">
        <v>4.8</v>
      </c>
      <c r="E193" s="490"/>
      <c r="F193" s="490"/>
      <c r="G193" s="127"/>
      <c r="H193" s="47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6"/>
      <c r="P193" s="486"/>
      <c r="Q193" s="486"/>
      <c r="R193" s="486"/>
      <c r="S193" s="486"/>
      <c r="T193" s="486"/>
      <c r="U193" s="48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4" t="s">
        <v>187</v>
      </c>
      <c r="D194" s="490">
        <v>4.8</v>
      </c>
      <c r="E194" s="490"/>
      <c r="F194" s="490"/>
      <c r="G194" s="127"/>
      <c r="H194" s="47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6"/>
      <c r="P194" s="486"/>
      <c r="Q194" s="486"/>
      <c r="R194" s="486"/>
      <c r="S194" s="486"/>
      <c r="T194" s="486"/>
      <c r="U194" s="48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4" t="s">
        <v>179</v>
      </c>
      <c r="D195" s="490">
        <v>4.8</v>
      </c>
      <c r="E195" s="490"/>
      <c r="F195" s="490"/>
      <c r="G195" s="127"/>
      <c r="H195" s="47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6"/>
      <c r="P195" s="486"/>
      <c r="Q195" s="486"/>
      <c r="R195" s="486"/>
      <c r="S195" s="486"/>
      <c r="T195" s="486"/>
      <c r="U195" s="48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4" t="s">
        <v>199</v>
      </c>
      <c r="D196" s="490">
        <v>4.8</v>
      </c>
      <c r="E196" s="490"/>
      <c r="F196" s="490"/>
      <c r="G196" s="127"/>
      <c r="H196" s="47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6"/>
      <c r="P196" s="486"/>
      <c r="Q196" s="486"/>
      <c r="R196" s="486"/>
      <c r="S196" s="486"/>
      <c r="T196" s="486"/>
      <c r="U196" s="48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0">
        <v>4.99</v>
      </c>
      <c r="E197" s="490"/>
      <c r="F197" s="490"/>
      <c r="G197" s="127"/>
      <c r="H197" s="47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6"/>
      <c r="P197" s="486"/>
      <c r="Q197" s="486"/>
      <c r="R197" s="486"/>
      <c r="S197" s="486"/>
      <c r="T197" s="486"/>
      <c r="U197" s="48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0">
        <v>4.99</v>
      </c>
      <c r="E198" s="490"/>
      <c r="F198" s="490"/>
      <c r="G198" s="127"/>
      <c r="H198" s="47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6"/>
      <c r="P198" s="486"/>
      <c r="Q198" s="486"/>
      <c r="R198" s="486"/>
      <c r="S198" s="486"/>
      <c r="T198" s="486"/>
      <c r="U198" s="48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487" t="s">
        <v>202</v>
      </c>
      <c r="D199" s="138"/>
      <c r="E199" s="138"/>
      <c r="F199" s="138"/>
      <c r="G199" s="139">
        <f>SUM(G178:G198)</f>
        <v>512</v>
      </c>
      <c r="H199" s="140">
        <f>SUM(H178:H198)</f>
        <v>2575.36</v>
      </c>
      <c r="I199" s="140">
        <f>SUM(I178:I198)</f>
        <v>26</v>
      </c>
      <c r="J199" s="129">
        <f t="array" ref="J199">IF(ISERROR(G199/I199),"",G199/I199)</f>
        <v>19.692307692307693</v>
      </c>
      <c r="K199" s="140">
        <f>SUM(K178:K198)</f>
        <v>26.94736842105263</v>
      </c>
      <c r="L199" s="141"/>
      <c r="M199" s="144">
        <f t="shared" ref="M199:AA199" si="50">SUM(M178:M198)</f>
        <v>-0.94736842105263008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77" t="s">
        <v>206</v>
      </c>
      <c r="C200" s="125" t="s">
        <v>199</v>
      </c>
      <c r="D200" s="490">
        <v>5.03</v>
      </c>
      <c r="E200" s="490"/>
      <c r="F200" s="490"/>
      <c r="G200" s="127"/>
      <c r="H200" s="47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2"/>
      <c r="P200" s="482"/>
      <c r="Q200" s="482"/>
      <c r="R200" s="482"/>
      <c r="S200" s="482"/>
      <c r="T200" s="482"/>
      <c r="U200" s="48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77" t="s">
        <v>425</v>
      </c>
      <c r="C201" s="177" t="s">
        <v>427</v>
      </c>
      <c r="D201" s="490">
        <v>5.03</v>
      </c>
      <c r="E201" s="490"/>
      <c r="F201" s="490"/>
      <c r="G201" s="127"/>
      <c r="H201" s="47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2"/>
      <c r="P201" s="482"/>
      <c r="Q201" s="482"/>
      <c r="R201" s="482"/>
      <c r="S201" s="482"/>
      <c r="T201" s="482"/>
      <c r="U201" s="48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77" t="s">
        <v>206</v>
      </c>
      <c r="C202" s="125" t="s">
        <v>186</v>
      </c>
      <c r="D202" s="490">
        <v>5.03</v>
      </c>
      <c r="E202" s="490"/>
      <c r="F202" s="490"/>
      <c r="G202" s="127"/>
      <c r="H202" s="47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2"/>
      <c r="P202" s="482"/>
      <c r="Q202" s="482"/>
      <c r="R202" s="482"/>
      <c r="S202" s="482"/>
      <c r="T202" s="482"/>
      <c r="U202" s="48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77" t="s">
        <v>206</v>
      </c>
      <c r="C203" s="125" t="s">
        <v>203</v>
      </c>
      <c r="D203" s="490">
        <v>5.03</v>
      </c>
      <c r="E203" s="490"/>
      <c r="F203" s="490"/>
      <c r="G203" s="127"/>
      <c r="H203" s="47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2"/>
      <c r="P203" s="482"/>
      <c r="Q203" s="482"/>
      <c r="R203" s="482"/>
      <c r="S203" s="482"/>
      <c r="T203" s="482"/>
      <c r="U203" s="48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77" t="s">
        <v>206</v>
      </c>
      <c r="C204" s="125" t="s">
        <v>207</v>
      </c>
      <c r="D204" s="490">
        <v>5.03</v>
      </c>
      <c r="E204" s="490"/>
      <c r="F204" s="490"/>
      <c r="G204" s="127"/>
      <c r="H204" s="47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2"/>
      <c r="P204" s="482"/>
      <c r="Q204" s="482"/>
      <c r="R204" s="482"/>
      <c r="S204" s="482"/>
      <c r="T204" s="482"/>
      <c r="U204" s="48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77" t="s">
        <v>414</v>
      </c>
      <c r="C205" s="177" t="s">
        <v>415</v>
      </c>
      <c r="D205" s="490">
        <v>5.03</v>
      </c>
      <c r="E205" s="490"/>
      <c r="F205" s="490"/>
      <c r="G205" s="127"/>
      <c r="H205" s="47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2"/>
      <c r="P205" s="482"/>
      <c r="Q205" s="482"/>
      <c r="R205" s="482"/>
      <c r="S205" s="482"/>
      <c r="T205" s="482"/>
      <c r="U205" s="48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77" t="s">
        <v>414</v>
      </c>
      <c r="C206" s="177" t="s">
        <v>416</v>
      </c>
      <c r="D206" s="490">
        <v>5.03</v>
      </c>
      <c r="E206" s="490"/>
      <c r="F206" s="490"/>
      <c r="G206" s="127"/>
      <c r="H206" s="47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2"/>
      <c r="P206" s="482"/>
      <c r="Q206" s="482"/>
      <c r="R206" s="482"/>
      <c r="S206" s="482"/>
      <c r="T206" s="482"/>
      <c r="U206" s="48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77" t="s">
        <v>414</v>
      </c>
      <c r="C207" s="177" t="s">
        <v>61</v>
      </c>
      <c r="D207" s="490">
        <v>5.03</v>
      </c>
      <c r="E207" s="490"/>
      <c r="F207" s="490"/>
      <c r="G207" s="127"/>
      <c r="H207" s="47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2"/>
      <c r="P207" s="482"/>
      <c r="Q207" s="482"/>
      <c r="R207" s="482"/>
      <c r="S207" s="482"/>
      <c r="T207" s="482"/>
      <c r="U207" s="48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77" t="s">
        <v>208</v>
      </c>
      <c r="C208" s="125" t="s">
        <v>179</v>
      </c>
      <c r="D208" s="490">
        <v>5.08</v>
      </c>
      <c r="E208" s="490"/>
      <c r="F208" s="490"/>
      <c r="G208" s="127"/>
      <c r="H208" s="47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2"/>
      <c r="P208" s="482"/>
      <c r="Q208" s="482"/>
      <c r="R208" s="482"/>
      <c r="S208" s="482"/>
      <c r="T208" s="482"/>
      <c r="U208" s="48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77" t="s">
        <v>208</v>
      </c>
      <c r="C209" s="125" t="s">
        <v>204</v>
      </c>
      <c r="D209" s="490">
        <v>5.08</v>
      </c>
      <c r="E209" s="490"/>
      <c r="F209" s="490"/>
      <c r="G209" s="127"/>
      <c r="H209" s="47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2"/>
      <c r="P209" s="482"/>
      <c r="Q209" s="482"/>
      <c r="R209" s="482"/>
      <c r="S209" s="482"/>
      <c r="T209" s="482"/>
      <c r="U209" s="48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77" t="s">
        <v>208</v>
      </c>
      <c r="C210" s="125" t="s">
        <v>205</v>
      </c>
      <c r="D210" s="490">
        <v>5.08</v>
      </c>
      <c r="E210" s="490"/>
      <c r="F210" s="490"/>
      <c r="G210" s="127"/>
      <c r="H210" s="47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2"/>
      <c r="P210" s="482"/>
      <c r="Q210" s="482"/>
      <c r="R210" s="482"/>
      <c r="S210" s="482"/>
      <c r="T210" s="482"/>
      <c r="U210" s="48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77" t="s">
        <v>208</v>
      </c>
      <c r="C211" s="125" t="s">
        <v>186</v>
      </c>
      <c r="D211" s="490">
        <v>5.08</v>
      </c>
      <c r="E211" s="490"/>
      <c r="F211" s="490"/>
      <c r="G211" s="127"/>
      <c r="H211" s="47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2"/>
      <c r="P211" s="482"/>
      <c r="Q211" s="482"/>
      <c r="R211" s="482"/>
      <c r="S211" s="482"/>
      <c r="T211" s="482"/>
      <c r="U211" s="48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77" t="s">
        <v>208</v>
      </c>
      <c r="C212" s="125" t="s">
        <v>203</v>
      </c>
      <c r="D212" s="490">
        <v>5.08</v>
      </c>
      <c r="E212" s="490"/>
      <c r="F212" s="490"/>
      <c r="G212" s="127"/>
      <c r="H212" s="47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2"/>
      <c r="P212" s="482"/>
      <c r="Q212" s="482"/>
      <c r="R212" s="482"/>
      <c r="S212" s="482"/>
      <c r="T212" s="482"/>
      <c r="U212" s="48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77" t="s">
        <v>208</v>
      </c>
      <c r="C213" s="125" t="s">
        <v>199</v>
      </c>
      <c r="D213" s="490">
        <v>5.08</v>
      </c>
      <c r="E213" s="490"/>
      <c r="F213" s="490"/>
      <c r="G213" s="127"/>
      <c r="H213" s="47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6"/>
      <c r="P213" s="486"/>
      <c r="Q213" s="486"/>
      <c r="R213" s="486"/>
      <c r="S213" s="486"/>
      <c r="T213" s="486"/>
      <c r="U213" s="48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77" t="s">
        <v>208</v>
      </c>
      <c r="C214" s="125" t="s">
        <v>187</v>
      </c>
      <c r="D214" s="490">
        <v>5.08</v>
      </c>
      <c r="E214" s="490"/>
      <c r="F214" s="490"/>
      <c r="G214" s="127"/>
      <c r="H214" s="47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2"/>
      <c r="P214" s="482"/>
      <c r="Q214" s="482"/>
      <c r="R214" s="482"/>
      <c r="S214" s="482"/>
      <c r="T214" s="482"/>
      <c r="U214" s="48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77" t="s">
        <v>208</v>
      </c>
      <c r="C215" s="125" t="s">
        <v>207</v>
      </c>
      <c r="D215" s="490">
        <v>5.08</v>
      </c>
      <c r="E215" s="490"/>
      <c r="F215" s="490"/>
      <c r="G215" s="127"/>
      <c r="H215" s="47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6"/>
      <c r="P215" s="486"/>
      <c r="Q215" s="486"/>
      <c r="R215" s="486"/>
      <c r="S215" s="486"/>
      <c r="T215" s="486"/>
      <c r="U215" s="48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05" customFormat="1" ht="20.100000000000001" customHeight="1">
      <c r="A216" s="254">
        <v>30100032</v>
      </c>
      <c r="B216" s="477" t="s">
        <v>209</v>
      </c>
      <c r="C216" s="125" t="s">
        <v>194</v>
      </c>
      <c r="D216" s="490">
        <v>5.03</v>
      </c>
      <c r="E216" s="490"/>
      <c r="F216" s="490">
        <v>20170307</v>
      </c>
      <c r="G216" s="127">
        <f>108*2+70</f>
        <v>286</v>
      </c>
      <c r="H216" s="478">
        <f t="shared" si="51"/>
        <v>1438.5800000000002</v>
      </c>
      <c r="I216" s="128">
        <v>3</v>
      </c>
      <c r="J216" s="128">
        <f t="array" ref="J216">IF(ISERROR(G216/I216),"",G216/I216)</f>
        <v>95.333333333333329</v>
      </c>
      <c r="K216" s="130">
        <f t="array" ref="K216">IF(ISERROR(G216/L216),"",G216/L216)</f>
        <v>5.1071428571428568</v>
      </c>
      <c r="L216" s="128">
        <v>56</v>
      </c>
      <c r="M216" s="108">
        <f t="shared" si="52"/>
        <v>-2.1071428571428568</v>
      </c>
      <c r="N216" s="128">
        <f t="shared" si="53"/>
        <v>0</v>
      </c>
      <c r="O216" s="482"/>
      <c r="P216" s="482"/>
      <c r="Q216" s="482"/>
      <c r="R216" s="482"/>
      <c r="S216" s="482"/>
      <c r="T216" s="482"/>
      <c r="U216" s="482"/>
      <c r="V216" s="131">
        <f t="shared" si="54"/>
        <v>0</v>
      </c>
      <c r="W216" s="479">
        <f t="shared" si="55"/>
        <v>0</v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77" t="s">
        <v>209</v>
      </c>
      <c r="C217" s="125" t="s">
        <v>179</v>
      </c>
      <c r="D217" s="490">
        <v>5.03</v>
      </c>
      <c r="E217" s="490"/>
      <c r="F217" s="490">
        <v>20170307</v>
      </c>
      <c r="G217" s="127">
        <f>108+68</f>
        <v>176</v>
      </c>
      <c r="H217" s="478">
        <f t="shared" si="51"/>
        <v>885.28000000000009</v>
      </c>
      <c r="I217" s="128">
        <v>3</v>
      </c>
      <c r="J217" s="128">
        <f t="array" ref="J217">IF(ISERROR(G217/I217),"",G217/I217)</f>
        <v>58.666666666666664</v>
      </c>
      <c r="K217" s="130">
        <f t="array" ref="K217">IF(ISERROR(G217/L217),"",G217/L217)</f>
        <v>3.1428571428571428</v>
      </c>
      <c r="L217" s="128">
        <v>56</v>
      </c>
      <c r="M217" s="108">
        <f t="shared" si="52"/>
        <v>-0.14285714285714279</v>
      </c>
      <c r="N217" s="128">
        <f t="shared" si="53"/>
        <v>0</v>
      </c>
      <c r="O217" s="482"/>
      <c r="P217" s="482"/>
      <c r="Q217" s="482"/>
      <c r="R217" s="482"/>
      <c r="S217" s="482"/>
      <c r="T217" s="482"/>
      <c r="U217" s="482"/>
      <c r="V217" s="131">
        <f t="shared" si="54"/>
        <v>0</v>
      </c>
      <c r="W217" s="479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77" t="s">
        <v>209</v>
      </c>
      <c r="C218" s="125" t="s">
        <v>195</v>
      </c>
      <c r="D218" s="490">
        <v>5.03</v>
      </c>
      <c r="E218" s="490"/>
      <c r="F218" s="490"/>
      <c r="G218" s="127"/>
      <c r="H218" s="47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2"/>
      <c r="P218" s="482"/>
      <c r="Q218" s="482"/>
      <c r="R218" s="482"/>
      <c r="S218" s="482"/>
      <c r="T218" s="482"/>
      <c r="U218" s="48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77" t="s">
        <v>209</v>
      </c>
      <c r="C219" s="125" t="s">
        <v>204</v>
      </c>
      <c r="D219" s="490">
        <v>5.03</v>
      </c>
      <c r="E219" s="490"/>
      <c r="F219" s="490"/>
      <c r="G219" s="127"/>
      <c r="H219" s="47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2"/>
      <c r="P219" s="482"/>
      <c r="Q219" s="482"/>
      <c r="R219" s="482"/>
      <c r="S219" s="482"/>
      <c r="T219" s="482"/>
      <c r="U219" s="48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77" t="s">
        <v>382</v>
      </c>
      <c r="C220" s="177" t="s">
        <v>383</v>
      </c>
      <c r="D220" s="490">
        <v>5.03</v>
      </c>
      <c r="E220" s="490"/>
      <c r="F220" s="490"/>
      <c r="G220" s="127"/>
      <c r="H220" s="47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2"/>
      <c r="P220" s="482"/>
      <c r="Q220" s="482"/>
      <c r="R220" s="482"/>
      <c r="S220" s="482"/>
      <c r="T220" s="482"/>
      <c r="U220" s="48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77" t="s">
        <v>382</v>
      </c>
      <c r="C221" s="177" t="s">
        <v>384</v>
      </c>
      <c r="D221" s="490">
        <v>5.03</v>
      </c>
      <c r="E221" s="490"/>
      <c r="F221" s="490"/>
      <c r="G221" s="127"/>
      <c r="H221" s="47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2"/>
      <c r="P221" s="482"/>
      <c r="Q221" s="482"/>
      <c r="R221" s="482"/>
      <c r="S221" s="482"/>
      <c r="T221" s="482"/>
      <c r="U221" s="48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77" t="s">
        <v>382</v>
      </c>
      <c r="C222" s="177" t="s">
        <v>389</v>
      </c>
      <c r="D222" s="490">
        <v>5.03</v>
      </c>
      <c r="E222" s="490"/>
      <c r="F222" s="490"/>
      <c r="G222" s="127"/>
      <c r="H222" s="47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2"/>
      <c r="P222" s="482"/>
      <c r="Q222" s="482"/>
      <c r="R222" s="482"/>
      <c r="S222" s="482"/>
      <c r="T222" s="482"/>
      <c r="U222" s="48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77" t="s">
        <v>382</v>
      </c>
      <c r="C223" s="177" t="s">
        <v>391</v>
      </c>
      <c r="D223" s="490">
        <v>5.03</v>
      </c>
      <c r="E223" s="490"/>
      <c r="F223" s="490"/>
      <c r="G223" s="127"/>
      <c r="H223" s="47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2"/>
      <c r="P223" s="482"/>
      <c r="Q223" s="482"/>
      <c r="R223" s="482"/>
      <c r="S223" s="482"/>
      <c r="T223" s="482"/>
      <c r="U223" s="48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77" t="s">
        <v>418</v>
      </c>
      <c r="C224" s="177" t="s">
        <v>364</v>
      </c>
      <c r="D224" s="490">
        <v>5.03</v>
      </c>
      <c r="E224" s="490"/>
      <c r="F224" s="490"/>
      <c r="G224" s="127"/>
      <c r="H224" s="47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2"/>
      <c r="P224" s="482"/>
      <c r="Q224" s="482"/>
      <c r="R224" s="482"/>
      <c r="S224" s="482"/>
      <c r="T224" s="482"/>
      <c r="U224" s="48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77" t="s">
        <v>418</v>
      </c>
      <c r="C225" s="177" t="s">
        <v>365</v>
      </c>
      <c r="D225" s="490">
        <v>5.03</v>
      </c>
      <c r="E225" s="490"/>
      <c r="F225" s="490"/>
      <c r="G225" s="127"/>
      <c r="H225" s="47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2"/>
      <c r="P225" s="482"/>
      <c r="Q225" s="482"/>
      <c r="R225" s="482"/>
      <c r="S225" s="482"/>
      <c r="T225" s="482"/>
      <c r="U225" s="48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77" t="s">
        <v>418</v>
      </c>
      <c r="C226" s="177" t="s">
        <v>366</v>
      </c>
      <c r="D226" s="490">
        <v>5.03</v>
      </c>
      <c r="E226" s="490"/>
      <c r="F226" s="490"/>
      <c r="G226" s="127"/>
      <c r="H226" s="47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2"/>
      <c r="P226" s="482"/>
      <c r="Q226" s="482"/>
      <c r="R226" s="482"/>
      <c r="S226" s="482"/>
      <c r="T226" s="482"/>
      <c r="U226" s="48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77" t="s">
        <v>418</v>
      </c>
      <c r="C227" s="177" t="s">
        <v>367</v>
      </c>
      <c r="D227" s="490">
        <v>5.03</v>
      </c>
      <c r="E227" s="490"/>
      <c r="F227" s="490"/>
      <c r="G227" s="127"/>
      <c r="H227" s="47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2"/>
      <c r="P227" s="482"/>
      <c r="Q227" s="482"/>
      <c r="R227" s="482"/>
      <c r="S227" s="482"/>
      <c r="T227" s="482"/>
      <c r="U227" s="48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0">
        <v>5.03</v>
      </c>
      <c r="E228" s="490"/>
      <c r="F228" s="490"/>
      <c r="G228" s="146"/>
      <c r="H228" s="47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6"/>
      <c r="P228" s="486"/>
      <c r="Q228" s="486"/>
      <c r="R228" s="486"/>
      <c r="S228" s="486"/>
      <c r="T228" s="486"/>
      <c r="U228" s="48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0">
        <v>5.03</v>
      </c>
      <c r="E229" s="490"/>
      <c r="F229" s="490"/>
      <c r="G229" s="146"/>
      <c r="H229" s="47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6"/>
      <c r="P229" s="486"/>
      <c r="Q229" s="486"/>
      <c r="R229" s="486"/>
      <c r="S229" s="486"/>
      <c r="T229" s="486"/>
      <c r="U229" s="48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0">
        <v>5.03</v>
      </c>
      <c r="E230" s="490"/>
      <c r="F230" s="490"/>
      <c r="G230" s="146"/>
      <c r="H230" s="47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6"/>
      <c r="P230" s="486"/>
      <c r="Q230" s="486"/>
      <c r="R230" s="486"/>
      <c r="S230" s="486"/>
      <c r="T230" s="486"/>
      <c r="U230" s="48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0">
        <v>5.03</v>
      </c>
      <c r="E231" s="490"/>
      <c r="F231" s="490"/>
      <c r="G231" s="127"/>
      <c r="H231" s="47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6"/>
      <c r="P231" s="486"/>
      <c r="Q231" s="486"/>
      <c r="R231" s="486"/>
      <c r="S231" s="486"/>
      <c r="T231" s="486"/>
      <c r="U231" s="48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0">
        <v>5.03</v>
      </c>
      <c r="E232" s="490"/>
      <c r="F232" s="490"/>
      <c r="G232" s="127"/>
      <c r="H232" s="47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6"/>
      <c r="P232" s="486"/>
      <c r="Q232" s="486"/>
      <c r="R232" s="486"/>
      <c r="S232" s="486"/>
      <c r="T232" s="486"/>
      <c r="U232" s="48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0">
        <v>5.03</v>
      </c>
      <c r="E233" s="490"/>
      <c r="F233" s="490"/>
      <c r="G233" s="127"/>
      <c r="H233" s="47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6"/>
      <c r="P233" s="486"/>
      <c r="Q233" s="486"/>
      <c r="R233" s="486"/>
      <c r="S233" s="486"/>
      <c r="T233" s="486"/>
      <c r="U233" s="48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0">
        <v>5.03</v>
      </c>
      <c r="E234" s="490"/>
      <c r="F234" s="490"/>
      <c r="G234" s="127"/>
      <c r="H234" s="47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6"/>
      <c r="P234" s="486"/>
      <c r="Q234" s="486"/>
      <c r="R234" s="486"/>
      <c r="S234" s="486"/>
      <c r="T234" s="486"/>
      <c r="U234" s="48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0">
        <v>5.03</v>
      </c>
      <c r="E235" s="490"/>
      <c r="F235" s="490"/>
      <c r="G235" s="127"/>
      <c r="H235" s="47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6"/>
      <c r="P235" s="486"/>
      <c r="Q235" s="486"/>
      <c r="R235" s="486"/>
      <c r="S235" s="486"/>
      <c r="T235" s="486"/>
      <c r="U235" s="48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490">
        <v>5.03</v>
      </c>
      <c r="E236" s="490"/>
      <c r="F236" s="490">
        <v>20170307</v>
      </c>
      <c r="G236" s="127">
        <f>90+93</f>
        <v>183</v>
      </c>
      <c r="H236" s="478">
        <f t="shared" si="51"/>
        <v>920.49</v>
      </c>
      <c r="I236" s="128">
        <f>2.5*1</f>
        <v>2.5</v>
      </c>
      <c r="J236" s="128">
        <f t="array" ref="J236">IF(ISERROR(G236/I236),"",G236/I236)</f>
        <v>73.2</v>
      </c>
      <c r="K236" s="130">
        <f t="array" ref="K236">IF(ISERROR(G236/L236),"",G236/L236)</f>
        <v>3.66</v>
      </c>
      <c r="L236" s="128">
        <v>50</v>
      </c>
      <c r="M236" s="108">
        <f t="shared" si="52"/>
        <v>-1.1600000000000001</v>
      </c>
      <c r="N236" s="128">
        <f t="shared" si="53"/>
        <v>0</v>
      </c>
      <c r="O236" s="486"/>
      <c r="P236" s="486"/>
      <c r="Q236" s="486"/>
      <c r="R236" s="486"/>
      <c r="S236" s="486"/>
      <c r="T236" s="486"/>
      <c r="U236" s="486"/>
      <c r="V236" s="131">
        <f t="shared" si="56"/>
        <v>0</v>
      </c>
      <c r="W236" s="479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0">
        <v>5.03</v>
      </c>
      <c r="E237" s="490"/>
      <c r="F237" s="490"/>
      <c r="G237" s="127"/>
      <c r="H237" s="47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6"/>
      <c r="P237" s="486"/>
      <c r="Q237" s="486"/>
      <c r="R237" s="486"/>
      <c r="S237" s="486"/>
      <c r="T237" s="486"/>
      <c r="U237" s="48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0">
        <v>5.03</v>
      </c>
      <c r="E238" s="490"/>
      <c r="F238" s="490"/>
      <c r="G238" s="127"/>
      <c r="H238" s="47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6"/>
      <c r="P238" s="486"/>
      <c r="Q238" s="486"/>
      <c r="R238" s="486"/>
      <c r="S238" s="486"/>
      <c r="T238" s="486"/>
      <c r="U238" s="48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0">
        <v>5</v>
      </c>
      <c r="E239" s="490"/>
      <c r="F239" s="490"/>
      <c r="G239" s="127"/>
      <c r="H239" s="47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6"/>
      <c r="P239" s="486"/>
      <c r="Q239" s="486"/>
      <c r="R239" s="486"/>
      <c r="S239" s="486"/>
      <c r="T239" s="486"/>
      <c r="U239" s="48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0">
        <v>5.03</v>
      </c>
      <c r="E240" s="490"/>
      <c r="F240" s="490"/>
      <c r="G240" s="127"/>
      <c r="H240" s="47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6"/>
      <c r="P240" s="486"/>
      <c r="Q240" s="486"/>
      <c r="R240" s="486"/>
      <c r="S240" s="486"/>
      <c r="T240" s="486"/>
      <c r="U240" s="48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0">
        <v>5.03</v>
      </c>
      <c r="E241" s="490"/>
      <c r="F241" s="490"/>
      <c r="G241" s="127"/>
      <c r="H241" s="47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6"/>
      <c r="P241" s="486"/>
      <c r="Q241" s="486"/>
      <c r="R241" s="486"/>
      <c r="S241" s="486"/>
      <c r="T241" s="486"/>
      <c r="U241" s="48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0"/>
      <c r="E242" s="490"/>
      <c r="F242" s="490"/>
      <c r="G242" s="127"/>
      <c r="H242" s="47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6"/>
      <c r="P242" s="486"/>
      <c r="Q242" s="486"/>
      <c r="R242" s="486"/>
      <c r="S242" s="486"/>
      <c r="T242" s="486"/>
      <c r="U242" s="48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0">
        <v>5.0599999999999996</v>
      </c>
      <c r="E243" s="490"/>
      <c r="F243" s="490"/>
      <c r="G243" s="127"/>
      <c r="H243" s="47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6"/>
      <c r="P243" s="486"/>
      <c r="Q243" s="486"/>
      <c r="R243" s="486"/>
      <c r="S243" s="486"/>
      <c r="T243" s="486"/>
      <c r="U243" s="48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0">
        <v>5.0599999999999996</v>
      </c>
      <c r="E244" s="490"/>
      <c r="F244" s="490"/>
      <c r="G244" s="127"/>
      <c r="H244" s="47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6"/>
      <c r="P244" s="486"/>
      <c r="Q244" s="486"/>
      <c r="R244" s="486"/>
      <c r="S244" s="486"/>
      <c r="T244" s="486"/>
      <c r="U244" s="48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0">
        <v>5.0599999999999996</v>
      </c>
      <c r="E245" s="490"/>
      <c r="F245" s="490"/>
      <c r="G245" s="127"/>
      <c r="H245" s="47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6"/>
      <c r="P245" s="486"/>
      <c r="Q245" s="486"/>
      <c r="R245" s="486"/>
      <c r="S245" s="486"/>
      <c r="T245" s="486"/>
      <c r="U245" s="48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0">
        <v>5.0599999999999996</v>
      </c>
      <c r="E246" s="490"/>
      <c r="F246" s="490"/>
      <c r="G246" s="127"/>
      <c r="H246" s="47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6"/>
      <c r="P246" s="486"/>
      <c r="Q246" s="486"/>
      <c r="R246" s="486"/>
      <c r="S246" s="486"/>
      <c r="T246" s="486"/>
      <c r="U246" s="48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0"/>
      <c r="E247" s="490"/>
      <c r="F247" s="490"/>
      <c r="G247" s="127"/>
      <c r="H247" s="47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6"/>
      <c r="P247" s="486"/>
      <c r="Q247" s="486"/>
      <c r="R247" s="486"/>
      <c r="S247" s="486"/>
      <c r="T247" s="486"/>
      <c r="U247" s="48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0"/>
      <c r="E248" s="490"/>
      <c r="F248" s="490"/>
      <c r="G248" s="127"/>
      <c r="H248" s="47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6"/>
      <c r="P248" s="486"/>
      <c r="Q248" s="486"/>
      <c r="R248" s="486"/>
      <c r="S248" s="486"/>
      <c r="T248" s="486"/>
      <c r="U248" s="48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0"/>
      <c r="E249" s="490"/>
      <c r="F249" s="490"/>
      <c r="G249" s="127"/>
      <c r="H249" s="47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6"/>
      <c r="P249" s="486"/>
      <c r="Q249" s="486"/>
      <c r="R249" s="486"/>
      <c r="S249" s="486"/>
      <c r="T249" s="486"/>
      <c r="U249" s="48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0"/>
      <c r="E250" s="490"/>
      <c r="F250" s="490"/>
      <c r="G250" s="127"/>
      <c r="H250" s="47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6"/>
      <c r="P250" s="486"/>
      <c r="Q250" s="486"/>
      <c r="R250" s="486"/>
      <c r="S250" s="486"/>
      <c r="T250" s="486"/>
      <c r="U250" s="48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0"/>
      <c r="E251" s="490"/>
      <c r="F251" s="490"/>
      <c r="G251" s="127"/>
      <c r="H251" s="47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6"/>
      <c r="P251" s="486"/>
      <c r="Q251" s="486"/>
      <c r="R251" s="486"/>
      <c r="S251" s="486"/>
      <c r="T251" s="486"/>
      <c r="U251" s="48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0"/>
      <c r="E252" s="490"/>
      <c r="F252" s="490"/>
      <c r="G252" s="127"/>
      <c r="H252" s="47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6"/>
      <c r="P252" s="486"/>
      <c r="Q252" s="486"/>
      <c r="R252" s="486"/>
      <c r="S252" s="486"/>
      <c r="T252" s="486"/>
      <c r="U252" s="48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0"/>
      <c r="E253" s="490"/>
      <c r="F253" s="490"/>
      <c r="G253" s="127"/>
      <c r="H253" s="47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6"/>
      <c r="P253" s="486"/>
      <c r="Q253" s="486"/>
      <c r="R253" s="486"/>
      <c r="S253" s="486"/>
      <c r="T253" s="486"/>
      <c r="U253" s="48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0"/>
      <c r="E254" s="490"/>
      <c r="F254" s="490"/>
      <c r="G254" s="127"/>
      <c r="H254" s="47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6"/>
      <c r="P254" s="486"/>
      <c r="Q254" s="486"/>
      <c r="R254" s="486"/>
      <c r="S254" s="486"/>
      <c r="T254" s="486"/>
      <c r="U254" s="48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0"/>
      <c r="E255" s="490"/>
      <c r="F255" s="490"/>
      <c r="G255" s="127"/>
      <c r="H255" s="47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6"/>
      <c r="P255" s="486"/>
      <c r="Q255" s="486"/>
      <c r="R255" s="486"/>
      <c r="S255" s="486"/>
      <c r="T255" s="486"/>
      <c r="U255" s="48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0"/>
      <c r="E256" s="490"/>
      <c r="F256" s="490"/>
      <c r="G256" s="127"/>
      <c r="H256" s="47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6"/>
      <c r="P256" s="486"/>
      <c r="Q256" s="486"/>
      <c r="R256" s="486"/>
      <c r="S256" s="486"/>
      <c r="T256" s="486"/>
      <c r="U256" s="486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487" t="s">
        <v>202</v>
      </c>
      <c r="D257" s="138"/>
      <c r="E257" s="138"/>
      <c r="F257" s="138"/>
      <c r="G257" s="139">
        <f>SUM(G200:G256)</f>
        <v>645</v>
      </c>
      <c r="H257" s="140">
        <f>SUM(H200:H256)</f>
        <v>3244.3500000000004</v>
      </c>
      <c r="I257" s="140">
        <f>SUM(I200:I256)</f>
        <v>8.5</v>
      </c>
      <c r="J257" s="129">
        <f t="array" ref="J257">IF(ISERROR(G257/I257),"",G257/I257)</f>
        <v>75.882352941176464</v>
      </c>
      <c r="K257" s="140">
        <f>SUM(K200:K256)</f>
        <v>11.91</v>
      </c>
      <c r="L257" s="141"/>
      <c r="M257" s="144">
        <f t="shared" ref="M257:V257" si="59">SUM(M200:M256)</f>
        <v>-3.4099999999999997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77" t="s">
        <v>217</v>
      </c>
      <c r="C258" s="125" t="s">
        <v>179</v>
      </c>
      <c r="D258" s="490">
        <v>5.03</v>
      </c>
      <c r="E258" s="490"/>
      <c r="F258" s="490"/>
      <c r="G258" s="127"/>
      <c r="H258" s="47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6"/>
      <c r="P258" s="486"/>
      <c r="Q258" s="486"/>
      <c r="R258" s="486"/>
      <c r="S258" s="486"/>
      <c r="T258" s="486"/>
      <c r="U258" s="48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77" t="s">
        <v>217</v>
      </c>
      <c r="C259" s="125" t="s">
        <v>186</v>
      </c>
      <c r="D259" s="490">
        <v>5.03</v>
      </c>
      <c r="E259" s="490"/>
      <c r="F259" s="490"/>
      <c r="G259" s="127"/>
      <c r="H259" s="47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6"/>
      <c r="P259" s="486"/>
      <c r="Q259" s="486"/>
      <c r="R259" s="486"/>
      <c r="S259" s="486"/>
      <c r="T259" s="486"/>
      <c r="U259" s="48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77" t="s">
        <v>217</v>
      </c>
      <c r="C260" s="125" t="s">
        <v>204</v>
      </c>
      <c r="D260" s="490">
        <v>5.03</v>
      </c>
      <c r="E260" s="490"/>
      <c r="F260" s="490"/>
      <c r="G260" s="127"/>
      <c r="H260" s="47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6"/>
      <c r="P260" s="486"/>
      <c r="Q260" s="486"/>
      <c r="R260" s="486"/>
      <c r="S260" s="486"/>
      <c r="T260" s="486"/>
      <c r="U260" s="48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0">
        <v>5.03</v>
      </c>
      <c r="E261" s="490"/>
      <c r="F261" s="490"/>
      <c r="G261" s="127"/>
      <c r="H261" s="47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6"/>
      <c r="P261" s="486"/>
      <c r="Q261" s="486"/>
      <c r="R261" s="486"/>
      <c r="S261" s="486"/>
      <c r="T261" s="486"/>
      <c r="U261" s="48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0">
        <v>5.03</v>
      </c>
      <c r="E262" s="490"/>
      <c r="F262" s="490"/>
      <c r="G262" s="127"/>
      <c r="H262" s="47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6"/>
      <c r="P262" s="486"/>
      <c r="Q262" s="486"/>
      <c r="R262" s="486"/>
      <c r="S262" s="486"/>
      <c r="T262" s="486"/>
      <c r="U262" s="48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0">
        <v>5.03</v>
      </c>
      <c r="E263" s="490"/>
      <c r="F263" s="490"/>
      <c r="G263" s="127"/>
      <c r="H263" s="47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6"/>
      <c r="P263" s="486"/>
      <c r="Q263" s="486"/>
      <c r="R263" s="486"/>
      <c r="S263" s="486"/>
      <c r="T263" s="486"/>
      <c r="U263" s="48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0">
        <v>5.03</v>
      </c>
      <c r="E264" s="490"/>
      <c r="F264" s="490"/>
      <c r="G264" s="127"/>
      <c r="H264" s="47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6"/>
      <c r="P264" s="486"/>
      <c r="Q264" s="486"/>
      <c r="R264" s="486"/>
      <c r="S264" s="486"/>
      <c r="T264" s="486"/>
      <c r="U264" s="48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0">
        <v>5.03</v>
      </c>
      <c r="E265" s="490"/>
      <c r="F265" s="490"/>
      <c r="G265" s="127"/>
      <c r="H265" s="47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6"/>
      <c r="P265" s="486"/>
      <c r="Q265" s="486"/>
      <c r="R265" s="486"/>
      <c r="S265" s="486"/>
      <c r="T265" s="486"/>
      <c r="U265" s="48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0">
        <v>5.03</v>
      </c>
      <c r="E266" s="490"/>
      <c r="F266" s="490"/>
      <c r="G266" s="146"/>
      <c r="H266" s="47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6"/>
      <c r="P266" s="486"/>
      <c r="Q266" s="486"/>
      <c r="R266" s="486"/>
      <c r="S266" s="486"/>
      <c r="T266" s="486"/>
      <c r="U266" s="48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0">
        <v>5.03</v>
      </c>
      <c r="E267" s="490"/>
      <c r="F267" s="490"/>
      <c r="G267" s="127"/>
      <c r="H267" s="47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6"/>
      <c r="P267" s="486"/>
      <c r="Q267" s="486"/>
      <c r="R267" s="486"/>
      <c r="S267" s="486"/>
      <c r="T267" s="486"/>
      <c r="U267" s="48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0">
        <v>5.03</v>
      </c>
      <c r="E268" s="490"/>
      <c r="F268" s="490"/>
      <c r="G268" s="127"/>
      <c r="H268" s="47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6"/>
      <c r="P268" s="486"/>
      <c r="Q268" s="486"/>
      <c r="R268" s="486"/>
      <c r="S268" s="486"/>
      <c r="T268" s="486"/>
      <c r="U268" s="48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0">
        <v>5.03</v>
      </c>
      <c r="E269" s="490"/>
      <c r="F269" s="490"/>
      <c r="G269" s="127"/>
      <c r="H269" s="47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6"/>
      <c r="P269" s="486"/>
      <c r="Q269" s="486"/>
      <c r="R269" s="486"/>
      <c r="S269" s="486"/>
      <c r="T269" s="486"/>
      <c r="U269" s="48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0">
        <v>5.03</v>
      </c>
      <c r="E270" s="490"/>
      <c r="F270" s="490"/>
      <c r="G270" s="127"/>
      <c r="H270" s="47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6"/>
      <c r="P270" s="486"/>
      <c r="Q270" s="486"/>
      <c r="R270" s="486"/>
      <c r="S270" s="486"/>
      <c r="T270" s="486"/>
      <c r="U270" s="48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0">
        <v>5.03</v>
      </c>
      <c r="E271" s="490"/>
      <c r="F271" s="490"/>
      <c r="G271" s="127"/>
      <c r="H271" s="47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6"/>
      <c r="P271" s="486"/>
      <c r="Q271" s="486"/>
      <c r="R271" s="486"/>
      <c r="S271" s="486"/>
      <c r="T271" s="486"/>
      <c r="U271" s="48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0">
        <v>5.03</v>
      </c>
      <c r="E272" s="490"/>
      <c r="F272" s="490"/>
      <c r="G272" s="127"/>
      <c r="H272" s="47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6"/>
      <c r="P272" s="486"/>
      <c r="Q272" s="486"/>
      <c r="R272" s="486"/>
      <c r="S272" s="486"/>
      <c r="T272" s="486"/>
      <c r="U272" s="48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0">
        <v>5.03</v>
      </c>
      <c r="E273" s="490"/>
      <c r="F273" s="490"/>
      <c r="G273" s="127"/>
      <c r="H273" s="47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6"/>
      <c r="P273" s="486"/>
      <c r="Q273" s="486"/>
      <c r="R273" s="486"/>
      <c r="S273" s="486"/>
      <c r="T273" s="486"/>
      <c r="U273" s="48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77" t="s">
        <v>222</v>
      </c>
      <c r="C274" s="125" t="s">
        <v>181</v>
      </c>
      <c r="D274" s="490">
        <v>9.36</v>
      </c>
      <c r="E274" s="490"/>
      <c r="F274" s="490"/>
      <c r="G274" s="127"/>
      <c r="H274" s="47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6"/>
      <c r="P274" s="486"/>
      <c r="Q274" s="486"/>
      <c r="R274" s="486"/>
      <c r="S274" s="486"/>
      <c r="T274" s="486"/>
      <c r="U274" s="48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77" t="s">
        <v>222</v>
      </c>
      <c r="C275" s="125" t="s">
        <v>179</v>
      </c>
      <c r="D275" s="490">
        <v>9.36</v>
      </c>
      <c r="E275" s="490"/>
      <c r="F275" s="490"/>
      <c r="G275" s="127"/>
      <c r="H275" s="47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6"/>
      <c r="P275" s="486"/>
      <c r="Q275" s="486"/>
      <c r="R275" s="486"/>
      <c r="S275" s="486"/>
      <c r="T275" s="486"/>
      <c r="U275" s="48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77" t="s">
        <v>222</v>
      </c>
      <c r="C276" s="125" t="s">
        <v>221</v>
      </c>
      <c r="D276" s="490">
        <v>9.36</v>
      </c>
      <c r="E276" s="490"/>
      <c r="F276" s="490"/>
      <c r="G276" s="127"/>
      <c r="H276" s="47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6"/>
      <c r="P276" s="486"/>
      <c r="Q276" s="486"/>
      <c r="R276" s="486"/>
      <c r="S276" s="486"/>
      <c r="T276" s="486"/>
      <c r="U276" s="48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77" t="s">
        <v>222</v>
      </c>
      <c r="C277" s="125" t="s">
        <v>186</v>
      </c>
      <c r="D277" s="490">
        <v>9.36</v>
      </c>
      <c r="E277" s="490"/>
      <c r="F277" s="490"/>
      <c r="G277" s="127"/>
      <c r="H277" s="47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6"/>
      <c r="P277" s="486"/>
      <c r="Q277" s="486"/>
      <c r="R277" s="486"/>
      <c r="S277" s="486"/>
      <c r="T277" s="486"/>
      <c r="U277" s="48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77" t="s">
        <v>393</v>
      </c>
      <c r="C278" s="177" t="s">
        <v>395</v>
      </c>
      <c r="D278" s="490">
        <v>5</v>
      </c>
      <c r="E278" s="490"/>
      <c r="F278" s="490"/>
      <c r="G278" s="127"/>
      <c r="H278" s="47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6"/>
      <c r="P278" s="486"/>
      <c r="Q278" s="486"/>
      <c r="R278" s="486"/>
      <c r="S278" s="486"/>
      <c r="T278" s="486"/>
      <c r="U278" s="48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77" t="s">
        <v>393</v>
      </c>
      <c r="C279" s="177" t="s">
        <v>402</v>
      </c>
      <c r="D279" s="490">
        <v>5</v>
      </c>
      <c r="E279" s="490"/>
      <c r="F279" s="490"/>
      <c r="G279" s="127"/>
      <c r="H279" s="47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6"/>
      <c r="P279" s="486"/>
      <c r="Q279" s="486"/>
      <c r="R279" s="486"/>
      <c r="S279" s="486"/>
      <c r="T279" s="486"/>
      <c r="U279" s="48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77" t="s">
        <v>404</v>
      </c>
      <c r="C280" s="177" t="s">
        <v>405</v>
      </c>
      <c r="D280" s="490">
        <v>5</v>
      </c>
      <c r="E280" s="490"/>
      <c r="F280" s="490"/>
      <c r="G280" s="127"/>
      <c r="H280" s="47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6"/>
      <c r="P280" s="486"/>
      <c r="Q280" s="486"/>
      <c r="R280" s="486"/>
      <c r="S280" s="486"/>
      <c r="T280" s="486"/>
      <c r="U280" s="48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77" t="s">
        <v>342</v>
      </c>
      <c r="C281" s="177" t="s">
        <v>372</v>
      </c>
      <c r="D281" s="490">
        <v>5</v>
      </c>
      <c r="E281" s="490"/>
      <c r="F281" s="490"/>
      <c r="G281" s="127"/>
      <c r="H281" s="47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6"/>
      <c r="P281" s="486"/>
      <c r="Q281" s="486"/>
      <c r="R281" s="486"/>
      <c r="S281" s="486"/>
      <c r="T281" s="486"/>
      <c r="U281" s="48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77" t="s">
        <v>343</v>
      </c>
      <c r="C282" s="125" t="s">
        <v>345</v>
      </c>
      <c r="D282" s="490">
        <v>5</v>
      </c>
      <c r="E282" s="490"/>
      <c r="F282" s="490"/>
      <c r="G282" s="127"/>
      <c r="H282" s="47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6"/>
      <c r="P282" s="486"/>
      <c r="Q282" s="486"/>
      <c r="R282" s="486"/>
      <c r="S282" s="486"/>
      <c r="T282" s="486"/>
      <c r="U282" s="48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77" t="s">
        <v>343</v>
      </c>
      <c r="C283" s="125" t="s">
        <v>347</v>
      </c>
      <c r="D283" s="490">
        <v>5</v>
      </c>
      <c r="E283" s="490"/>
      <c r="F283" s="490"/>
      <c r="G283" s="127"/>
      <c r="H283" s="47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6"/>
      <c r="P283" s="486"/>
      <c r="Q283" s="486"/>
      <c r="R283" s="486"/>
      <c r="S283" s="486"/>
      <c r="T283" s="486"/>
      <c r="U283" s="48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0">
        <v>5.0599999999999996</v>
      </c>
      <c r="E284" s="490"/>
      <c r="F284" s="490"/>
      <c r="G284" s="127"/>
      <c r="H284" s="47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6"/>
      <c r="P284" s="486"/>
      <c r="Q284" s="486"/>
      <c r="R284" s="486"/>
      <c r="S284" s="486"/>
      <c r="T284" s="486"/>
      <c r="U284" s="48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0">
        <v>5.0599999999999996</v>
      </c>
      <c r="E285" s="490"/>
      <c r="F285" s="490"/>
      <c r="G285" s="127"/>
      <c r="H285" s="47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6"/>
      <c r="P285" s="486"/>
      <c r="Q285" s="486"/>
      <c r="R285" s="486"/>
      <c r="S285" s="486"/>
      <c r="T285" s="486"/>
      <c r="U285" s="48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0">
        <v>5.03</v>
      </c>
      <c r="E286" s="490"/>
      <c r="F286" s="490"/>
      <c r="G286" s="127"/>
      <c r="H286" s="47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6"/>
      <c r="P286" s="486"/>
      <c r="Q286" s="486"/>
      <c r="R286" s="486"/>
      <c r="S286" s="486"/>
      <c r="T286" s="486"/>
      <c r="U286" s="48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0">
        <v>5.03</v>
      </c>
      <c r="E287" s="490"/>
      <c r="F287" s="490"/>
      <c r="G287" s="127"/>
      <c r="H287" s="47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6"/>
      <c r="P287" s="486"/>
      <c r="Q287" s="486"/>
      <c r="R287" s="486"/>
      <c r="S287" s="486"/>
      <c r="T287" s="486"/>
      <c r="U287" s="48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0">
        <v>5.03</v>
      </c>
      <c r="E288" s="490"/>
      <c r="F288" s="490"/>
      <c r="G288" s="127"/>
      <c r="H288" s="47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6"/>
      <c r="P288" s="486"/>
      <c r="Q288" s="486"/>
      <c r="R288" s="486"/>
      <c r="S288" s="486"/>
      <c r="T288" s="486"/>
      <c r="U288" s="48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0">
        <v>5.07</v>
      </c>
      <c r="E289" s="490"/>
      <c r="F289" s="490"/>
      <c r="G289" s="127"/>
      <c r="H289" s="47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6"/>
      <c r="P289" s="486"/>
      <c r="Q289" s="486"/>
      <c r="R289" s="486"/>
      <c r="S289" s="486"/>
      <c r="T289" s="486"/>
      <c r="U289" s="48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0">
        <v>5.07</v>
      </c>
      <c r="E290" s="490"/>
      <c r="F290" s="490"/>
      <c r="G290" s="127"/>
      <c r="H290" s="47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6"/>
      <c r="P290" s="486"/>
      <c r="Q290" s="486"/>
      <c r="R290" s="486"/>
      <c r="S290" s="486"/>
      <c r="T290" s="486"/>
      <c r="U290" s="48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0">
        <v>5.0599999999999996</v>
      </c>
      <c r="E291" s="490"/>
      <c r="F291" s="489"/>
      <c r="G291" s="127"/>
      <c r="H291" s="478">
        <f>D291*G291</f>
        <v>0</v>
      </c>
      <c r="I291" s="128"/>
      <c r="J291" s="129" t="str">
        <f t="array" ref="J291">IF(ISERROR(G291/I291),"",G291/I291)</f>
        <v/>
      </c>
      <c r="K291" s="47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6"/>
      <c r="P291" s="486"/>
      <c r="Q291" s="486"/>
      <c r="R291" s="486"/>
      <c r="S291" s="486"/>
      <c r="T291" s="486"/>
      <c r="U291" s="48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70" t="s">
        <v>224</v>
      </c>
      <c r="B292" s="671"/>
      <c r="C292" s="48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0">
        <v>5.03</v>
      </c>
      <c r="E293" s="490"/>
      <c r="F293" s="490"/>
      <c r="G293" s="146"/>
      <c r="H293" s="47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6"/>
      <c r="P293" s="486"/>
      <c r="Q293" s="486"/>
      <c r="R293" s="486"/>
      <c r="S293" s="486"/>
      <c r="T293" s="486"/>
      <c r="U293" s="48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0">
        <v>5.03</v>
      </c>
      <c r="E294" s="490"/>
      <c r="F294" s="490"/>
      <c r="G294" s="127"/>
      <c r="H294" s="47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6"/>
      <c r="P294" s="486"/>
      <c r="Q294" s="486"/>
      <c r="R294" s="486"/>
      <c r="S294" s="486"/>
      <c r="T294" s="486"/>
      <c r="U294" s="48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90">
        <v>5.04</v>
      </c>
      <c r="E295" s="490"/>
      <c r="F295" s="490">
        <v>20170306</v>
      </c>
      <c r="G295" s="127">
        <f>100*2+55</f>
        <v>255</v>
      </c>
      <c r="H295" s="478">
        <f t="shared" si="71"/>
        <v>1285.2</v>
      </c>
      <c r="I295" s="128">
        <f>4*3</f>
        <v>12</v>
      </c>
      <c r="J295" s="128">
        <f t="array" ref="J295">IF(ISERROR(G295/I295),"",G295/I295)</f>
        <v>21.25</v>
      </c>
      <c r="K295" s="130">
        <f t="array" ref="K295">IF(ISERROR(G295/L295),"",G295/L295)</f>
        <v>12.75</v>
      </c>
      <c r="L295" s="128">
        <v>20</v>
      </c>
      <c r="M295" s="108">
        <f t="shared" si="72"/>
        <v>-0.75</v>
      </c>
      <c r="N295" s="128">
        <f t="shared" si="73"/>
        <v>0</v>
      </c>
      <c r="O295" s="486"/>
      <c r="P295" s="486"/>
      <c r="Q295" s="486"/>
      <c r="R295" s="486"/>
      <c r="S295" s="486"/>
      <c r="T295" s="486"/>
      <c r="U295" s="486"/>
      <c r="V295" s="131">
        <f t="shared" si="74"/>
        <v>0</v>
      </c>
      <c r="W295" s="479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0">
        <v>5.03</v>
      </c>
      <c r="E296" s="490"/>
      <c r="F296" s="490"/>
      <c r="G296" s="127"/>
      <c r="H296" s="47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6"/>
      <c r="P296" s="486"/>
      <c r="Q296" s="486"/>
      <c r="R296" s="486"/>
      <c r="S296" s="486"/>
      <c r="T296" s="486"/>
      <c r="U296" s="48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3" t="s">
        <v>203</v>
      </c>
      <c r="D297" s="490">
        <v>5.03</v>
      </c>
      <c r="E297" s="490"/>
      <c r="F297" s="490"/>
      <c r="G297" s="146"/>
      <c r="H297" s="47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6"/>
      <c r="P297" s="486"/>
      <c r="Q297" s="486"/>
      <c r="R297" s="486"/>
      <c r="S297" s="486"/>
      <c r="T297" s="486"/>
      <c r="U297" s="48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0">
        <v>5.03</v>
      </c>
      <c r="E298" s="490"/>
      <c r="F298" s="490"/>
      <c r="G298" s="127"/>
      <c r="H298" s="47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6"/>
      <c r="P298" s="486"/>
      <c r="Q298" s="486"/>
      <c r="R298" s="486"/>
      <c r="S298" s="486"/>
      <c r="T298" s="486"/>
      <c r="U298" s="48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0">
        <v>5.03</v>
      </c>
      <c r="E299" s="490"/>
      <c r="F299" s="490"/>
      <c r="G299" s="127"/>
      <c r="H299" s="47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6"/>
      <c r="P299" s="486"/>
      <c r="Q299" s="486"/>
      <c r="R299" s="486"/>
      <c r="S299" s="486"/>
      <c r="T299" s="486"/>
      <c r="U299" s="48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3" t="s">
        <v>228</v>
      </c>
      <c r="D300" s="490">
        <v>5.03</v>
      </c>
      <c r="E300" s="490"/>
      <c r="F300" s="490"/>
      <c r="G300" s="127"/>
      <c r="H300" s="47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6"/>
      <c r="P300" s="486"/>
      <c r="Q300" s="486"/>
      <c r="R300" s="486"/>
      <c r="S300" s="486"/>
      <c r="T300" s="486"/>
      <c r="U300" s="48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3" t="s">
        <v>212</v>
      </c>
      <c r="D301" s="490">
        <v>5.03</v>
      </c>
      <c r="E301" s="490"/>
      <c r="F301" s="490"/>
      <c r="G301" s="127"/>
      <c r="H301" s="47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6"/>
      <c r="P301" s="486"/>
      <c r="Q301" s="486"/>
      <c r="R301" s="486"/>
      <c r="S301" s="486"/>
      <c r="T301" s="486"/>
      <c r="U301" s="48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3" t="s">
        <v>203</v>
      </c>
      <c r="D302" s="490">
        <v>5.03</v>
      </c>
      <c r="E302" s="490"/>
      <c r="F302" s="490"/>
      <c r="G302" s="127"/>
      <c r="H302" s="47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6"/>
      <c r="P302" s="486"/>
      <c r="Q302" s="486"/>
      <c r="R302" s="486"/>
      <c r="S302" s="486"/>
      <c r="T302" s="486"/>
      <c r="U302" s="48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3" t="s">
        <v>186</v>
      </c>
      <c r="D303" s="490">
        <v>5.03</v>
      </c>
      <c r="E303" s="490"/>
      <c r="F303" s="490"/>
      <c r="G303" s="127"/>
      <c r="H303" s="47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6"/>
      <c r="P303" s="486"/>
      <c r="Q303" s="486"/>
      <c r="R303" s="486"/>
      <c r="S303" s="486"/>
      <c r="T303" s="486"/>
      <c r="U303" s="48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3" t="s">
        <v>228</v>
      </c>
      <c r="D304" s="490">
        <v>5.03</v>
      </c>
      <c r="E304" s="490"/>
      <c r="F304" s="490"/>
      <c r="G304" s="127"/>
      <c r="H304" s="47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6"/>
      <c r="P304" s="486"/>
      <c r="Q304" s="486"/>
      <c r="R304" s="486"/>
      <c r="S304" s="486"/>
      <c r="T304" s="486"/>
      <c r="U304" s="48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3" t="s">
        <v>199</v>
      </c>
      <c r="D305" s="490">
        <v>5.03</v>
      </c>
      <c r="E305" s="490"/>
      <c r="F305" s="490"/>
      <c r="G305" s="127"/>
      <c r="H305" s="47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6"/>
      <c r="P305" s="486"/>
      <c r="Q305" s="486"/>
      <c r="R305" s="486"/>
      <c r="S305" s="486"/>
      <c r="T305" s="486"/>
      <c r="U305" s="48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490">
        <v>5.0599999999999996</v>
      </c>
      <c r="E306" s="490"/>
      <c r="F306" s="490">
        <v>20170307</v>
      </c>
      <c r="G306" s="127">
        <f>90*3+98</f>
        <v>368</v>
      </c>
      <c r="H306" s="478">
        <f>D306*G306</f>
        <v>1862.08</v>
      </c>
      <c r="I306" s="128">
        <f>7*3</f>
        <v>21</v>
      </c>
      <c r="J306" s="128">
        <f t="array" ref="J306">IF(ISERROR(G306/I306),"",G306/I306)</f>
        <v>17.523809523809526</v>
      </c>
      <c r="K306" s="130">
        <f t="array" ref="K306">IF(ISERROR(G306/L306),"",G306/L306)</f>
        <v>14.72</v>
      </c>
      <c r="L306" s="128">
        <v>25</v>
      </c>
      <c r="M306" s="108">
        <f>IF(ISERROR(I306-K306),"",I306-K306)</f>
        <v>6.2799999999999994</v>
      </c>
      <c r="N306" s="128">
        <f>SUM(O306:U306)</f>
        <v>0</v>
      </c>
      <c r="O306" s="486"/>
      <c r="P306" s="486"/>
      <c r="Q306" s="486"/>
      <c r="R306" s="486"/>
      <c r="S306" s="486"/>
      <c r="T306" s="486"/>
      <c r="U306" s="486"/>
      <c r="V306" s="131">
        <f>SUM(X306:AA306)</f>
        <v>0</v>
      </c>
      <c r="W306" s="479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0">
        <v>5.0599999999999996</v>
      </c>
      <c r="E307" s="490"/>
      <c r="F307" s="490"/>
      <c r="G307" s="127"/>
      <c r="H307" s="47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6"/>
      <c r="P307" s="486"/>
      <c r="Q307" s="486"/>
      <c r="R307" s="486"/>
      <c r="S307" s="486"/>
      <c r="T307" s="486"/>
      <c r="U307" s="48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70" t="s">
        <v>231</v>
      </c>
      <c r="B308" s="671"/>
      <c r="C308" s="487" t="s">
        <v>202</v>
      </c>
      <c r="D308" s="138"/>
      <c r="E308" s="138"/>
      <c r="F308" s="138"/>
      <c r="G308" s="139">
        <f>SUM(G293:G307)</f>
        <v>623</v>
      </c>
      <c r="H308" s="140">
        <f>SUM(H293:H307)</f>
        <v>3147.2799999999997</v>
      </c>
      <c r="I308" s="140">
        <f>SUM(I293:I307)</f>
        <v>33</v>
      </c>
      <c r="J308" s="129">
        <f t="array" ref="J308">IF(ISERROR(G308/I308),"",G308/I308)</f>
        <v>18.878787878787879</v>
      </c>
      <c r="K308" s="140">
        <f>SUM(K293:K307)</f>
        <v>27.47</v>
      </c>
      <c r="L308" s="140"/>
      <c r="M308" s="144">
        <f>SUM(M293:M307)</f>
        <v>5.5299999999999994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0">
        <v>5.04</v>
      </c>
      <c r="E309" s="490"/>
      <c r="F309" s="490"/>
      <c r="G309" s="127"/>
      <c r="H309" s="47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6"/>
      <c r="P309" s="486"/>
      <c r="Q309" s="486"/>
      <c r="R309" s="486"/>
      <c r="S309" s="486"/>
      <c r="T309" s="486"/>
      <c r="U309" s="48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0">
        <v>5.04</v>
      </c>
      <c r="E310" s="490"/>
      <c r="F310" s="490"/>
      <c r="G310" s="127"/>
      <c r="H310" s="47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6"/>
      <c r="P310" s="486"/>
      <c r="Q310" s="486"/>
      <c r="R310" s="486"/>
      <c r="S310" s="486"/>
      <c r="T310" s="486"/>
      <c r="U310" s="48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0">
        <v>5.04</v>
      </c>
      <c r="E311" s="490"/>
      <c r="F311" s="490"/>
      <c r="G311" s="127"/>
      <c r="H311" s="47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6"/>
      <c r="P311" s="486"/>
      <c r="Q311" s="486"/>
      <c r="R311" s="486"/>
      <c r="S311" s="486"/>
      <c r="T311" s="486"/>
      <c r="U311" s="48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0">
        <v>5.04</v>
      </c>
      <c r="E312" s="490"/>
      <c r="F312" s="490"/>
      <c r="G312" s="127"/>
      <c r="H312" s="47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6"/>
      <c r="P312" s="486"/>
      <c r="Q312" s="486"/>
      <c r="R312" s="486"/>
      <c r="S312" s="486"/>
      <c r="T312" s="486"/>
      <c r="U312" s="48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0">
        <v>5.04</v>
      </c>
      <c r="E313" s="490"/>
      <c r="F313" s="490"/>
      <c r="G313" s="127"/>
      <c r="H313" s="47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6"/>
      <c r="P313" s="486"/>
      <c r="Q313" s="486"/>
      <c r="R313" s="486"/>
      <c r="S313" s="486"/>
      <c r="T313" s="486"/>
      <c r="U313" s="48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0">
        <v>5.03</v>
      </c>
      <c r="E314" s="490"/>
      <c r="F314" s="490"/>
      <c r="G314" s="127"/>
      <c r="H314" s="47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6"/>
      <c r="P314" s="486"/>
      <c r="Q314" s="486"/>
      <c r="R314" s="486"/>
      <c r="S314" s="486"/>
      <c r="T314" s="486"/>
      <c r="U314" s="48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0">
        <v>5.03</v>
      </c>
      <c r="E315" s="490"/>
      <c r="F315" s="490"/>
      <c r="G315" s="127"/>
      <c r="H315" s="47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6"/>
      <c r="P315" s="486"/>
      <c r="Q315" s="486"/>
      <c r="R315" s="486"/>
      <c r="S315" s="486"/>
      <c r="T315" s="486"/>
      <c r="U315" s="48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0">
        <v>5.03</v>
      </c>
      <c r="E316" s="490"/>
      <c r="F316" s="490"/>
      <c r="G316" s="127"/>
      <c r="H316" s="47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6"/>
      <c r="P316" s="486"/>
      <c r="Q316" s="486"/>
      <c r="R316" s="486"/>
      <c r="S316" s="486"/>
      <c r="T316" s="486"/>
      <c r="U316" s="48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0">
        <v>5.03</v>
      </c>
      <c r="E317" s="490"/>
      <c r="F317" s="490"/>
      <c r="G317" s="127"/>
      <c r="H317" s="478">
        <f t="shared" si="75"/>
        <v>0</v>
      </c>
      <c r="I317" s="128"/>
      <c r="J317" s="129"/>
      <c r="K317" s="130"/>
      <c r="L317" s="128"/>
      <c r="M317" s="108"/>
      <c r="N317" s="129"/>
      <c r="O317" s="486"/>
      <c r="P317" s="486"/>
      <c r="Q317" s="486"/>
      <c r="R317" s="486"/>
      <c r="S317" s="486"/>
      <c r="T317" s="486"/>
      <c r="U317" s="48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0">
        <v>5.04</v>
      </c>
      <c r="E318" s="490"/>
      <c r="F318" s="490"/>
      <c r="G318" s="127"/>
      <c r="H318" s="47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6"/>
      <c r="P318" s="486"/>
      <c r="Q318" s="486"/>
      <c r="R318" s="486"/>
      <c r="S318" s="486"/>
      <c r="T318" s="486"/>
      <c r="U318" s="48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48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4"/>
      <c r="D320" s="490">
        <v>3.65</v>
      </c>
      <c r="E320" s="490"/>
      <c r="F320" s="489"/>
      <c r="G320" s="127"/>
      <c r="H320" s="478">
        <f t="shared" ref="H320:H329" si="83">D320*G320</f>
        <v>0</v>
      </c>
      <c r="I320" s="128"/>
      <c r="J320" s="129" t="str">
        <f t="array" ref="J320">IF(ISERROR(G320/I320),"",G320/I320)</f>
        <v/>
      </c>
      <c r="K320" s="47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6"/>
      <c r="P320" s="486"/>
      <c r="Q320" s="486"/>
      <c r="R320" s="486"/>
      <c r="S320" s="486"/>
      <c r="T320" s="486"/>
      <c r="U320" s="48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4"/>
      <c r="D321" s="490">
        <v>6.58</v>
      </c>
      <c r="E321" s="490"/>
      <c r="F321" s="490"/>
      <c r="G321" s="127"/>
      <c r="H321" s="47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6"/>
      <c r="P321" s="486"/>
      <c r="Q321" s="486"/>
      <c r="R321" s="486"/>
      <c r="S321" s="486"/>
      <c r="T321" s="486"/>
      <c r="U321" s="48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4"/>
      <c r="D322" s="490">
        <v>7.8</v>
      </c>
      <c r="E322" s="490"/>
      <c r="F322" s="490"/>
      <c r="G322" s="127"/>
      <c r="H322" s="47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6"/>
      <c r="P322" s="486"/>
      <c r="Q322" s="486"/>
      <c r="R322" s="486"/>
      <c r="S322" s="486"/>
      <c r="T322" s="486"/>
      <c r="U322" s="48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4"/>
      <c r="D323" s="490">
        <v>4.4000000000000004</v>
      </c>
      <c r="E323" s="490"/>
      <c r="F323" s="490"/>
      <c r="G323" s="127"/>
      <c r="H323" s="47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6"/>
      <c r="P323" s="486"/>
      <c r="Q323" s="486"/>
      <c r="R323" s="486"/>
      <c r="S323" s="486"/>
      <c r="T323" s="486"/>
      <c r="U323" s="48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4"/>
      <c r="D324" s="490"/>
      <c r="E324" s="490"/>
      <c r="F324" s="490"/>
      <c r="G324" s="127"/>
      <c r="H324" s="47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6"/>
      <c r="P324" s="486"/>
      <c r="Q324" s="486"/>
      <c r="R324" s="486"/>
      <c r="S324" s="486"/>
      <c r="T324" s="486"/>
      <c r="U324" s="48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4" t="s">
        <v>239</v>
      </c>
      <c r="C325" s="484" t="s">
        <v>179</v>
      </c>
      <c r="D325" s="490">
        <v>6.04</v>
      </c>
      <c r="E325" s="490"/>
      <c r="F325" s="490"/>
      <c r="G325" s="127"/>
      <c r="H325" s="47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6"/>
      <c r="P325" s="486"/>
      <c r="Q325" s="486"/>
      <c r="R325" s="486"/>
      <c r="S325" s="486"/>
      <c r="T325" s="486"/>
      <c r="U325" s="48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4" t="s">
        <v>239</v>
      </c>
      <c r="C326" s="484" t="s">
        <v>186</v>
      </c>
      <c r="D326" s="490">
        <v>6.04</v>
      </c>
      <c r="E326" s="490"/>
      <c r="F326" s="490"/>
      <c r="G326" s="127"/>
      <c r="H326" s="47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6"/>
      <c r="P326" s="486"/>
      <c r="Q326" s="486"/>
      <c r="R326" s="486"/>
      <c r="S326" s="486"/>
      <c r="T326" s="486"/>
      <c r="U326" s="48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4" t="s">
        <v>440</v>
      </c>
      <c r="C327" s="484" t="s">
        <v>179</v>
      </c>
      <c r="D327" s="490">
        <v>6</v>
      </c>
      <c r="E327" s="490"/>
      <c r="F327" s="490"/>
      <c r="G327" s="127"/>
      <c r="H327" s="478">
        <f t="shared" si="83"/>
        <v>0</v>
      </c>
      <c r="I327" s="128"/>
      <c r="J327" s="129"/>
      <c r="K327" s="130"/>
      <c r="L327" s="128"/>
      <c r="M327" s="108"/>
      <c r="N327" s="129"/>
      <c r="O327" s="486"/>
      <c r="P327" s="486"/>
      <c r="Q327" s="486"/>
      <c r="R327" s="486"/>
      <c r="S327" s="486"/>
      <c r="T327" s="486"/>
      <c r="U327" s="48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4" t="s">
        <v>440</v>
      </c>
      <c r="C328" s="484" t="s">
        <v>60</v>
      </c>
      <c r="D328" s="490">
        <v>6</v>
      </c>
      <c r="E328" s="490"/>
      <c r="F328" s="490"/>
      <c r="G328" s="127"/>
      <c r="H328" s="47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6"/>
      <c r="P328" s="486"/>
      <c r="Q328" s="486"/>
      <c r="R328" s="486"/>
      <c r="S328" s="486"/>
      <c r="T328" s="486"/>
      <c r="U328" s="48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77" t="s">
        <v>240</v>
      </c>
      <c r="C329" s="125"/>
      <c r="D329" s="490">
        <v>7.3</v>
      </c>
      <c r="E329" s="490"/>
      <c r="F329" s="490"/>
      <c r="G329" s="127"/>
      <c r="H329" s="478">
        <f t="shared" si="83"/>
        <v>0</v>
      </c>
      <c r="I329" s="128"/>
      <c r="J329" s="129"/>
      <c r="K329" s="130"/>
      <c r="L329" s="128"/>
      <c r="M329" s="108"/>
      <c r="N329" s="129"/>
      <c r="O329" s="486"/>
      <c r="P329" s="486"/>
      <c r="Q329" s="486"/>
      <c r="R329" s="486"/>
      <c r="S329" s="486"/>
      <c r="T329" s="486"/>
      <c r="U329" s="486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77" t="s">
        <v>241</v>
      </c>
      <c r="C330" s="125"/>
      <c r="D330" s="490">
        <f>78*120/1000</f>
        <v>9.36</v>
      </c>
      <c r="E330" s="490"/>
      <c r="F330" s="490">
        <v>20170301</v>
      </c>
      <c r="G330" s="127">
        <f>54*8+32</f>
        <v>464</v>
      </c>
      <c r="H330" s="478">
        <f>D330*G330</f>
        <v>4343.04</v>
      </c>
      <c r="I330" s="128">
        <f>11*8</f>
        <v>88</v>
      </c>
      <c r="J330" s="128"/>
      <c r="K330" s="130">
        <f t="array" ref="K330">IF(ISERROR(G330/L330),"",G330/L330)</f>
        <v>61.866666666666667</v>
      </c>
      <c r="L330" s="128">
        <v>7.5</v>
      </c>
      <c r="M330" s="108"/>
      <c r="N330" s="128">
        <f>SUM(O330:U330)</f>
        <v>0</v>
      </c>
      <c r="O330" s="486"/>
      <c r="P330" s="486"/>
      <c r="Q330" s="486"/>
      <c r="R330" s="486"/>
      <c r="S330" s="486"/>
      <c r="T330" s="486"/>
      <c r="U330" s="486"/>
      <c r="V330" s="131">
        <f>SUM(X330:AA330)</f>
        <v>0</v>
      </c>
      <c r="W330" s="47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77" t="s">
        <v>242</v>
      </c>
      <c r="C331" s="125"/>
      <c r="D331" s="490">
        <v>4.5</v>
      </c>
      <c r="E331" s="490"/>
      <c r="F331" s="490"/>
      <c r="G331" s="127"/>
      <c r="H331" s="47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6"/>
      <c r="P331" s="486"/>
      <c r="Q331" s="486"/>
      <c r="R331" s="486"/>
      <c r="S331" s="486"/>
      <c r="T331" s="486"/>
      <c r="U331" s="48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77" t="s">
        <v>243</v>
      </c>
      <c r="C332" s="125"/>
      <c r="D332" s="490">
        <v>4.5</v>
      </c>
      <c r="E332" s="490"/>
      <c r="F332" s="490"/>
      <c r="G332" s="127"/>
      <c r="H332" s="47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6"/>
      <c r="P332" s="486"/>
      <c r="Q332" s="486"/>
      <c r="R332" s="486"/>
      <c r="S332" s="486"/>
      <c r="T332" s="486"/>
      <c r="U332" s="48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0">
        <v>4.5</v>
      </c>
      <c r="E333" s="490"/>
      <c r="F333" s="490"/>
      <c r="G333" s="127"/>
      <c r="H333" s="47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6"/>
      <c r="P333" s="486"/>
      <c r="Q333" s="486"/>
      <c r="R333" s="486"/>
      <c r="S333" s="486"/>
      <c r="T333" s="486"/>
      <c r="U333" s="486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487" t="s">
        <v>202</v>
      </c>
      <c r="D334" s="138"/>
      <c r="E334" s="138"/>
      <c r="F334" s="138"/>
      <c r="G334" s="139">
        <f>SUM(G320:G333)</f>
        <v>464</v>
      </c>
      <c r="H334" s="140">
        <f>SUM(H320:H330)</f>
        <v>4343.04</v>
      </c>
      <c r="I334" s="140">
        <f>SUM(I320:I333)</f>
        <v>88</v>
      </c>
      <c r="J334" s="129"/>
      <c r="K334" s="140">
        <f>SUM(K320:K330)</f>
        <v>61.866666666666667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2244</v>
      </c>
      <c r="H335" s="147">
        <f>SUM(H199,H257,H292,H308,H319,H334)</f>
        <v>13310.030000000002</v>
      </c>
      <c r="I335" s="147">
        <f>SUM(I199,I257,I292,I308,I319,I334)</f>
        <v>155.5</v>
      </c>
      <c r="J335" s="148">
        <f t="array" ref="J335">IF(ISERROR(G335/I335),"",G335/I335)</f>
        <v>14.430868167202572</v>
      </c>
      <c r="K335" s="147">
        <f>SUM(K199,K257,K292,K308,K319,K334)</f>
        <v>128.1940350877193</v>
      </c>
      <c r="L335" s="148">
        <f>IF(ISERROR(G335/K335),"",G335/K335)</f>
        <v>17.504714618464881</v>
      </c>
      <c r="M335" s="147">
        <f t="shared" ref="M335:AA335" si="85">SUM(M199,M257,M292,M308,M319,M334)</f>
        <v>1.1726315789473691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480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480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480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480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480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480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480">
        <f>G335</f>
        <v>2244</v>
      </c>
      <c r="C342" s="646" t="s">
        <v>269</v>
      </c>
      <c r="D342" s="645"/>
      <c r="E342" s="738">
        <f>H335</f>
        <v>13310.030000000002</v>
      </c>
      <c r="F342" s="738"/>
      <c r="G342" s="636" t="s">
        <v>270</v>
      </c>
      <c r="H342" s="636"/>
      <c r="I342" s="664">
        <f>L335</f>
        <v>17.504714618464881</v>
      </c>
      <c r="J342" s="664"/>
      <c r="K342" s="666" t="s">
        <v>271</v>
      </c>
      <c r="L342" s="666"/>
      <c r="M342" s="664">
        <f>J335</f>
        <v>14.430868167202572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480">
        <f>I335+C341</f>
        <v>157.5</v>
      </c>
      <c r="C343" s="643" t="s">
        <v>251</v>
      </c>
      <c r="D343" s="644"/>
      <c r="E343" s="738">
        <f>K335+I341</f>
        <v>158.1940350877193</v>
      </c>
      <c r="F343" s="738"/>
      <c r="G343" s="636" t="s">
        <v>274</v>
      </c>
      <c r="H343" s="636"/>
      <c r="I343" s="664">
        <f>B343-E343</f>
        <v>-0.69403508771929978</v>
      </c>
      <c r="J343" s="664"/>
      <c r="K343" s="666" t="s">
        <v>275</v>
      </c>
      <c r="L343" s="666"/>
      <c r="M343" s="667">
        <f>IF(ISERROR(I343/E343),"",I343/E343)</f>
        <v>-4.387239299727415E-3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480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484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477" t="s">
        <v>178</v>
      </c>
      <c r="C349" s="125" t="s">
        <v>179</v>
      </c>
      <c r="D349" s="490">
        <v>5.03</v>
      </c>
      <c r="E349" s="490"/>
      <c r="F349" s="490"/>
      <c r="G349" s="127"/>
      <c r="H349" s="47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6"/>
      <c r="P349" s="486"/>
      <c r="Q349" s="486"/>
      <c r="R349" s="486"/>
      <c r="S349" s="486"/>
      <c r="T349" s="486"/>
      <c r="U349" s="48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0">
        <v>5.03</v>
      </c>
      <c r="E350" s="490"/>
      <c r="F350" s="490"/>
      <c r="G350" s="127"/>
      <c r="H350" s="47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6"/>
      <c r="P350" s="486"/>
      <c r="Q350" s="486"/>
      <c r="R350" s="486"/>
      <c r="S350" s="486"/>
      <c r="T350" s="486"/>
      <c r="U350" s="48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0">
        <v>5.03</v>
      </c>
      <c r="E351" s="490"/>
      <c r="F351" s="490"/>
      <c r="G351" s="127"/>
      <c r="H351" s="47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6"/>
      <c r="P351" s="486"/>
      <c r="Q351" s="486"/>
      <c r="R351" s="486"/>
      <c r="S351" s="486"/>
      <c r="T351" s="486"/>
      <c r="U351" s="48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0">
        <v>5.03</v>
      </c>
      <c r="E352" s="490"/>
      <c r="F352" s="490"/>
      <c r="G352" s="127"/>
      <c r="H352" s="47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6"/>
      <c r="P352" s="486"/>
      <c r="Q352" s="486"/>
      <c r="R352" s="486"/>
      <c r="S352" s="486"/>
      <c r="T352" s="486"/>
      <c r="U352" s="48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0">
        <v>5.03</v>
      </c>
      <c r="E353" s="490"/>
      <c r="F353" s="490"/>
      <c r="G353" s="127"/>
      <c r="H353" s="47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6"/>
      <c r="P353" s="486"/>
      <c r="Q353" s="486"/>
      <c r="R353" s="486"/>
      <c r="S353" s="486"/>
      <c r="T353" s="486"/>
      <c r="U353" s="48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0">
        <v>5.04</v>
      </c>
      <c r="E354" s="490"/>
      <c r="F354" s="373"/>
      <c r="G354" s="134"/>
      <c r="H354" s="47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6"/>
      <c r="P354" s="486"/>
      <c r="Q354" s="486"/>
      <c r="R354" s="486"/>
      <c r="S354" s="486"/>
      <c r="T354" s="486"/>
      <c r="U354" s="48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0">
        <v>5.03</v>
      </c>
      <c r="E355" s="490"/>
      <c r="F355" s="490"/>
      <c r="G355" s="127"/>
      <c r="H355" s="47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6"/>
      <c r="P355" s="486"/>
      <c r="Q355" s="486"/>
      <c r="R355" s="486"/>
      <c r="S355" s="486"/>
      <c r="T355" s="486"/>
      <c r="U355" s="48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0">
        <v>5.03</v>
      </c>
      <c r="E356" s="490"/>
      <c r="F356" s="490"/>
      <c r="G356" s="127"/>
      <c r="H356" s="47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6"/>
      <c r="P356" s="486"/>
      <c r="Q356" s="486"/>
      <c r="R356" s="486"/>
      <c r="S356" s="486"/>
      <c r="T356" s="486"/>
      <c r="U356" s="48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0">
        <v>5.04</v>
      </c>
      <c r="E357" s="490"/>
      <c r="F357" s="374"/>
      <c r="G357" s="127"/>
      <c r="H357" s="478">
        <f t="shared" si="86"/>
        <v>0</v>
      </c>
      <c r="I357" s="47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6"/>
      <c r="P357" s="486"/>
      <c r="Q357" s="486"/>
      <c r="R357" s="486"/>
      <c r="S357" s="486"/>
      <c r="T357" s="486"/>
      <c r="U357" s="48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0">
        <v>5.04</v>
      </c>
      <c r="E358" s="490"/>
      <c r="F358" s="374"/>
      <c r="G358" s="127"/>
      <c r="H358" s="478">
        <f t="shared" si="86"/>
        <v>0</v>
      </c>
      <c r="I358" s="47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6"/>
      <c r="P358" s="486"/>
      <c r="Q358" s="486"/>
      <c r="R358" s="486"/>
      <c r="S358" s="486"/>
      <c r="T358" s="486"/>
      <c r="U358" s="48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0">
        <v>5.03</v>
      </c>
      <c r="E359" s="490"/>
      <c r="F359" s="374"/>
      <c r="G359" s="127"/>
      <c r="H359" s="478">
        <f t="shared" si="86"/>
        <v>0</v>
      </c>
      <c r="I359" s="478"/>
      <c r="J359" s="129"/>
      <c r="K359" s="130"/>
      <c r="L359" s="128"/>
      <c r="M359" s="108"/>
      <c r="N359" s="129"/>
      <c r="O359" s="486"/>
      <c r="P359" s="486"/>
      <c r="Q359" s="486"/>
      <c r="R359" s="486"/>
      <c r="S359" s="486"/>
      <c r="T359" s="486"/>
      <c r="U359" s="48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0">
        <v>5.03</v>
      </c>
      <c r="E360" s="490"/>
      <c r="F360" s="374"/>
      <c r="G360" s="127"/>
      <c r="H360" s="478">
        <f t="shared" si="86"/>
        <v>0</v>
      </c>
      <c r="I360" s="478"/>
      <c r="J360" s="129"/>
      <c r="K360" s="130"/>
      <c r="L360" s="128"/>
      <c r="M360" s="108"/>
      <c r="N360" s="129"/>
      <c r="O360" s="486"/>
      <c r="P360" s="486"/>
      <c r="Q360" s="486"/>
      <c r="R360" s="486"/>
      <c r="S360" s="486"/>
      <c r="T360" s="486"/>
      <c r="U360" s="48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0">
        <v>5.0599999999999996</v>
      </c>
      <c r="E361" s="490"/>
      <c r="F361" s="490"/>
      <c r="G361" s="127"/>
      <c r="H361" s="47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6"/>
      <c r="P361" s="486"/>
      <c r="Q361" s="486"/>
      <c r="R361" s="486"/>
      <c r="S361" s="486"/>
      <c r="T361" s="486"/>
      <c r="U361" s="48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0">
        <v>5.09</v>
      </c>
      <c r="E362" s="490"/>
      <c r="F362" s="490"/>
      <c r="G362" s="127"/>
      <c r="H362" s="47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6"/>
      <c r="P362" s="486"/>
      <c r="Q362" s="486"/>
      <c r="R362" s="486"/>
      <c r="S362" s="486"/>
      <c r="T362" s="486"/>
      <c r="U362" s="48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0">
        <v>5.09</v>
      </c>
      <c r="E363" s="490"/>
      <c r="F363" s="490"/>
      <c r="G363" s="127"/>
      <c r="H363" s="47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6"/>
      <c r="P363" s="486"/>
      <c r="Q363" s="486"/>
      <c r="R363" s="486"/>
      <c r="S363" s="486"/>
      <c r="T363" s="486"/>
      <c r="U363" s="48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4" t="s">
        <v>190</v>
      </c>
      <c r="D364" s="490">
        <v>4.8</v>
      </c>
      <c r="E364" s="490"/>
      <c r="F364" s="490"/>
      <c r="G364" s="127"/>
      <c r="H364" s="47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6"/>
      <c r="P364" s="486"/>
      <c r="Q364" s="486"/>
      <c r="R364" s="486"/>
      <c r="S364" s="486"/>
      <c r="T364" s="486"/>
      <c r="U364" s="48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4" t="s">
        <v>187</v>
      </c>
      <c r="D365" s="490">
        <v>4.8</v>
      </c>
      <c r="E365" s="490"/>
      <c r="F365" s="490"/>
      <c r="G365" s="127"/>
      <c r="H365" s="47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6"/>
      <c r="P365" s="486"/>
      <c r="Q365" s="486"/>
      <c r="R365" s="486"/>
      <c r="S365" s="486"/>
      <c r="T365" s="486"/>
      <c r="U365" s="48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4" t="s">
        <v>179</v>
      </c>
      <c r="D366" s="490">
        <v>4.8</v>
      </c>
      <c r="E366" s="490"/>
      <c r="F366" s="490"/>
      <c r="G366" s="127"/>
      <c r="H366" s="47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6"/>
      <c r="P366" s="486"/>
      <c r="Q366" s="486"/>
      <c r="R366" s="486"/>
      <c r="S366" s="486"/>
      <c r="T366" s="486"/>
      <c r="U366" s="48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4" t="s">
        <v>199</v>
      </c>
      <c r="D367" s="490">
        <v>4.8</v>
      </c>
      <c r="E367" s="490"/>
      <c r="F367" s="490"/>
      <c r="G367" s="127"/>
      <c r="H367" s="47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6"/>
      <c r="P367" s="486"/>
      <c r="Q367" s="486"/>
      <c r="R367" s="486"/>
      <c r="S367" s="486"/>
      <c r="T367" s="486"/>
      <c r="U367" s="48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0">
        <v>4.99</v>
      </c>
      <c r="E368" s="490"/>
      <c r="F368" s="490"/>
      <c r="G368" s="127"/>
      <c r="H368" s="47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6"/>
      <c r="P368" s="486"/>
      <c r="Q368" s="486"/>
      <c r="R368" s="486"/>
      <c r="S368" s="486"/>
      <c r="T368" s="486"/>
      <c r="U368" s="48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0">
        <v>4.99</v>
      </c>
      <c r="E369" s="490"/>
      <c r="F369" s="490"/>
      <c r="G369" s="127"/>
      <c r="H369" s="47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6"/>
      <c r="P369" s="486"/>
      <c r="Q369" s="486"/>
      <c r="R369" s="486"/>
      <c r="S369" s="486"/>
      <c r="T369" s="486"/>
      <c r="U369" s="48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4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77" t="s">
        <v>206</v>
      </c>
      <c r="C371" s="125" t="s">
        <v>199</v>
      </c>
      <c r="D371" s="490">
        <v>5.03</v>
      </c>
      <c r="E371" s="490"/>
      <c r="F371" s="490"/>
      <c r="G371" s="127"/>
      <c r="H371" s="47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2"/>
      <c r="P371" s="482"/>
      <c r="Q371" s="482"/>
      <c r="R371" s="482"/>
      <c r="S371" s="482"/>
      <c r="T371" s="482"/>
      <c r="U371" s="48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77" t="s">
        <v>425</v>
      </c>
      <c r="C372" s="177" t="s">
        <v>427</v>
      </c>
      <c r="D372" s="490">
        <v>5.03</v>
      </c>
      <c r="E372" s="490"/>
      <c r="F372" s="490"/>
      <c r="G372" s="127"/>
      <c r="H372" s="47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2"/>
      <c r="P372" s="482"/>
      <c r="Q372" s="482"/>
      <c r="R372" s="482"/>
      <c r="S372" s="482"/>
      <c r="T372" s="482"/>
      <c r="U372" s="48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77" t="s">
        <v>206</v>
      </c>
      <c r="C373" s="125" t="s">
        <v>186</v>
      </c>
      <c r="D373" s="490">
        <v>5.03</v>
      </c>
      <c r="E373" s="490"/>
      <c r="F373" s="490"/>
      <c r="G373" s="127"/>
      <c r="H373" s="47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2"/>
      <c r="P373" s="482"/>
      <c r="Q373" s="482"/>
      <c r="R373" s="482"/>
      <c r="S373" s="482"/>
      <c r="T373" s="482"/>
      <c r="U373" s="48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77" t="s">
        <v>206</v>
      </c>
      <c r="C374" s="125" t="s">
        <v>203</v>
      </c>
      <c r="D374" s="490">
        <v>5.03</v>
      </c>
      <c r="E374" s="490"/>
      <c r="F374" s="490"/>
      <c r="G374" s="127"/>
      <c r="H374" s="47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2"/>
      <c r="P374" s="482"/>
      <c r="Q374" s="482"/>
      <c r="R374" s="482"/>
      <c r="S374" s="482"/>
      <c r="T374" s="482"/>
      <c r="U374" s="48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77" t="s">
        <v>206</v>
      </c>
      <c r="C375" s="125" t="s">
        <v>207</v>
      </c>
      <c r="D375" s="490">
        <v>5.03</v>
      </c>
      <c r="E375" s="490"/>
      <c r="F375" s="490"/>
      <c r="G375" s="127"/>
      <c r="H375" s="47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2"/>
      <c r="P375" s="482"/>
      <c r="Q375" s="482"/>
      <c r="R375" s="482"/>
      <c r="S375" s="482"/>
      <c r="T375" s="482"/>
      <c r="U375" s="48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77" t="s">
        <v>414</v>
      </c>
      <c r="C376" s="177" t="s">
        <v>415</v>
      </c>
      <c r="D376" s="490"/>
      <c r="E376" s="490"/>
      <c r="F376" s="490"/>
      <c r="G376" s="127"/>
      <c r="H376" s="47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2"/>
      <c r="P376" s="482"/>
      <c r="Q376" s="482"/>
      <c r="R376" s="482"/>
      <c r="S376" s="482"/>
      <c r="T376" s="482"/>
      <c r="U376" s="48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77" t="s">
        <v>414</v>
      </c>
      <c r="C377" s="177" t="s">
        <v>416</v>
      </c>
      <c r="D377" s="490"/>
      <c r="E377" s="490"/>
      <c r="F377" s="490"/>
      <c r="G377" s="127"/>
      <c r="H377" s="47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2"/>
      <c r="P377" s="482"/>
      <c r="Q377" s="482"/>
      <c r="R377" s="482"/>
      <c r="S377" s="482"/>
      <c r="T377" s="482"/>
      <c r="U377" s="48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77" t="s">
        <v>414</v>
      </c>
      <c r="C378" s="177" t="s">
        <v>61</v>
      </c>
      <c r="D378" s="490"/>
      <c r="E378" s="490"/>
      <c r="F378" s="490"/>
      <c r="G378" s="127"/>
      <c r="H378" s="47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2"/>
      <c r="P378" s="482"/>
      <c r="Q378" s="482"/>
      <c r="R378" s="482"/>
      <c r="S378" s="482"/>
      <c r="T378" s="482"/>
      <c r="U378" s="48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77" t="s">
        <v>208</v>
      </c>
      <c r="C379" s="125" t="s">
        <v>179</v>
      </c>
      <c r="D379" s="490">
        <v>5.08</v>
      </c>
      <c r="E379" s="490"/>
      <c r="F379" s="490"/>
      <c r="G379" s="127"/>
      <c r="H379" s="47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2"/>
      <c r="P379" s="482"/>
      <c r="Q379" s="482"/>
      <c r="R379" s="482"/>
      <c r="S379" s="482"/>
      <c r="T379" s="482"/>
      <c r="U379" s="48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77" t="s">
        <v>208</v>
      </c>
      <c r="C380" s="125" t="s">
        <v>204</v>
      </c>
      <c r="D380" s="490">
        <v>5.08</v>
      </c>
      <c r="E380" s="490"/>
      <c r="F380" s="490"/>
      <c r="G380" s="127"/>
      <c r="H380" s="47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2"/>
      <c r="P380" s="482"/>
      <c r="Q380" s="482"/>
      <c r="R380" s="482"/>
      <c r="S380" s="482"/>
      <c r="T380" s="482"/>
      <c r="U380" s="48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77" t="s">
        <v>208</v>
      </c>
      <c r="C381" s="125" t="s">
        <v>205</v>
      </c>
      <c r="D381" s="490">
        <v>5.08</v>
      </c>
      <c r="E381" s="490"/>
      <c r="F381" s="490"/>
      <c r="G381" s="127"/>
      <c r="H381" s="47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2"/>
      <c r="P381" s="482"/>
      <c r="Q381" s="482"/>
      <c r="R381" s="482"/>
      <c r="S381" s="482"/>
      <c r="T381" s="482"/>
      <c r="U381" s="48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77" t="s">
        <v>208</v>
      </c>
      <c r="C382" s="125" t="s">
        <v>186</v>
      </c>
      <c r="D382" s="490">
        <v>5.08</v>
      </c>
      <c r="E382" s="490"/>
      <c r="F382" s="490"/>
      <c r="G382" s="127"/>
      <c r="H382" s="47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2"/>
      <c r="P382" s="482"/>
      <c r="Q382" s="482"/>
      <c r="R382" s="482"/>
      <c r="S382" s="482"/>
      <c r="T382" s="482"/>
      <c r="U382" s="48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77" t="s">
        <v>208</v>
      </c>
      <c r="C383" s="125" t="s">
        <v>203</v>
      </c>
      <c r="D383" s="490">
        <v>5.08</v>
      </c>
      <c r="E383" s="490"/>
      <c r="F383" s="490"/>
      <c r="G383" s="127"/>
      <c r="H383" s="47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2"/>
      <c r="P383" s="482"/>
      <c r="Q383" s="482"/>
      <c r="R383" s="482"/>
      <c r="S383" s="482"/>
      <c r="T383" s="482"/>
      <c r="U383" s="48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77" t="s">
        <v>208</v>
      </c>
      <c r="C384" s="125" t="s">
        <v>199</v>
      </c>
      <c r="D384" s="490">
        <v>5.08</v>
      </c>
      <c r="E384" s="490"/>
      <c r="F384" s="490"/>
      <c r="G384" s="127"/>
      <c r="H384" s="47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6"/>
      <c r="P384" s="486"/>
      <c r="Q384" s="486"/>
      <c r="R384" s="486"/>
      <c r="S384" s="486"/>
      <c r="T384" s="486"/>
      <c r="U384" s="48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77" t="s">
        <v>208</v>
      </c>
      <c r="C385" s="125" t="s">
        <v>187</v>
      </c>
      <c r="D385" s="490">
        <v>5.08</v>
      </c>
      <c r="E385" s="490"/>
      <c r="F385" s="490"/>
      <c r="G385" s="127"/>
      <c r="H385" s="47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2"/>
      <c r="P385" s="482"/>
      <c r="Q385" s="482"/>
      <c r="R385" s="482"/>
      <c r="S385" s="482"/>
      <c r="T385" s="482"/>
      <c r="U385" s="48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77" t="s">
        <v>208</v>
      </c>
      <c r="C386" s="125" t="s">
        <v>207</v>
      </c>
      <c r="D386" s="490">
        <v>5.08</v>
      </c>
      <c r="E386" s="490"/>
      <c r="F386" s="490"/>
      <c r="G386" s="127"/>
      <c r="H386" s="47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6"/>
      <c r="P386" s="486"/>
      <c r="Q386" s="486"/>
      <c r="R386" s="486"/>
      <c r="S386" s="486"/>
      <c r="T386" s="486"/>
      <c r="U386" s="48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77" t="s">
        <v>209</v>
      </c>
      <c r="C387" s="125" t="s">
        <v>194</v>
      </c>
      <c r="D387" s="490">
        <v>5.03</v>
      </c>
      <c r="E387" s="490"/>
      <c r="F387" s="490"/>
      <c r="G387" s="127"/>
      <c r="H387" s="47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2"/>
      <c r="P387" s="482"/>
      <c r="Q387" s="482"/>
      <c r="R387" s="482"/>
      <c r="S387" s="482"/>
      <c r="T387" s="482"/>
      <c r="U387" s="48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77" t="s">
        <v>209</v>
      </c>
      <c r="C388" s="125" t="s">
        <v>179</v>
      </c>
      <c r="D388" s="490">
        <v>5.03</v>
      </c>
      <c r="E388" s="490"/>
      <c r="F388" s="490"/>
      <c r="G388" s="127"/>
      <c r="H388" s="47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2"/>
      <c r="P388" s="482"/>
      <c r="Q388" s="482"/>
      <c r="R388" s="482"/>
      <c r="S388" s="482"/>
      <c r="T388" s="482"/>
      <c r="U388" s="48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77" t="s">
        <v>209</v>
      </c>
      <c r="C389" s="125" t="s">
        <v>195</v>
      </c>
      <c r="D389" s="490">
        <v>5.03</v>
      </c>
      <c r="E389" s="490"/>
      <c r="F389" s="490"/>
      <c r="G389" s="127"/>
      <c r="H389" s="47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2"/>
      <c r="P389" s="482"/>
      <c r="Q389" s="482"/>
      <c r="R389" s="482"/>
      <c r="S389" s="482"/>
      <c r="T389" s="482"/>
      <c r="U389" s="48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77" t="s">
        <v>209</v>
      </c>
      <c r="C390" s="125" t="s">
        <v>204</v>
      </c>
      <c r="D390" s="490">
        <v>5.03</v>
      </c>
      <c r="E390" s="490"/>
      <c r="F390" s="490"/>
      <c r="G390" s="127"/>
      <c r="H390" s="47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2"/>
      <c r="P390" s="482"/>
      <c r="Q390" s="482"/>
      <c r="R390" s="482"/>
      <c r="S390" s="482"/>
      <c r="T390" s="482"/>
      <c r="U390" s="48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77" t="s">
        <v>382</v>
      </c>
      <c r="C391" s="177" t="s">
        <v>383</v>
      </c>
      <c r="D391" s="490">
        <v>5.03</v>
      </c>
      <c r="E391" s="490"/>
      <c r="F391" s="490"/>
      <c r="G391" s="127"/>
      <c r="H391" s="47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2"/>
      <c r="P391" s="482"/>
      <c r="Q391" s="482"/>
      <c r="R391" s="482"/>
      <c r="S391" s="482"/>
      <c r="T391" s="482"/>
      <c r="U391" s="48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77" t="s">
        <v>382</v>
      </c>
      <c r="C392" s="177" t="s">
        <v>384</v>
      </c>
      <c r="D392" s="490">
        <v>5.03</v>
      </c>
      <c r="E392" s="490"/>
      <c r="F392" s="490"/>
      <c r="G392" s="127"/>
      <c r="H392" s="47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2"/>
      <c r="P392" s="482"/>
      <c r="Q392" s="482"/>
      <c r="R392" s="482"/>
      <c r="S392" s="482"/>
      <c r="T392" s="482"/>
      <c r="U392" s="48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77" t="s">
        <v>382</v>
      </c>
      <c r="C393" s="177" t="s">
        <v>389</v>
      </c>
      <c r="D393" s="490">
        <v>5.03</v>
      </c>
      <c r="E393" s="490"/>
      <c r="F393" s="490"/>
      <c r="G393" s="127"/>
      <c r="H393" s="47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2"/>
      <c r="P393" s="482"/>
      <c r="Q393" s="482"/>
      <c r="R393" s="482"/>
      <c r="S393" s="482"/>
      <c r="T393" s="482"/>
      <c r="U393" s="48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77" t="s">
        <v>382</v>
      </c>
      <c r="C394" s="177" t="s">
        <v>391</v>
      </c>
      <c r="D394" s="490">
        <v>5.03</v>
      </c>
      <c r="E394" s="490"/>
      <c r="F394" s="490"/>
      <c r="G394" s="127"/>
      <c r="H394" s="47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2"/>
      <c r="P394" s="482"/>
      <c r="Q394" s="482"/>
      <c r="R394" s="482"/>
      <c r="S394" s="482"/>
      <c r="T394" s="482"/>
      <c r="U394" s="48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77" t="s">
        <v>418</v>
      </c>
      <c r="C395" s="177" t="s">
        <v>364</v>
      </c>
      <c r="D395" s="490">
        <v>5.03</v>
      </c>
      <c r="E395" s="490"/>
      <c r="F395" s="490"/>
      <c r="G395" s="127"/>
      <c r="H395" s="47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2"/>
      <c r="P395" s="482"/>
      <c r="Q395" s="482"/>
      <c r="R395" s="482"/>
      <c r="S395" s="482"/>
      <c r="T395" s="482"/>
      <c r="U395" s="48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77" t="s">
        <v>418</v>
      </c>
      <c r="C396" s="177" t="s">
        <v>365</v>
      </c>
      <c r="D396" s="490">
        <v>5.03</v>
      </c>
      <c r="E396" s="490"/>
      <c r="F396" s="490"/>
      <c r="G396" s="127"/>
      <c r="H396" s="47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2"/>
      <c r="P396" s="482"/>
      <c r="Q396" s="482"/>
      <c r="R396" s="482"/>
      <c r="S396" s="482"/>
      <c r="T396" s="482"/>
      <c r="U396" s="48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77" t="s">
        <v>418</v>
      </c>
      <c r="C397" s="177" t="s">
        <v>366</v>
      </c>
      <c r="D397" s="490">
        <v>5.03</v>
      </c>
      <c r="E397" s="490"/>
      <c r="F397" s="490"/>
      <c r="G397" s="127"/>
      <c r="H397" s="47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2"/>
      <c r="P397" s="482"/>
      <c r="Q397" s="482"/>
      <c r="R397" s="482"/>
      <c r="S397" s="482"/>
      <c r="T397" s="482"/>
      <c r="U397" s="48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77" t="s">
        <v>418</v>
      </c>
      <c r="C398" s="177" t="s">
        <v>367</v>
      </c>
      <c r="D398" s="490">
        <v>5.03</v>
      </c>
      <c r="E398" s="490"/>
      <c r="F398" s="490"/>
      <c r="G398" s="127"/>
      <c r="H398" s="47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2"/>
      <c r="P398" s="482"/>
      <c r="Q398" s="482"/>
      <c r="R398" s="482"/>
      <c r="S398" s="482"/>
      <c r="T398" s="482"/>
      <c r="U398" s="48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0">
        <v>5.03</v>
      </c>
      <c r="E399" s="490"/>
      <c r="F399" s="490"/>
      <c r="G399" s="127"/>
      <c r="H399" s="47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6"/>
      <c r="P399" s="486"/>
      <c r="Q399" s="486"/>
      <c r="R399" s="486"/>
      <c r="S399" s="486"/>
      <c r="T399" s="486"/>
      <c r="U399" s="48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0">
        <v>5.03</v>
      </c>
      <c r="E400" s="490"/>
      <c r="F400" s="490"/>
      <c r="G400" s="127"/>
      <c r="H400" s="47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6"/>
      <c r="P400" s="486"/>
      <c r="Q400" s="486"/>
      <c r="R400" s="486"/>
      <c r="S400" s="486"/>
      <c r="T400" s="486"/>
      <c r="U400" s="48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0">
        <v>5.03</v>
      </c>
      <c r="E401" s="490"/>
      <c r="F401" s="490"/>
      <c r="G401" s="127"/>
      <c r="H401" s="47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6"/>
      <c r="P401" s="486"/>
      <c r="Q401" s="486"/>
      <c r="R401" s="486"/>
      <c r="S401" s="486"/>
      <c r="T401" s="486"/>
      <c r="U401" s="48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0">
        <v>5.03</v>
      </c>
      <c r="E402" s="490"/>
      <c r="F402" s="490"/>
      <c r="G402" s="127"/>
      <c r="H402" s="47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6"/>
      <c r="P402" s="486"/>
      <c r="Q402" s="486"/>
      <c r="R402" s="486"/>
      <c r="S402" s="486"/>
      <c r="T402" s="486"/>
      <c r="U402" s="48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0">
        <v>5.03</v>
      </c>
      <c r="E403" s="490"/>
      <c r="F403" s="490"/>
      <c r="G403" s="127"/>
      <c r="H403" s="47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6"/>
      <c r="P403" s="486"/>
      <c r="Q403" s="486"/>
      <c r="R403" s="486"/>
      <c r="S403" s="486"/>
      <c r="T403" s="486"/>
      <c r="U403" s="48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0">
        <v>5.03</v>
      </c>
      <c r="E404" s="490"/>
      <c r="F404" s="490"/>
      <c r="G404" s="127"/>
      <c r="H404" s="47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6"/>
      <c r="P404" s="486"/>
      <c r="Q404" s="486"/>
      <c r="R404" s="486"/>
      <c r="S404" s="486"/>
      <c r="T404" s="486"/>
      <c r="U404" s="48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0">
        <v>5.03</v>
      </c>
      <c r="E405" s="490"/>
      <c r="F405" s="490"/>
      <c r="G405" s="127"/>
      <c r="H405" s="47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6"/>
      <c r="P405" s="486"/>
      <c r="Q405" s="486"/>
      <c r="R405" s="486"/>
      <c r="S405" s="486"/>
      <c r="T405" s="486"/>
      <c r="U405" s="48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0">
        <v>5.03</v>
      </c>
      <c r="E406" s="490"/>
      <c r="F406" s="490"/>
      <c r="G406" s="127"/>
      <c r="H406" s="47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6"/>
      <c r="P406" s="486"/>
      <c r="Q406" s="486"/>
      <c r="R406" s="486"/>
      <c r="S406" s="486"/>
      <c r="T406" s="486"/>
      <c r="U406" s="48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0">
        <v>5.03</v>
      </c>
      <c r="E407" s="490"/>
      <c r="F407" s="490"/>
      <c r="G407" s="127"/>
      <c r="H407" s="47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6"/>
      <c r="P407" s="486"/>
      <c r="Q407" s="486"/>
      <c r="R407" s="486"/>
      <c r="S407" s="486"/>
      <c r="T407" s="486"/>
      <c r="U407" s="48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0">
        <v>5.03</v>
      </c>
      <c r="E408" s="490"/>
      <c r="F408" s="490"/>
      <c r="G408" s="127"/>
      <c r="H408" s="47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6"/>
      <c r="P408" s="486"/>
      <c r="Q408" s="486"/>
      <c r="R408" s="486"/>
      <c r="S408" s="486"/>
      <c r="T408" s="486"/>
      <c r="U408" s="48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0">
        <v>50.3</v>
      </c>
      <c r="E409" s="490"/>
      <c r="F409" s="490"/>
      <c r="G409" s="127"/>
      <c r="H409" s="47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6"/>
      <c r="P409" s="486"/>
      <c r="Q409" s="486"/>
      <c r="R409" s="486"/>
      <c r="S409" s="486"/>
      <c r="T409" s="486"/>
      <c r="U409" s="48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0">
        <v>5</v>
      </c>
      <c r="E410" s="490"/>
      <c r="F410" s="490"/>
      <c r="G410" s="127"/>
      <c r="H410" s="47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6"/>
      <c r="P410" s="486"/>
      <c r="Q410" s="486"/>
      <c r="R410" s="486"/>
      <c r="S410" s="486"/>
      <c r="T410" s="486"/>
      <c r="U410" s="48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0">
        <v>5.03</v>
      </c>
      <c r="E411" s="490"/>
      <c r="F411" s="490"/>
      <c r="G411" s="127"/>
      <c r="H411" s="47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6"/>
      <c r="P411" s="486"/>
      <c r="Q411" s="486"/>
      <c r="R411" s="486"/>
      <c r="S411" s="486"/>
      <c r="T411" s="486"/>
      <c r="U411" s="48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0">
        <v>5.03</v>
      </c>
      <c r="E412" s="490"/>
      <c r="F412" s="490"/>
      <c r="G412" s="127"/>
      <c r="H412" s="47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6"/>
      <c r="P412" s="486"/>
      <c r="Q412" s="486"/>
      <c r="R412" s="486"/>
      <c r="S412" s="486"/>
      <c r="T412" s="486"/>
      <c r="U412" s="48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0"/>
      <c r="E413" s="490"/>
      <c r="F413" s="490"/>
      <c r="G413" s="127"/>
      <c r="H413" s="478">
        <f t="shared" si="93"/>
        <v>0</v>
      </c>
      <c r="I413" s="128"/>
      <c r="J413" s="129"/>
      <c r="K413" s="130"/>
      <c r="L413" s="128"/>
      <c r="M413" s="108"/>
      <c r="N413" s="129"/>
      <c r="O413" s="486"/>
      <c r="P413" s="486"/>
      <c r="Q413" s="486"/>
      <c r="R413" s="486"/>
      <c r="S413" s="486"/>
      <c r="T413" s="486"/>
      <c r="U413" s="48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0">
        <v>5.0599999999999996</v>
      </c>
      <c r="E414" s="490"/>
      <c r="F414" s="490"/>
      <c r="G414" s="127"/>
      <c r="H414" s="47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6"/>
      <c r="P414" s="486"/>
      <c r="Q414" s="486"/>
      <c r="R414" s="486"/>
      <c r="S414" s="486"/>
      <c r="T414" s="486"/>
      <c r="U414" s="48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0">
        <v>5.0599999999999996</v>
      </c>
      <c r="E415" s="490"/>
      <c r="F415" s="490"/>
      <c r="G415" s="127"/>
      <c r="H415" s="47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6"/>
      <c r="P415" s="486"/>
      <c r="Q415" s="486"/>
      <c r="R415" s="486"/>
      <c r="S415" s="486"/>
      <c r="T415" s="486"/>
      <c r="U415" s="48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0">
        <v>5.0599999999999996</v>
      </c>
      <c r="E416" s="490"/>
      <c r="F416" s="490"/>
      <c r="G416" s="127"/>
      <c r="H416" s="47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6"/>
      <c r="P416" s="486"/>
      <c r="Q416" s="486"/>
      <c r="R416" s="486"/>
      <c r="S416" s="486"/>
      <c r="T416" s="486"/>
      <c r="U416" s="48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0">
        <v>5.0599999999999996</v>
      </c>
      <c r="E417" s="490"/>
      <c r="F417" s="490"/>
      <c r="G417" s="127"/>
      <c r="H417" s="47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6"/>
      <c r="P417" s="486"/>
      <c r="Q417" s="486"/>
      <c r="R417" s="486"/>
      <c r="S417" s="486"/>
      <c r="T417" s="486"/>
      <c r="U417" s="48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0"/>
      <c r="E418" s="490"/>
      <c r="F418" s="490"/>
      <c r="G418" s="127"/>
      <c r="H418" s="47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6"/>
      <c r="P418" s="486"/>
      <c r="Q418" s="486"/>
      <c r="R418" s="486"/>
      <c r="S418" s="486"/>
      <c r="T418" s="486"/>
      <c r="U418" s="48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0"/>
      <c r="E419" s="490"/>
      <c r="F419" s="490"/>
      <c r="G419" s="127"/>
      <c r="H419" s="47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6"/>
      <c r="P419" s="486"/>
      <c r="Q419" s="486"/>
      <c r="R419" s="486"/>
      <c r="S419" s="486"/>
      <c r="T419" s="486"/>
      <c r="U419" s="48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0"/>
      <c r="E420" s="490"/>
      <c r="F420" s="490"/>
      <c r="G420" s="127"/>
      <c r="H420" s="47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6"/>
      <c r="P420" s="486"/>
      <c r="Q420" s="486"/>
      <c r="R420" s="486"/>
      <c r="S420" s="486"/>
      <c r="T420" s="486"/>
      <c r="U420" s="48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0"/>
      <c r="E421" s="490"/>
      <c r="F421" s="490"/>
      <c r="G421" s="127"/>
      <c r="H421" s="47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6"/>
      <c r="P421" s="486"/>
      <c r="Q421" s="486"/>
      <c r="R421" s="486"/>
      <c r="S421" s="486"/>
      <c r="T421" s="486"/>
      <c r="U421" s="48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0"/>
      <c r="E422" s="490"/>
      <c r="F422" s="490"/>
      <c r="G422" s="127"/>
      <c r="H422" s="47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6"/>
      <c r="P422" s="486"/>
      <c r="Q422" s="486"/>
      <c r="R422" s="486"/>
      <c r="S422" s="486"/>
      <c r="T422" s="486"/>
      <c r="U422" s="48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0"/>
      <c r="E423" s="490"/>
      <c r="F423" s="490"/>
      <c r="G423" s="127"/>
      <c r="H423" s="47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6"/>
      <c r="P423" s="486"/>
      <c r="Q423" s="486"/>
      <c r="R423" s="486"/>
      <c r="S423" s="486"/>
      <c r="T423" s="486"/>
      <c r="U423" s="48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0"/>
      <c r="E424" s="490"/>
      <c r="F424" s="490"/>
      <c r="G424" s="127"/>
      <c r="H424" s="47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6"/>
      <c r="P424" s="486"/>
      <c r="Q424" s="486"/>
      <c r="R424" s="486"/>
      <c r="S424" s="486"/>
      <c r="T424" s="486"/>
      <c r="U424" s="48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0"/>
      <c r="E425" s="490"/>
      <c r="F425" s="490"/>
      <c r="G425" s="127"/>
      <c r="H425" s="47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6"/>
      <c r="P425" s="486"/>
      <c r="Q425" s="486"/>
      <c r="R425" s="486"/>
      <c r="S425" s="486"/>
      <c r="T425" s="486"/>
      <c r="U425" s="48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0"/>
      <c r="E426" s="490"/>
      <c r="F426" s="490"/>
      <c r="G426" s="127"/>
      <c r="H426" s="47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6"/>
      <c r="P426" s="486"/>
      <c r="Q426" s="486"/>
      <c r="R426" s="486"/>
      <c r="S426" s="486"/>
      <c r="T426" s="486"/>
      <c r="U426" s="48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0"/>
      <c r="E427" s="490"/>
      <c r="F427" s="490"/>
      <c r="G427" s="127"/>
      <c r="H427" s="47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6"/>
      <c r="P427" s="486"/>
      <c r="Q427" s="486"/>
      <c r="R427" s="486"/>
      <c r="S427" s="486"/>
      <c r="T427" s="486"/>
      <c r="U427" s="48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4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77" t="s">
        <v>217</v>
      </c>
      <c r="C429" s="125" t="s">
        <v>179</v>
      </c>
      <c r="D429" s="490">
        <v>5.03</v>
      </c>
      <c r="E429" s="490"/>
      <c r="F429" s="490"/>
      <c r="G429" s="127"/>
      <c r="H429" s="47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6"/>
      <c r="P429" s="486"/>
      <c r="Q429" s="486"/>
      <c r="R429" s="486"/>
      <c r="S429" s="486"/>
      <c r="T429" s="486"/>
      <c r="U429" s="48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77" t="s">
        <v>217</v>
      </c>
      <c r="C430" s="125" t="s">
        <v>186</v>
      </c>
      <c r="D430" s="490">
        <v>5.03</v>
      </c>
      <c r="E430" s="490"/>
      <c r="F430" s="490"/>
      <c r="G430" s="127"/>
      <c r="H430" s="47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6"/>
      <c r="P430" s="486"/>
      <c r="Q430" s="486"/>
      <c r="R430" s="486"/>
      <c r="S430" s="486"/>
      <c r="T430" s="486"/>
      <c r="U430" s="48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77" t="s">
        <v>217</v>
      </c>
      <c r="C431" s="125" t="s">
        <v>204</v>
      </c>
      <c r="D431" s="490">
        <v>5.03</v>
      </c>
      <c r="E431" s="490"/>
      <c r="F431" s="490"/>
      <c r="G431" s="127"/>
      <c r="H431" s="47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6"/>
      <c r="P431" s="486"/>
      <c r="Q431" s="486"/>
      <c r="R431" s="486"/>
      <c r="S431" s="486"/>
      <c r="T431" s="486"/>
      <c r="U431" s="48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490">
        <v>5.03</v>
      </c>
      <c r="E432" s="490"/>
      <c r="F432" s="490">
        <v>20170306</v>
      </c>
      <c r="G432" s="127">
        <v>649</v>
      </c>
      <c r="H432" s="478">
        <f t="shared" si="105"/>
        <v>3264.4700000000003</v>
      </c>
      <c r="I432" s="128">
        <v>60</v>
      </c>
      <c r="J432" s="129">
        <f t="array" ref="J432">IF(ISERROR(G432/I432),"",G432/I432)</f>
        <v>10.816666666666666</v>
      </c>
      <c r="K432" s="130">
        <f t="array" ref="K432">IF(ISERROR(G432/L432),"",G432/L432)</f>
        <v>69.784946236559136</v>
      </c>
      <c r="L432" s="128">
        <v>9.3000000000000007</v>
      </c>
      <c r="M432" s="108">
        <f t="shared" si="106"/>
        <v>-9.7849462365591364</v>
      </c>
      <c r="N432" s="129">
        <f t="shared" si="107"/>
        <v>0</v>
      </c>
      <c r="O432" s="486"/>
      <c r="P432" s="486"/>
      <c r="Q432" s="486"/>
      <c r="R432" s="486"/>
      <c r="S432" s="486"/>
      <c r="T432" s="486"/>
      <c r="U432" s="486"/>
      <c r="V432" s="131">
        <f t="shared" si="108"/>
        <v>0</v>
      </c>
      <c r="W432" s="132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0">
        <v>5.03</v>
      </c>
      <c r="E433" s="490"/>
      <c r="F433" s="490"/>
      <c r="G433" s="127"/>
      <c r="H433" s="47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6"/>
      <c r="P433" s="486"/>
      <c r="Q433" s="486"/>
      <c r="R433" s="486"/>
      <c r="S433" s="486"/>
      <c r="T433" s="486"/>
      <c r="U433" s="48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0">
        <v>5.03</v>
      </c>
      <c r="E434" s="490"/>
      <c r="F434" s="490"/>
      <c r="G434" s="127"/>
      <c r="H434" s="47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6"/>
      <c r="P434" s="486"/>
      <c r="Q434" s="486"/>
      <c r="R434" s="486"/>
      <c r="S434" s="486"/>
      <c r="T434" s="486"/>
      <c r="U434" s="48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0">
        <v>5.03</v>
      </c>
      <c r="E435" s="490"/>
      <c r="F435" s="490"/>
      <c r="G435" s="127"/>
      <c r="H435" s="47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6"/>
      <c r="P435" s="486"/>
      <c r="Q435" s="486"/>
      <c r="R435" s="486"/>
      <c r="S435" s="486"/>
      <c r="T435" s="486"/>
      <c r="U435" s="48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90">
        <v>5.03</v>
      </c>
      <c r="E436" s="490"/>
      <c r="F436" s="490">
        <v>20170305</v>
      </c>
      <c r="G436" s="127">
        <v>19</v>
      </c>
      <c r="H436" s="478">
        <f t="shared" si="105"/>
        <v>95.570000000000007</v>
      </c>
      <c r="I436" s="128">
        <v>1.5</v>
      </c>
      <c r="J436" s="128"/>
      <c r="K436" s="130">
        <f t="array" ref="K436">IF(ISERROR(G436/L436),"",G436/L436)</f>
        <v>2.043010752688172</v>
      </c>
      <c r="L436" s="128">
        <v>9.3000000000000007</v>
      </c>
      <c r="M436" s="108">
        <f t="shared" si="106"/>
        <v>-0.543010752688172</v>
      </c>
      <c r="N436" s="128">
        <f t="shared" si="107"/>
        <v>0</v>
      </c>
      <c r="O436" s="486"/>
      <c r="P436" s="486"/>
      <c r="Q436" s="486"/>
      <c r="R436" s="486"/>
      <c r="S436" s="486"/>
      <c r="T436" s="486"/>
      <c r="U436" s="486"/>
      <c r="V436" s="131"/>
      <c r="W436" s="479"/>
      <c r="X436" s="131"/>
      <c r="Y436" s="131"/>
      <c r="Z436" s="131"/>
      <c r="AA436" s="131"/>
    </row>
    <row r="437" spans="1:27" s="305" customFormat="1" ht="20.100000000000001" hidden="1" customHeight="1">
      <c r="A437" s="258">
        <v>30600004</v>
      </c>
      <c r="B437" s="145" t="s">
        <v>219</v>
      </c>
      <c r="C437" s="125" t="s">
        <v>179</v>
      </c>
      <c r="D437" s="490">
        <v>5.03</v>
      </c>
      <c r="E437" s="490"/>
      <c r="F437" s="490"/>
      <c r="G437" s="146"/>
      <c r="H437" s="478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86"/>
      <c r="P437" s="486"/>
      <c r="Q437" s="486"/>
      <c r="R437" s="486"/>
      <c r="S437" s="486"/>
      <c r="T437" s="486"/>
      <c r="U437" s="486"/>
      <c r="V437" s="131">
        <f t="shared" ref="V437:V448" si="109">SUM(X437:AA437)</f>
        <v>0</v>
      </c>
      <c r="W437" s="479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0">
        <v>5.03</v>
      </c>
      <c r="E438" s="490"/>
      <c r="F438" s="490"/>
      <c r="G438" s="127"/>
      <c r="H438" s="47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6"/>
      <c r="P438" s="486"/>
      <c r="Q438" s="486"/>
      <c r="R438" s="486"/>
      <c r="S438" s="486"/>
      <c r="T438" s="486"/>
      <c r="U438" s="48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0">
        <v>5.03</v>
      </c>
      <c r="E439" s="490"/>
      <c r="F439" s="490"/>
      <c r="G439" s="127"/>
      <c r="H439" s="47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6"/>
      <c r="P439" s="486"/>
      <c r="Q439" s="486"/>
      <c r="R439" s="486"/>
      <c r="S439" s="486"/>
      <c r="T439" s="486"/>
      <c r="U439" s="48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0">
        <v>5.03</v>
      </c>
      <c r="E440" s="490"/>
      <c r="F440" s="490"/>
      <c r="G440" s="127"/>
      <c r="H440" s="47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6"/>
      <c r="P440" s="486"/>
      <c r="Q440" s="486"/>
      <c r="R440" s="486"/>
      <c r="S440" s="486"/>
      <c r="T440" s="486"/>
      <c r="U440" s="48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0">
        <v>5.03</v>
      </c>
      <c r="E441" s="490"/>
      <c r="F441" s="490"/>
      <c r="G441" s="127"/>
      <c r="H441" s="47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6"/>
      <c r="P441" s="486"/>
      <c r="Q441" s="486"/>
      <c r="R441" s="486"/>
      <c r="S441" s="486"/>
      <c r="T441" s="486"/>
      <c r="U441" s="48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0">
        <v>5.03</v>
      </c>
      <c r="E442" s="490"/>
      <c r="F442" s="490"/>
      <c r="G442" s="127"/>
      <c r="H442" s="47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6"/>
      <c r="P442" s="486"/>
      <c r="Q442" s="486"/>
      <c r="R442" s="486"/>
      <c r="S442" s="486"/>
      <c r="T442" s="486"/>
      <c r="U442" s="48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0">
        <v>5.03</v>
      </c>
      <c r="E443" s="490"/>
      <c r="F443" s="490"/>
      <c r="G443" s="127"/>
      <c r="H443" s="47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6"/>
      <c r="P443" s="486"/>
      <c r="Q443" s="486"/>
      <c r="R443" s="486"/>
      <c r="S443" s="486"/>
      <c r="T443" s="486"/>
      <c r="U443" s="48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0">
        <v>5.03</v>
      </c>
      <c r="E444" s="490"/>
      <c r="F444" s="490"/>
      <c r="G444" s="127"/>
      <c r="H444" s="47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6"/>
      <c r="P444" s="486"/>
      <c r="Q444" s="486"/>
      <c r="R444" s="486"/>
      <c r="S444" s="486"/>
      <c r="T444" s="486"/>
      <c r="U444" s="48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77" t="s">
        <v>222</v>
      </c>
      <c r="C445" s="125" t="s">
        <v>181</v>
      </c>
      <c r="D445" s="490">
        <v>9.36</v>
      </c>
      <c r="E445" s="490"/>
      <c r="F445" s="490"/>
      <c r="G445" s="127"/>
      <c r="H445" s="47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6"/>
      <c r="P445" s="486"/>
      <c r="Q445" s="486"/>
      <c r="R445" s="486"/>
      <c r="S445" s="486"/>
      <c r="T445" s="486"/>
      <c r="U445" s="48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77" t="s">
        <v>222</v>
      </c>
      <c r="C446" s="125" t="s">
        <v>179</v>
      </c>
      <c r="D446" s="490">
        <v>9.36</v>
      </c>
      <c r="E446" s="490"/>
      <c r="F446" s="490"/>
      <c r="G446" s="127"/>
      <c r="H446" s="47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6"/>
      <c r="P446" s="486"/>
      <c r="Q446" s="486"/>
      <c r="R446" s="486"/>
      <c r="S446" s="486"/>
      <c r="T446" s="486"/>
      <c r="U446" s="48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77" t="s">
        <v>222</v>
      </c>
      <c r="C447" s="125" t="s">
        <v>221</v>
      </c>
      <c r="D447" s="490">
        <v>9.36</v>
      </c>
      <c r="E447" s="490"/>
      <c r="F447" s="490"/>
      <c r="G447" s="127"/>
      <c r="H447" s="47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6"/>
      <c r="P447" s="486"/>
      <c r="Q447" s="486"/>
      <c r="R447" s="486"/>
      <c r="S447" s="486"/>
      <c r="T447" s="486"/>
      <c r="U447" s="48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77" t="s">
        <v>222</v>
      </c>
      <c r="C448" s="125" t="s">
        <v>186</v>
      </c>
      <c r="D448" s="490">
        <v>9.36</v>
      </c>
      <c r="E448" s="490"/>
      <c r="F448" s="490"/>
      <c r="G448" s="127"/>
      <c r="H448" s="47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6"/>
      <c r="P448" s="486"/>
      <c r="Q448" s="486"/>
      <c r="R448" s="486"/>
      <c r="S448" s="486"/>
      <c r="T448" s="486"/>
      <c r="U448" s="48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77" t="s">
        <v>393</v>
      </c>
      <c r="C449" s="177" t="s">
        <v>395</v>
      </c>
      <c r="D449" s="490">
        <v>5</v>
      </c>
      <c r="E449" s="490"/>
      <c r="F449" s="490"/>
      <c r="G449" s="127"/>
      <c r="H449" s="47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6"/>
      <c r="P449" s="486"/>
      <c r="Q449" s="486"/>
      <c r="R449" s="486"/>
      <c r="S449" s="486"/>
      <c r="T449" s="486"/>
      <c r="U449" s="48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77" t="s">
        <v>393</v>
      </c>
      <c r="C450" s="177" t="s">
        <v>402</v>
      </c>
      <c r="D450" s="490">
        <v>5</v>
      </c>
      <c r="E450" s="490"/>
      <c r="F450" s="490"/>
      <c r="G450" s="127"/>
      <c r="H450" s="47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6"/>
      <c r="P450" s="486"/>
      <c r="Q450" s="486"/>
      <c r="R450" s="486"/>
      <c r="S450" s="486"/>
      <c r="T450" s="486"/>
      <c r="U450" s="48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77" t="s">
        <v>404</v>
      </c>
      <c r="C451" s="177" t="s">
        <v>405</v>
      </c>
      <c r="D451" s="490">
        <v>5</v>
      </c>
      <c r="E451" s="490"/>
      <c r="F451" s="490"/>
      <c r="G451" s="127"/>
      <c r="H451" s="47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6"/>
      <c r="P451" s="486"/>
      <c r="Q451" s="486"/>
      <c r="R451" s="486"/>
      <c r="S451" s="486"/>
      <c r="T451" s="486"/>
      <c r="U451" s="48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77" t="s">
        <v>342</v>
      </c>
      <c r="C452" s="177" t="s">
        <v>372</v>
      </c>
      <c r="D452" s="490">
        <v>5</v>
      </c>
      <c r="E452" s="490"/>
      <c r="F452" s="490"/>
      <c r="G452" s="127"/>
      <c r="H452" s="47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6"/>
      <c r="P452" s="486"/>
      <c r="Q452" s="486"/>
      <c r="R452" s="486"/>
      <c r="S452" s="486"/>
      <c r="T452" s="486"/>
      <c r="U452" s="48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77" t="s">
        <v>343</v>
      </c>
      <c r="C453" s="125" t="s">
        <v>345</v>
      </c>
      <c r="D453" s="490">
        <v>5</v>
      </c>
      <c r="E453" s="490"/>
      <c r="F453" s="490"/>
      <c r="G453" s="127"/>
      <c r="H453" s="47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6"/>
      <c r="P453" s="486"/>
      <c r="Q453" s="486"/>
      <c r="R453" s="486"/>
      <c r="S453" s="486"/>
      <c r="T453" s="486"/>
      <c r="U453" s="48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77" t="s">
        <v>343</v>
      </c>
      <c r="C454" s="125" t="s">
        <v>347</v>
      </c>
      <c r="D454" s="490">
        <v>5</v>
      </c>
      <c r="E454" s="490"/>
      <c r="F454" s="490"/>
      <c r="G454" s="127"/>
      <c r="H454" s="47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6"/>
      <c r="P454" s="486"/>
      <c r="Q454" s="486"/>
      <c r="R454" s="486"/>
      <c r="S454" s="486"/>
      <c r="T454" s="486"/>
      <c r="U454" s="48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0">
        <v>5.0599999999999996</v>
      </c>
      <c r="E455" s="490"/>
      <c r="F455" s="490"/>
      <c r="G455" s="127"/>
      <c r="H455" s="47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6"/>
      <c r="P455" s="486"/>
      <c r="Q455" s="486"/>
      <c r="R455" s="486"/>
      <c r="S455" s="486"/>
      <c r="T455" s="486"/>
      <c r="U455" s="48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0">
        <v>5.0599999999999996</v>
      </c>
      <c r="E456" s="490"/>
      <c r="F456" s="490"/>
      <c r="G456" s="127"/>
      <c r="H456" s="47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6"/>
      <c r="P456" s="486"/>
      <c r="Q456" s="486"/>
      <c r="R456" s="486"/>
      <c r="S456" s="486"/>
      <c r="T456" s="486"/>
      <c r="U456" s="48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0"/>
      <c r="E457" s="490"/>
      <c r="F457" s="490"/>
      <c r="G457" s="127"/>
      <c r="H457" s="47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6"/>
      <c r="P457" s="486"/>
      <c r="Q457" s="486"/>
      <c r="R457" s="486"/>
      <c r="S457" s="486"/>
      <c r="T457" s="486"/>
      <c r="U457" s="48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0"/>
      <c r="E458" s="490"/>
      <c r="F458" s="490"/>
      <c r="G458" s="127"/>
      <c r="H458" s="47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6"/>
      <c r="P458" s="486"/>
      <c r="Q458" s="486"/>
      <c r="R458" s="486"/>
      <c r="S458" s="486"/>
      <c r="T458" s="486"/>
      <c r="U458" s="486"/>
      <c r="V458" s="131"/>
      <c r="W458" s="132"/>
      <c r="X458" s="131"/>
      <c r="Y458" s="131"/>
      <c r="Z458" s="131"/>
      <c r="AA458" s="131"/>
    </row>
    <row r="459" spans="1:27" s="305" customFormat="1" ht="20.100000000000001" customHeight="1">
      <c r="A459" s="253">
        <v>30400005</v>
      </c>
      <c r="B459" s="145" t="s">
        <v>419</v>
      </c>
      <c r="C459" s="177" t="s">
        <v>422</v>
      </c>
      <c r="D459" s="490"/>
      <c r="E459" s="490"/>
      <c r="F459" s="490">
        <v>20170303</v>
      </c>
      <c r="G459" s="127">
        <f>90+20+60+54+43</f>
        <v>267</v>
      </c>
      <c r="H459" s="478">
        <f t="shared" si="105"/>
        <v>0</v>
      </c>
      <c r="I459" s="128">
        <v>10</v>
      </c>
      <c r="J459" s="128"/>
      <c r="K459" s="130">
        <f t="array" ref="K459">IF(ISERROR(G459/L459),"",G459/L459)</f>
        <v>11.125</v>
      </c>
      <c r="L459" s="128">
        <v>24</v>
      </c>
      <c r="M459" s="108">
        <f t="shared" si="110"/>
        <v>-1.125</v>
      </c>
      <c r="N459" s="128"/>
      <c r="O459" s="486"/>
      <c r="P459" s="486"/>
      <c r="Q459" s="486"/>
      <c r="R459" s="486"/>
      <c r="S459" s="486"/>
      <c r="T459" s="486"/>
      <c r="U459" s="486"/>
      <c r="V459" s="131"/>
      <c r="W459" s="479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0">
        <v>5.07</v>
      </c>
      <c r="E460" s="490"/>
      <c r="F460" s="490"/>
      <c r="G460" s="127"/>
      <c r="H460" s="47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6"/>
      <c r="P460" s="486"/>
      <c r="Q460" s="486"/>
      <c r="R460" s="486"/>
      <c r="S460" s="486"/>
      <c r="T460" s="486"/>
      <c r="U460" s="48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0">
        <v>5.07</v>
      </c>
      <c r="E461" s="490"/>
      <c r="F461" s="490"/>
      <c r="G461" s="127"/>
      <c r="H461" s="47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6"/>
      <c r="P461" s="486"/>
      <c r="Q461" s="486"/>
      <c r="R461" s="486"/>
      <c r="S461" s="486"/>
      <c r="T461" s="486"/>
      <c r="U461" s="48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0">
        <v>5.0599999999999996</v>
      </c>
      <c r="E462" s="490"/>
      <c r="F462" s="489"/>
      <c r="G462" s="127"/>
      <c r="H462" s="478">
        <f>D462*G462</f>
        <v>0</v>
      </c>
      <c r="I462" s="128"/>
      <c r="J462" s="129" t="str">
        <f t="array" ref="J462">IF(ISERROR(G462/I462),"",G462/I462)</f>
        <v/>
      </c>
      <c r="K462" s="47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6"/>
      <c r="P462" s="486"/>
      <c r="Q462" s="486"/>
      <c r="R462" s="486"/>
      <c r="S462" s="486"/>
      <c r="T462" s="486"/>
      <c r="U462" s="48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487" t="s">
        <v>202</v>
      </c>
      <c r="D463" s="138"/>
      <c r="E463" s="138"/>
      <c r="F463" s="138"/>
      <c r="G463" s="139">
        <f>SUM(G429:G462)</f>
        <v>935</v>
      </c>
      <c r="H463" s="140">
        <f>SUM(H429:H462)</f>
        <v>3360.0400000000004</v>
      </c>
      <c r="I463" s="140">
        <f>SUM(I429:I462)</f>
        <v>71.5</v>
      </c>
      <c r="J463" s="129">
        <f t="array" ref="J463">IF(ISERROR(G463/I463),"",G463/I463)</f>
        <v>13.076923076923077</v>
      </c>
      <c r="K463" s="140">
        <f>SUM(K429:K462)</f>
        <v>82.952956989247312</v>
      </c>
      <c r="L463" s="141"/>
      <c r="M463" s="144">
        <f t="shared" ref="M463:V463" si="114">SUM(M429:M462)</f>
        <v>-11.452956989247308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0">
        <v>5.03</v>
      </c>
      <c r="E464" s="490"/>
      <c r="F464" s="490"/>
      <c r="G464" s="127"/>
      <c r="H464" s="47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6"/>
      <c r="P464" s="486"/>
      <c r="Q464" s="486"/>
      <c r="R464" s="486"/>
      <c r="S464" s="486"/>
      <c r="T464" s="486"/>
      <c r="U464" s="48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0">
        <v>5.03</v>
      </c>
      <c r="E465" s="490"/>
      <c r="F465" s="490"/>
      <c r="G465" s="127"/>
      <c r="H465" s="47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6"/>
      <c r="P465" s="486"/>
      <c r="Q465" s="486"/>
      <c r="R465" s="486"/>
      <c r="S465" s="486"/>
      <c r="T465" s="486"/>
      <c r="U465" s="48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0">
        <v>5.04</v>
      </c>
      <c r="E466" s="490"/>
      <c r="F466" s="490"/>
      <c r="G466" s="127"/>
      <c r="H466" s="47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6"/>
      <c r="P466" s="486"/>
      <c r="Q466" s="486"/>
      <c r="R466" s="486"/>
      <c r="S466" s="486"/>
      <c r="T466" s="486"/>
      <c r="U466" s="48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0">
        <v>5.03</v>
      </c>
      <c r="E467" s="490"/>
      <c r="F467" s="490"/>
      <c r="G467" s="127"/>
      <c r="H467" s="47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6"/>
      <c r="P467" s="486"/>
      <c r="Q467" s="486"/>
      <c r="R467" s="486"/>
      <c r="S467" s="486"/>
      <c r="T467" s="486"/>
      <c r="U467" s="48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3" t="s">
        <v>203</v>
      </c>
      <c r="D468" s="490">
        <v>5.03</v>
      </c>
      <c r="E468" s="490"/>
      <c r="F468" s="490"/>
      <c r="G468" s="127"/>
      <c r="H468" s="47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6"/>
      <c r="P468" s="486"/>
      <c r="Q468" s="486"/>
      <c r="R468" s="486"/>
      <c r="S468" s="486"/>
      <c r="T468" s="486"/>
      <c r="U468" s="48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0">
        <v>5.03</v>
      </c>
      <c r="E469" s="490"/>
      <c r="F469" s="490"/>
      <c r="G469" s="127"/>
      <c r="H469" s="47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6"/>
      <c r="P469" s="486"/>
      <c r="Q469" s="486"/>
      <c r="R469" s="486"/>
      <c r="S469" s="486"/>
      <c r="T469" s="486"/>
      <c r="U469" s="48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0">
        <v>5.03</v>
      </c>
      <c r="E470" s="490"/>
      <c r="F470" s="490"/>
      <c r="G470" s="127"/>
      <c r="H470" s="47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6"/>
      <c r="P470" s="486"/>
      <c r="Q470" s="486"/>
      <c r="R470" s="486"/>
      <c r="S470" s="486"/>
      <c r="T470" s="486"/>
      <c r="U470" s="48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3" t="s">
        <v>228</v>
      </c>
      <c r="D471" s="490">
        <v>5.03</v>
      </c>
      <c r="E471" s="490"/>
      <c r="F471" s="490"/>
      <c r="G471" s="127"/>
      <c r="H471" s="47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6"/>
      <c r="P471" s="486"/>
      <c r="Q471" s="486"/>
      <c r="R471" s="486"/>
      <c r="S471" s="486"/>
      <c r="T471" s="486"/>
      <c r="U471" s="48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3" t="s">
        <v>212</v>
      </c>
      <c r="D472" s="490">
        <v>5.03</v>
      </c>
      <c r="E472" s="490"/>
      <c r="F472" s="490"/>
      <c r="G472" s="127"/>
      <c r="H472" s="47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6"/>
      <c r="P472" s="486"/>
      <c r="Q472" s="486"/>
      <c r="R472" s="486"/>
      <c r="S472" s="486"/>
      <c r="T472" s="486"/>
      <c r="U472" s="48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3" t="s">
        <v>203</v>
      </c>
      <c r="D473" s="490">
        <v>5.03</v>
      </c>
      <c r="E473" s="490"/>
      <c r="F473" s="490"/>
      <c r="G473" s="127"/>
      <c r="H473" s="47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6"/>
      <c r="P473" s="486"/>
      <c r="Q473" s="486"/>
      <c r="R473" s="486"/>
      <c r="S473" s="486"/>
      <c r="T473" s="486"/>
      <c r="U473" s="48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3" t="s">
        <v>186</v>
      </c>
      <c r="D474" s="490">
        <v>5.03</v>
      </c>
      <c r="E474" s="490"/>
      <c r="F474" s="490"/>
      <c r="G474" s="127"/>
      <c r="H474" s="47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6"/>
      <c r="P474" s="486"/>
      <c r="Q474" s="486"/>
      <c r="R474" s="486"/>
      <c r="S474" s="486"/>
      <c r="T474" s="486"/>
      <c r="U474" s="48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3" t="s">
        <v>228</v>
      </c>
      <c r="D475" s="490">
        <v>5.03</v>
      </c>
      <c r="E475" s="490"/>
      <c r="F475" s="490"/>
      <c r="G475" s="127"/>
      <c r="H475" s="47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6"/>
      <c r="P475" s="486"/>
      <c r="Q475" s="486"/>
      <c r="R475" s="486"/>
      <c r="S475" s="486"/>
      <c r="T475" s="486"/>
      <c r="U475" s="48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3" t="s">
        <v>199</v>
      </c>
      <c r="D476" s="490">
        <v>5.03</v>
      </c>
      <c r="E476" s="490"/>
      <c r="F476" s="490"/>
      <c r="G476" s="127"/>
      <c r="H476" s="47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6"/>
      <c r="P476" s="486"/>
      <c r="Q476" s="486"/>
      <c r="R476" s="486"/>
      <c r="S476" s="486"/>
      <c r="T476" s="486"/>
      <c r="U476" s="48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0">
        <v>5.0599999999999996</v>
      </c>
      <c r="E477" s="490"/>
      <c r="F477" s="490"/>
      <c r="G477" s="127"/>
      <c r="H477" s="47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6"/>
      <c r="P477" s="486"/>
      <c r="Q477" s="486"/>
      <c r="R477" s="486"/>
      <c r="S477" s="486"/>
      <c r="T477" s="486"/>
      <c r="U477" s="48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0">
        <v>5.0599999999999996</v>
      </c>
      <c r="E478" s="490"/>
      <c r="F478" s="490"/>
      <c r="G478" s="127"/>
      <c r="H478" s="47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6"/>
      <c r="P478" s="486"/>
      <c r="Q478" s="486"/>
      <c r="R478" s="486"/>
      <c r="S478" s="486"/>
      <c r="T478" s="486"/>
      <c r="U478" s="48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4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0">
        <v>5.04</v>
      </c>
      <c r="E480" s="490"/>
      <c r="F480" s="490"/>
      <c r="G480" s="127"/>
      <c r="H480" s="47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6"/>
      <c r="P480" s="486"/>
      <c r="Q480" s="486"/>
      <c r="R480" s="486"/>
      <c r="S480" s="486"/>
      <c r="T480" s="486"/>
      <c r="U480" s="48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0">
        <v>5.04</v>
      </c>
      <c r="E481" s="490"/>
      <c r="F481" s="490"/>
      <c r="G481" s="127"/>
      <c r="H481" s="47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6"/>
      <c r="P481" s="486"/>
      <c r="Q481" s="486"/>
      <c r="R481" s="486"/>
      <c r="S481" s="486"/>
      <c r="T481" s="486"/>
      <c r="U481" s="48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0">
        <v>5.04</v>
      </c>
      <c r="E482" s="490"/>
      <c r="F482" s="490"/>
      <c r="G482" s="127"/>
      <c r="H482" s="47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6"/>
      <c r="P482" s="486"/>
      <c r="Q482" s="486"/>
      <c r="R482" s="486"/>
      <c r="S482" s="486"/>
      <c r="T482" s="486"/>
      <c r="U482" s="48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0">
        <v>5.04</v>
      </c>
      <c r="E483" s="490"/>
      <c r="F483" s="490"/>
      <c r="G483" s="127"/>
      <c r="H483" s="47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6"/>
      <c r="P483" s="486"/>
      <c r="Q483" s="486"/>
      <c r="R483" s="486"/>
      <c r="S483" s="486"/>
      <c r="T483" s="486"/>
      <c r="U483" s="48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0">
        <v>5.04</v>
      </c>
      <c r="E484" s="490"/>
      <c r="F484" s="490"/>
      <c r="G484" s="127"/>
      <c r="H484" s="47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6"/>
      <c r="P484" s="486"/>
      <c r="Q484" s="486"/>
      <c r="R484" s="486"/>
      <c r="S484" s="486"/>
      <c r="T484" s="486"/>
      <c r="U484" s="48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0">
        <v>5.04</v>
      </c>
      <c r="E485" s="490"/>
      <c r="F485" s="490"/>
      <c r="G485" s="127"/>
      <c r="H485" s="47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6"/>
      <c r="P485" s="486"/>
      <c r="Q485" s="486"/>
      <c r="R485" s="486"/>
      <c r="S485" s="486"/>
      <c r="T485" s="486"/>
      <c r="U485" s="48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0">
        <v>5.04</v>
      </c>
      <c r="E486" s="490"/>
      <c r="F486" s="490"/>
      <c r="G486" s="127"/>
      <c r="H486" s="47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6"/>
      <c r="P486" s="486"/>
      <c r="Q486" s="486"/>
      <c r="R486" s="486"/>
      <c r="S486" s="486"/>
      <c r="T486" s="486"/>
      <c r="U486" s="48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0">
        <v>5.04</v>
      </c>
      <c r="E487" s="490"/>
      <c r="F487" s="490"/>
      <c r="G487" s="127"/>
      <c r="H487" s="47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6"/>
      <c r="P487" s="486"/>
      <c r="Q487" s="486"/>
      <c r="R487" s="486"/>
      <c r="S487" s="486"/>
      <c r="T487" s="486"/>
      <c r="U487" s="48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0">
        <v>5.04</v>
      </c>
      <c r="E488" s="490"/>
      <c r="F488" s="490"/>
      <c r="G488" s="127"/>
      <c r="H488" s="47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6"/>
      <c r="P488" s="486"/>
      <c r="Q488" s="486"/>
      <c r="R488" s="486"/>
      <c r="S488" s="486"/>
      <c r="T488" s="486"/>
      <c r="U488" s="48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0">
        <v>5.04</v>
      </c>
      <c r="E489" s="490"/>
      <c r="F489" s="490"/>
      <c r="G489" s="127"/>
      <c r="H489" s="47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6"/>
      <c r="P489" s="486"/>
      <c r="Q489" s="486"/>
      <c r="R489" s="486"/>
      <c r="S489" s="486"/>
      <c r="T489" s="486"/>
      <c r="U489" s="48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4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4"/>
      <c r="D491" s="490">
        <v>3.65</v>
      </c>
      <c r="E491" s="490"/>
      <c r="F491" s="489"/>
      <c r="G491" s="127"/>
      <c r="H491" s="478">
        <f t="shared" ref="H491:H505" si="127">D491*G491</f>
        <v>0</v>
      </c>
      <c r="I491" s="128"/>
      <c r="J491" s="129" t="str">
        <f t="array" ref="J491">IF(ISERROR(G491/I491),"",G491/I491)</f>
        <v/>
      </c>
      <c r="K491" s="47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6"/>
      <c r="P491" s="486"/>
      <c r="Q491" s="486"/>
      <c r="R491" s="486"/>
      <c r="S491" s="486"/>
      <c r="T491" s="486"/>
      <c r="U491" s="48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4"/>
      <c r="D492" s="490">
        <v>6.58</v>
      </c>
      <c r="E492" s="490"/>
      <c r="F492" s="490"/>
      <c r="G492" s="127"/>
      <c r="H492" s="47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6"/>
      <c r="P492" s="486"/>
      <c r="Q492" s="486"/>
      <c r="R492" s="486"/>
      <c r="S492" s="486"/>
      <c r="T492" s="486"/>
      <c r="U492" s="48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4"/>
      <c r="D493" s="490">
        <v>7.8</v>
      </c>
      <c r="E493" s="490"/>
      <c r="F493" s="490"/>
      <c r="G493" s="127"/>
      <c r="H493" s="47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6"/>
      <c r="P493" s="486"/>
      <c r="Q493" s="486"/>
      <c r="R493" s="486"/>
      <c r="S493" s="486"/>
      <c r="T493" s="486"/>
      <c r="U493" s="48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4"/>
      <c r="D494" s="490">
        <v>4.4000000000000004</v>
      </c>
      <c r="E494" s="490"/>
      <c r="F494" s="490"/>
      <c r="G494" s="127"/>
      <c r="H494" s="47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6"/>
      <c r="P494" s="486"/>
      <c r="Q494" s="486"/>
      <c r="R494" s="486"/>
      <c r="S494" s="486"/>
      <c r="T494" s="486"/>
      <c r="U494" s="48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0"/>
      <c r="E495" s="490"/>
      <c r="F495" s="490"/>
      <c r="G495" s="127"/>
      <c r="H495" s="478">
        <f t="shared" si="127"/>
        <v>0</v>
      </c>
      <c r="I495" s="128"/>
      <c r="J495" s="129"/>
      <c r="K495" s="130"/>
      <c r="L495" s="128"/>
      <c r="M495" s="108"/>
      <c r="N495" s="129"/>
      <c r="O495" s="486"/>
      <c r="P495" s="486"/>
      <c r="Q495" s="486"/>
      <c r="R495" s="486"/>
      <c r="S495" s="486"/>
      <c r="T495" s="486"/>
      <c r="U495" s="48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4"/>
      <c r="D496" s="490"/>
      <c r="E496" s="490"/>
      <c r="F496" s="490"/>
      <c r="G496" s="127"/>
      <c r="H496" s="47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6"/>
      <c r="P496" s="486"/>
      <c r="Q496" s="486"/>
      <c r="R496" s="486"/>
      <c r="S496" s="486"/>
      <c r="T496" s="486"/>
      <c r="U496" s="48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4" t="s">
        <v>239</v>
      </c>
      <c r="C497" s="484" t="s">
        <v>179</v>
      </c>
      <c r="D497" s="490">
        <v>6.04</v>
      </c>
      <c r="E497" s="490"/>
      <c r="F497" s="490"/>
      <c r="G497" s="127"/>
      <c r="H497" s="47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6"/>
      <c r="P497" s="486"/>
      <c r="Q497" s="486"/>
      <c r="R497" s="486"/>
      <c r="S497" s="486"/>
      <c r="T497" s="486"/>
      <c r="U497" s="48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4" t="s">
        <v>239</v>
      </c>
      <c r="C498" s="484" t="s">
        <v>186</v>
      </c>
      <c r="D498" s="490">
        <v>6.04</v>
      </c>
      <c r="E498" s="490"/>
      <c r="F498" s="490"/>
      <c r="G498" s="127"/>
      <c r="H498" s="47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6"/>
      <c r="P498" s="486"/>
      <c r="Q498" s="486"/>
      <c r="R498" s="486"/>
      <c r="S498" s="486"/>
      <c r="T498" s="486"/>
      <c r="U498" s="48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4" t="s">
        <v>440</v>
      </c>
      <c r="C499" s="484" t="s">
        <v>179</v>
      </c>
      <c r="D499" s="490"/>
      <c r="E499" s="490"/>
      <c r="F499" s="490"/>
      <c r="G499" s="127"/>
      <c r="H499" s="478">
        <f t="shared" si="127"/>
        <v>0</v>
      </c>
      <c r="I499" s="128"/>
      <c r="J499" s="129"/>
      <c r="K499" s="130"/>
      <c r="L499" s="128"/>
      <c r="M499" s="108"/>
      <c r="N499" s="129"/>
      <c r="O499" s="486"/>
      <c r="P499" s="486"/>
      <c r="Q499" s="486"/>
      <c r="R499" s="486"/>
      <c r="S499" s="486"/>
      <c r="T499" s="486"/>
      <c r="U499" s="48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4" t="s">
        <v>440</v>
      </c>
      <c r="C500" s="484" t="s">
        <v>186</v>
      </c>
      <c r="D500" s="490"/>
      <c r="E500" s="490"/>
      <c r="F500" s="490"/>
      <c r="G500" s="127"/>
      <c r="H500" s="478">
        <f t="shared" si="127"/>
        <v>0</v>
      </c>
      <c r="I500" s="128"/>
      <c r="J500" s="129"/>
      <c r="K500" s="130"/>
      <c r="L500" s="128"/>
      <c r="M500" s="108"/>
      <c r="N500" s="129"/>
      <c r="O500" s="486"/>
      <c r="P500" s="486"/>
      <c r="Q500" s="486"/>
      <c r="R500" s="486"/>
      <c r="S500" s="486"/>
      <c r="T500" s="486"/>
      <c r="U500" s="48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77" t="s">
        <v>240</v>
      </c>
      <c r="C501" s="125"/>
      <c r="D501" s="490">
        <v>7.3</v>
      </c>
      <c r="E501" s="490"/>
      <c r="F501" s="490"/>
      <c r="G501" s="127"/>
      <c r="H501" s="47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6"/>
      <c r="P501" s="486"/>
      <c r="Q501" s="486"/>
      <c r="R501" s="486"/>
      <c r="S501" s="486"/>
      <c r="T501" s="486"/>
      <c r="U501" s="48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77" t="s">
        <v>241</v>
      </c>
      <c r="C502" s="125"/>
      <c r="D502" s="490">
        <f>78*120/1000</f>
        <v>9.36</v>
      </c>
      <c r="E502" s="490"/>
      <c r="F502" s="490"/>
      <c r="G502" s="127"/>
      <c r="H502" s="478">
        <f t="shared" si="127"/>
        <v>0</v>
      </c>
      <c r="I502" s="128"/>
      <c r="J502" s="129"/>
      <c r="K502" s="130"/>
      <c r="L502" s="128"/>
      <c r="M502" s="108"/>
      <c r="N502" s="129"/>
      <c r="O502" s="486"/>
      <c r="P502" s="486"/>
      <c r="Q502" s="486"/>
      <c r="R502" s="486"/>
      <c r="S502" s="486"/>
      <c r="T502" s="486"/>
      <c r="U502" s="48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77" t="s">
        <v>242</v>
      </c>
      <c r="C503" s="125"/>
      <c r="D503" s="490">
        <v>4.5</v>
      </c>
      <c r="E503" s="490"/>
      <c r="F503" s="490"/>
      <c r="G503" s="127"/>
      <c r="H503" s="478">
        <f t="shared" si="127"/>
        <v>0</v>
      </c>
      <c r="I503" s="128"/>
      <c r="J503" s="129"/>
      <c r="K503" s="130"/>
      <c r="L503" s="128"/>
      <c r="M503" s="108"/>
      <c r="N503" s="129"/>
      <c r="O503" s="486"/>
      <c r="P503" s="486"/>
      <c r="Q503" s="486"/>
      <c r="R503" s="486"/>
      <c r="S503" s="486"/>
      <c r="T503" s="486"/>
      <c r="U503" s="48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77" t="s">
        <v>243</v>
      </c>
      <c r="C504" s="125"/>
      <c r="D504" s="490">
        <v>4.5</v>
      </c>
      <c r="E504" s="490"/>
      <c r="F504" s="490"/>
      <c r="G504" s="127"/>
      <c r="H504" s="478">
        <f t="shared" si="127"/>
        <v>0</v>
      </c>
      <c r="I504" s="128"/>
      <c r="J504" s="129"/>
      <c r="K504" s="130"/>
      <c r="L504" s="128"/>
      <c r="M504" s="108"/>
      <c r="N504" s="129"/>
      <c r="O504" s="486"/>
      <c r="P504" s="486"/>
      <c r="Q504" s="486"/>
      <c r="R504" s="486"/>
      <c r="S504" s="486"/>
      <c r="T504" s="486"/>
      <c r="U504" s="48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77"/>
      <c r="C505" s="125"/>
      <c r="D505" s="490"/>
      <c r="E505" s="490"/>
      <c r="F505" s="490"/>
      <c r="G505" s="127"/>
      <c r="H505" s="478">
        <f t="shared" si="127"/>
        <v>0</v>
      </c>
      <c r="I505" s="128"/>
      <c r="J505" s="129"/>
      <c r="K505" s="130"/>
      <c r="L505" s="128"/>
      <c r="M505" s="108"/>
      <c r="N505" s="129"/>
      <c r="O505" s="486"/>
      <c r="P505" s="486"/>
      <c r="Q505" s="486"/>
      <c r="R505" s="486"/>
      <c r="S505" s="486"/>
      <c r="T505" s="486"/>
      <c r="U505" s="48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48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935</v>
      </c>
      <c r="H507" s="147">
        <f>SUM(H370,H428,H463,H479,H490,H506)</f>
        <v>3360.0400000000004</v>
      </c>
      <c r="I507" s="147">
        <f>SUM(I370,I428,I463,I479,I490,I506)</f>
        <v>71.5</v>
      </c>
      <c r="J507" s="148">
        <f t="array" ref="J507">IF(ISERROR(G507/I507),"",G507/I507)</f>
        <v>13.076923076923077</v>
      </c>
      <c r="K507" s="147">
        <f>SUM(K370,K428,K463,K479,K490,K506)</f>
        <v>82.952956989247312</v>
      </c>
      <c r="L507" s="148">
        <f>IF(ISERROR(G507/K507),"",G507/K507)</f>
        <v>11.271448709431761</v>
      </c>
      <c r="M507" s="147">
        <f t="shared" ref="M507:V507" si="129">SUM(M370,M428,M463,M479,M490,M506)</f>
        <v>-11.452956989247308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480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480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480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480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480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480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480">
        <f>G507</f>
        <v>935</v>
      </c>
      <c r="C514" s="646" t="s">
        <v>269</v>
      </c>
      <c r="D514" s="645"/>
      <c r="E514" s="738">
        <f>H507</f>
        <v>3360.0400000000004</v>
      </c>
      <c r="F514" s="738"/>
      <c r="G514" s="636" t="s">
        <v>270</v>
      </c>
      <c r="H514" s="636"/>
      <c r="I514" s="664">
        <f>L507</f>
        <v>11.271448709431761</v>
      </c>
      <c r="J514" s="664"/>
      <c r="K514" s="666" t="s">
        <v>271</v>
      </c>
      <c r="L514" s="666"/>
      <c r="M514" s="664">
        <f>J507</f>
        <v>13.076923076923077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480">
        <f>I507+C513</f>
        <v>72.5</v>
      </c>
      <c r="C515" s="643" t="s">
        <v>251</v>
      </c>
      <c r="D515" s="644"/>
      <c r="E515" s="738">
        <f>K507+I513</f>
        <v>93.952956989247312</v>
      </c>
      <c r="F515" s="738"/>
      <c r="G515" s="636" t="s">
        <v>274</v>
      </c>
      <c r="H515" s="636"/>
      <c r="I515" s="664">
        <f>B515-E515</f>
        <v>-21.452956989247312</v>
      </c>
      <c r="J515" s="664"/>
      <c r="K515" s="666" t="s">
        <v>275</v>
      </c>
      <c r="L515" s="666"/>
      <c r="M515" s="667">
        <f>IF(ISERROR(I515/E515),"",I515/E515)</f>
        <v>-0.22833721978226348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480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48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5101</v>
      </c>
      <c r="D519" s="659"/>
      <c r="E519" s="738" t="s">
        <v>269</v>
      </c>
      <c r="F519" s="738"/>
      <c r="G519" s="661">
        <f>SUM(E171,E342,E514)</f>
        <v>26387.170000000006</v>
      </c>
      <c r="H519" s="661"/>
      <c r="I519" s="636" t="s">
        <v>270</v>
      </c>
      <c r="J519" s="649"/>
      <c r="K519" s="658">
        <f>IF(ISERROR(C519/G520),"",C519/G520)</f>
        <v>11.871169788285052</v>
      </c>
      <c r="L519" s="659"/>
      <c r="M519" s="636" t="s">
        <v>271</v>
      </c>
      <c r="N519" s="636"/>
      <c r="O519" s="637">
        <f t="array" ref="O519">IF(ISERROR(C519/C520),"",C519/C520)</f>
        <v>14.828488372093023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344</v>
      </c>
      <c r="D520" s="659"/>
      <c r="E520" s="738" t="s">
        <v>251</v>
      </c>
      <c r="F520" s="738"/>
      <c r="G520" s="661">
        <f>SUM(E172,E343,E515)</f>
        <v>429.69649082383376</v>
      </c>
      <c r="H520" s="661"/>
      <c r="I520" s="643" t="s">
        <v>274</v>
      </c>
      <c r="J520" s="644"/>
      <c r="K520" s="646">
        <f>C520-G520</f>
        <v>-85.696490823833756</v>
      </c>
      <c r="L520" s="645"/>
      <c r="M520" s="646" t="s">
        <v>275</v>
      </c>
      <c r="N520" s="645"/>
      <c r="O520" s="650">
        <f>IF(ISERROR(K520/C520),"",K520/C520)</f>
        <v>-0.24911770588323767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8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1232</v>
      </c>
      <c r="D524" s="644"/>
      <c r="E524" s="736">
        <f>IF(ISERROR(C524/C530),"",C524/C530)</f>
        <v>0.24152127033914919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1329</v>
      </c>
      <c r="D525" s="644"/>
      <c r="E525" s="736">
        <f>IF(ISERROR(C525/C530),"",C525/C530)</f>
        <v>0.26053714957851404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1453</v>
      </c>
      <c r="D526" s="644"/>
      <c r="E526" s="736">
        <f>IF(ISERROR(C526/C530),"",C526/C530)</f>
        <v>0.28484610860615567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623</v>
      </c>
      <c r="D527" s="644"/>
      <c r="E527" s="736">
        <f>IF(ISERROR(C527/C530),"",C527/C530)</f>
        <v>0.1221329151146834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736">
        <f>IF(ISERROR(C528/C530),"",C528/C530)</f>
        <v>0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464</v>
      </c>
      <c r="D529" s="644"/>
      <c r="E529" s="736">
        <f>IF(ISERROR(C529/C530),"",C529/C530)</f>
        <v>9.0962556361497748E-2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5101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484" t="s">
        <v>309</v>
      </c>
      <c r="D532" s="484" t="s">
        <v>310</v>
      </c>
      <c r="E532" s="489" t="s">
        <v>311</v>
      </c>
      <c r="F532" s="489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8" t="s">
        <v>322</v>
      </c>
      <c r="Q532" s="128" t="s">
        <v>323</v>
      </c>
      <c r="R532" s="108" t="s">
        <v>324</v>
      </c>
      <c r="S532" s="484" t="s">
        <v>325</v>
      </c>
      <c r="T532" s="48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489">
        <f>D533+E533+F533-G533-O533-P533</f>
        <v>0</v>
      </c>
      <c r="D533" s="489"/>
      <c r="E533" s="489"/>
      <c r="F533" s="489"/>
      <c r="G533" s="106"/>
      <c r="H533" s="489"/>
      <c r="I533" s="489"/>
      <c r="J533" s="489">
        <f>C533-H533-I533</f>
        <v>0</v>
      </c>
      <c r="K533" s="489"/>
      <c r="L533" s="489"/>
      <c r="M533" s="489"/>
      <c r="N533" s="489"/>
      <c r="O533" s="489"/>
      <c r="P533" s="490"/>
      <c r="Q533" s="489">
        <f>J533-K533-L533</f>
        <v>0</v>
      </c>
      <c r="R533" s="108">
        <f>Q533*11-M533-N533</f>
        <v>0</v>
      </c>
      <c r="S533" s="485" t="str">
        <f t="array" ref="S533">IF(ISERROR(Q533/J533),"",Q533/J533)</f>
        <v/>
      </c>
      <c r="T533" s="48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489">
        <f>D534+E534+F534-G534-O534-P534</f>
        <v>0</v>
      </c>
      <c r="D534" s="109"/>
      <c r="E534" s="109"/>
      <c r="F534" s="109"/>
      <c r="G534" s="106"/>
      <c r="H534" s="489"/>
      <c r="I534" s="489"/>
      <c r="J534" s="489">
        <f>C534-H534-I534</f>
        <v>0</v>
      </c>
      <c r="K534" s="489"/>
      <c r="L534" s="489"/>
      <c r="M534" s="489"/>
      <c r="N534" s="489"/>
      <c r="O534" s="109"/>
      <c r="P534" s="110"/>
      <c r="Q534" s="489">
        <f>J534-K534-L534</f>
        <v>0</v>
      </c>
      <c r="R534" s="108">
        <f>Q534*11-M534-N534</f>
        <v>0</v>
      </c>
      <c r="S534" s="485" t="str">
        <f t="array" ref="S534">IF(ISERROR(Q534/J534),"",Q534/J534)</f>
        <v/>
      </c>
      <c r="T534" s="48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489">
        <f>D535+E535+F535-G535-O535-P535</f>
        <v>0</v>
      </c>
      <c r="D535" s="109"/>
      <c r="E535" s="109"/>
      <c r="F535" s="109"/>
      <c r="G535" s="106"/>
      <c r="H535" s="489"/>
      <c r="I535" s="489"/>
      <c r="J535" s="489">
        <f>C535-H535-I535</f>
        <v>0</v>
      </c>
      <c r="K535" s="489"/>
      <c r="L535" s="489"/>
      <c r="M535" s="489"/>
      <c r="N535" s="489"/>
      <c r="O535" s="109"/>
      <c r="P535" s="110"/>
      <c r="Q535" s="489">
        <f>J535-K535-L535</f>
        <v>0</v>
      </c>
      <c r="R535" s="108">
        <f>Q535*11-M535-N535</f>
        <v>0</v>
      </c>
      <c r="S535" s="485" t="str">
        <f t="array" ref="S535">IF(ISERROR(Q535/J535),"",Q535/J535)</f>
        <v/>
      </c>
      <c r="T535" s="48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9" activePane="bottomRight" state="frozen"/>
      <selection activeCell="E487" sqref="E487"/>
      <selection pane="topRight" activeCell="E487" sqref="E487"/>
      <selection pane="bottomLeft" activeCell="E487" sqref="E487"/>
      <selection pane="bottomRight" activeCell="G334" sqref="G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707" t="s">
        <v>413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</row>
    <row r="2" spans="1:27" ht="18.7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709" t="s">
        <v>12</v>
      </c>
      <c r="B4" s="709" t="s">
        <v>25</v>
      </c>
      <c r="C4" s="709" t="s">
        <v>26</v>
      </c>
      <c r="D4" s="709" t="s">
        <v>27</v>
      </c>
      <c r="E4" s="715" t="s">
        <v>28</v>
      </c>
      <c r="F4" s="715" t="s">
        <v>29</v>
      </c>
      <c r="G4" s="705" t="s">
        <v>30</v>
      </c>
      <c r="H4" s="705"/>
      <c r="I4" s="709" t="s">
        <v>31</v>
      </c>
      <c r="J4" s="720" t="s">
        <v>32</v>
      </c>
      <c r="K4" s="723" t="s">
        <v>33</v>
      </c>
      <c r="L4" s="709" t="s">
        <v>34</v>
      </c>
      <c r="M4" s="726" t="s">
        <v>35</v>
      </c>
      <c r="N4" s="706" t="s">
        <v>36</v>
      </c>
      <c r="O4" s="705" t="s">
        <v>37</v>
      </c>
      <c r="P4" s="705"/>
      <c r="Q4" s="705"/>
      <c r="R4" s="705"/>
      <c r="S4" s="705"/>
      <c r="T4" s="705"/>
      <c r="U4" s="705"/>
      <c r="V4" s="705" t="s">
        <v>38</v>
      </c>
      <c r="W4" s="706" t="s">
        <v>39</v>
      </c>
      <c r="X4" s="705" t="s">
        <v>40</v>
      </c>
      <c r="Y4" s="705"/>
      <c r="Z4" s="705"/>
      <c r="AA4" s="705"/>
    </row>
    <row r="5" spans="1:27" s="104" customFormat="1" ht="15" customHeight="1">
      <c r="A5" s="710"/>
      <c r="B5" s="710"/>
      <c r="C5" s="710"/>
      <c r="D5" s="710"/>
      <c r="E5" s="716"/>
      <c r="F5" s="716"/>
      <c r="G5" s="705"/>
      <c r="H5" s="705"/>
      <c r="I5" s="710"/>
      <c r="J5" s="721"/>
      <c r="K5" s="724"/>
      <c r="L5" s="710"/>
      <c r="M5" s="727"/>
      <c r="N5" s="706"/>
      <c r="O5" s="705" t="s">
        <v>41</v>
      </c>
      <c r="P5" s="705" t="s">
        <v>42</v>
      </c>
      <c r="Q5" s="705" t="s">
        <v>43</v>
      </c>
      <c r="R5" s="718" t="s">
        <v>44</v>
      </c>
      <c r="S5" s="719" t="s">
        <v>45</v>
      </c>
      <c r="T5" s="705" t="s">
        <v>46</v>
      </c>
      <c r="U5" s="705" t="s">
        <v>47</v>
      </c>
      <c r="V5" s="705"/>
      <c r="W5" s="706"/>
      <c r="X5" s="705" t="s">
        <v>13</v>
      </c>
      <c r="Y5" s="705" t="s">
        <v>48</v>
      </c>
      <c r="Z5" s="705" t="s">
        <v>49</v>
      </c>
      <c r="AA5" s="705" t="s">
        <v>47</v>
      </c>
    </row>
    <row r="6" spans="1:27" s="104" customFormat="1" ht="27.75" customHeight="1">
      <c r="A6" s="711"/>
      <c r="B6" s="711"/>
      <c r="C6" s="711"/>
      <c r="D6" s="711"/>
      <c r="E6" s="717"/>
      <c r="F6" s="717"/>
      <c r="G6" s="304" t="s">
        <v>50</v>
      </c>
      <c r="H6" s="491" t="s">
        <v>51</v>
      </c>
      <c r="I6" s="711"/>
      <c r="J6" s="722"/>
      <c r="K6" s="725"/>
      <c r="L6" s="711"/>
      <c r="M6" s="727"/>
      <c r="N6" s="706"/>
      <c r="O6" s="705"/>
      <c r="P6" s="705"/>
      <c r="Q6" s="705"/>
      <c r="R6" s="718"/>
      <c r="S6" s="719"/>
      <c r="T6" s="705"/>
      <c r="U6" s="705"/>
      <c r="V6" s="705"/>
      <c r="W6" s="706"/>
      <c r="X6" s="705"/>
      <c r="Y6" s="705"/>
      <c r="Z6" s="705"/>
      <c r="AA6" s="705"/>
    </row>
    <row r="7" spans="1:27" ht="20.100000000000001" hidden="1" customHeight="1">
      <c r="A7" s="253">
        <v>30100030</v>
      </c>
      <c r="B7" s="494" t="s">
        <v>178</v>
      </c>
      <c r="C7" s="125" t="s">
        <v>179</v>
      </c>
      <c r="D7" s="504">
        <v>5.03</v>
      </c>
      <c r="E7" s="504"/>
      <c r="F7" s="504"/>
      <c r="G7" s="127"/>
      <c r="H7" s="50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3"/>
      <c r="P7" s="493"/>
      <c r="Q7" s="493"/>
      <c r="R7" s="493"/>
      <c r="S7" s="493"/>
      <c r="T7" s="493"/>
      <c r="U7" s="49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04">
        <v>5.03</v>
      </c>
      <c r="E8" s="504"/>
      <c r="F8" s="504"/>
      <c r="G8" s="127"/>
      <c r="H8" s="50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93"/>
      <c r="Q8" s="493"/>
      <c r="R8" s="493"/>
      <c r="S8" s="493"/>
      <c r="T8" s="493"/>
      <c r="U8" s="49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04">
        <v>5.03</v>
      </c>
      <c r="E9" s="504"/>
      <c r="F9" s="504"/>
      <c r="G9" s="127"/>
      <c r="H9" s="50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3"/>
      <c r="P9" s="493"/>
      <c r="Q9" s="493"/>
      <c r="R9" s="493"/>
      <c r="S9" s="493"/>
      <c r="T9" s="493"/>
      <c r="U9" s="49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04">
        <v>5.03</v>
      </c>
      <c r="E10" s="504"/>
      <c r="F10" s="504"/>
      <c r="G10" s="127"/>
      <c r="H10" s="50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3"/>
      <c r="P10" s="493"/>
      <c r="Q10" s="493"/>
      <c r="R10" s="493"/>
      <c r="S10" s="493"/>
      <c r="T10" s="493"/>
      <c r="U10" s="49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04">
        <v>5.03</v>
      </c>
      <c r="E11" s="504"/>
      <c r="F11" s="504"/>
      <c r="G11" s="127"/>
      <c r="H11" s="50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3"/>
      <c r="P11" s="493"/>
      <c r="Q11" s="493"/>
      <c r="R11" s="493"/>
      <c r="S11" s="493"/>
      <c r="T11" s="493"/>
      <c r="U11" s="49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04">
        <v>5.04</v>
      </c>
      <c r="E12" s="504"/>
      <c r="F12" s="373"/>
      <c r="G12" s="134"/>
      <c r="H12" s="50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3"/>
      <c r="P12" s="493"/>
      <c r="Q12" s="493"/>
      <c r="R12" s="493"/>
      <c r="S12" s="493"/>
      <c r="T12" s="493"/>
      <c r="U12" s="49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s="421" customFormat="1" ht="20.100000000000001" customHeight="1">
      <c r="A13" s="505">
        <v>30100059</v>
      </c>
      <c r="B13" s="410" t="s">
        <v>185</v>
      </c>
      <c r="C13" s="411" t="s">
        <v>186</v>
      </c>
      <c r="D13" s="412">
        <v>5.03</v>
      </c>
      <c r="E13" s="412"/>
      <c r="F13" s="412">
        <v>20170308</v>
      </c>
      <c r="G13" s="413"/>
      <c r="H13" s="414">
        <f t="shared" si="0"/>
        <v>0</v>
      </c>
      <c r="I13" s="415">
        <f>4*3</f>
        <v>12</v>
      </c>
      <c r="J13" s="415"/>
      <c r="K13" s="416">
        <f t="array" ref="K13">IF(ISERROR(G13/L13),"",G13/L13)</f>
        <v>0</v>
      </c>
      <c r="L13" s="415">
        <v>3</v>
      </c>
      <c r="M13" s="417">
        <f t="shared" si="1"/>
        <v>12</v>
      </c>
      <c r="N13" s="415">
        <f t="shared" si="4"/>
        <v>0</v>
      </c>
      <c r="O13" s="418"/>
      <c r="P13" s="418"/>
      <c r="Q13" s="418"/>
      <c r="R13" s="418"/>
      <c r="S13" s="418"/>
      <c r="T13" s="418"/>
      <c r="U13" s="418"/>
      <c r="V13" s="419"/>
      <c r="W13" s="420"/>
      <c r="X13" s="419"/>
      <c r="Y13" s="419"/>
      <c r="Z13" s="419"/>
      <c r="AA13" s="419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04">
        <v>5.03</v>
      </c>
      <c r="E14" s="504"/>
      <c r="F14" s="504"/>
      <c r="G14" s="127"/>
      <c r="H14" s="50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3"/>
      <c r="P14" s="493"/>
      <c r="Q14" s="493"/>
      <c r="R14" s="493"/>
      <c r="S14" s="493"/>
      <c r="T14" s="493"/>
      <c r="U14" s="49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04">
        <v>5.04</v>
      </c>
      <c r="E15" s="504"/>
      <c r="F15" s="374"/>
      <c r="G15" s="127"/>
      <c r="H15" s="502">
        <f t="shared" si="0"/>
        <v>0</v>
      </c>
      <c r="I15" s="50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3"/>
      <c r="P15" s="493"/>
      <c r="Q15" s="493"/>
      <c r="R15" s="493"/>
      <c r="S15" s="493"/>
      <c r="T15" s="493"/>
      <c r="U15" s="49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04">
        <v>5.04</v>
      </c>
      <c r="E16" s="504"/>
      <c r="F16" s="374"/>
      <c r="G16" s="127"/>
      <c r="H16" s="502">
        <f t="shared" si="0"/>
        <v>0</v>
      </c>
      <c r="I16" s="50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3"/>
      <c r="P16" s="493"/>
      <c r="Q16" s="493"/>
      <c r="R16" s="493"/>
      <c r="S16" s="493"/>
      <c r="T16" s="493"/>
      <c r="U16" s="49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04">
        <v>5.03</v>
      </c>
      <c r="E17" s="504"/>
      <c r="F17" s="504"/>
      <c r="G17" s="127"/>
      <c r="H17" s="50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3"/>
      <c r="P17" s="493"/>
      <c r="Q17" s="493"/>
      <c r="R17" s="493"/>
      <c r="S17" s="493"/>
      <c r="T17" s="493"/>
      <c r="U17" s="49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04">
        <v>5.03</v>
      </c>
      <c r="E18" s="504"/>
      <c r="F18" s="504"/>
      <c r="G18" s="127"/>
      <c r="H18" s="50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3"/>
      <c r="P18" s="493"/>
      <c r="Q18" s="493"/>
      <c r="R18" s="493"/>
      <c r="S18" s="493"/>
      <c r="T18" s="493"/>
      <c r="U18" s="493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04">
        <v>5.0599999999999996</v>
      </c>
      <c r="E19" s="504"/>
      <c r="F19" s="504"/>
      <c r="G19" s="127"/>
      <c r="H19" s="50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3"/>
      <c r="P19" s="493"/>
      <c r="Q19" s="493"/>
      <c r="R19" s="493"/>
      <c r="S19" s="493"/>
      <c r="T19" s="493"/>
      <c r="U19" s="493"/>
      <c r="V19" s="131">
        <f>SUM(X19:AA19)</f>
        <v>0</v>
      </c>
      <c r="W19" s="49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04">
        <v>5.09</v>
      </c>
      <c r="E20" s="504"/>
      <c r="F20" s="504"/>
      <c r="G20" s="127"/>
      <c r="H20" s="50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93"/>
      <c r="P20" s="493"/>
      <c r="Q20" s="493"/>
      <c r="R20" s="493"/>
      <c r="S20" s="493"/>
      <c r="T20" s="493"/>
      <c r="U20" s="49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04">
        <v>5.09</v>
      </c>
      <c r="E21" s="504"/>
      <c r="F21" s="504"/>
      <c r="G21" s="127"/>
      <c r="H21" s="50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3"/>
      <c r="P21" s="493"/>
      <c r="Q21" s="493"/>
      <c r="R21" s="493"/>
      <c r="S21" s="493"/>
      <c r="T21" s="493"/>
      <c r="U21" s="49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92" t="s">
        <v>190</v>
      </c>
      <c r="D22" s="504">
        <v>4.8</v>
      </c>
      <c r="E22" s="504"/>
      <c r="F22" s="504"/>
      <c r="G22" s="127"/>
      <c r="H22" s="50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3"/>
      <c r="P22" s="493"/>
      <c r="Q22" s="493"/>
      <c r="R22" s="493"/>
      <c r="S22" s="493"/>
      <c r="T22" s="493"/>
      <c r="U22" s="49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92" t="s">
        <v>187</v>
      </c>
      <c r="D23" s="504">
        <v>4.8</v>
      </c>
      <c r="E23" s="504"/>
      <c r="F23" s="504"/>
      <c r="G23" s="127"/>
      <c r="H23" s="50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3"/>
      <c r="P23" s="493"/>
      <c r="Q23" s="493"/>
      <c r="R23" s="493"/>
      <c r="S23" s="493"/>
      <c r="T23" s="493"/>
      <c r="U23" s="49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92" t="s">
        <v>179</v>
      </c>
      <c r="D24" s="504">
        <v>4.8</v>
      </c>
      <c r="E24" s="504"/>
      <c r="F24" s="504"/>
      <c r="G24" s="127"/>
      <c r="H24" s="50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3"/>
      <c r="P24" s="493"/>
      <c r="Q24" s="493"/>
      <c r="R24" s="493"/>
      <c r="S24" s="493"/>
      <c r="T24" s="493"/>
      <c r="U24" s="49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92" t="s">
        <v>199</v>
      </c>
      <c r="D25" s="504">
        <v>4.8</v>
      </c>
      <c r="E25" s="504"/>
      <c r="F25" s="504"/>
      <c r="G25" s="127"/>
      <c r="H25" s="50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3"/>
      <c r="P25" s="493"/>
      <c r="Q25" s="493"/>
      <c r="R25" s="493"/>
      <c r="S25" s="493"/>
      <c r="T25" s="493"/>
      <c r="U25" s="49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04">
        <v>4.99</v>
      </c>
      <c r="E26" s="504"/>
      <c r="F26" s="504"/>
      <c r="G26" s="127"/>
      <c r="H26" s="50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3"/>
      <c r="P26" s="493"/>
      <c r="Q26" s="493"/>
      <c r="R26" s="493"/>
      <c r="S26" s="493"/>
      <c r="T26" s="493"/>
      <c r="U26" s="49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04">
        <v>4.99</v>
      </c>
      <c r="E27" s="504"/>
      <c r="F27" s="504"/>
      <c r="G27" s="127"/>
      <c r="H27" s="50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3"/>
      <c r="P27" s="493"/>
      <c r="Q27" s="493"/>
      <c r="R27" s="493"/>
      <c r="S27" s="493"/>
      <c r="T27" s="493"/>
      <c r="U27" s="49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70" t="s">
        <v>201</v>
      </c>
      <c r="B28" s="671"/>
      <c r="C28" s="50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12</v>
      </c>
      <c r="J28" s="129">
        <f t="array" ref="J28">IF(ISERROR(G28/I28),"",G28/I28)</f>
        <v>0</v>
      </c>
      <c r="K28" s="140">
        <f>SUM(K7:K27)</f>
        <v>0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94" t="s">
        <v>206</v>
      </c>
      <c r="C29" s="125" t="s">
        <v>199</v>
      </c>
      <c r="D29" s="504">
        <v>5.03</v>
      </c>
      <c r="E29" s="504"/>
      <c r="F29" s="504"/>
      <c r="G29" s="127"/>
      <c r="H29" s="50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7"/>
      <c r="P29" s="497"/>
      <c r="Q29" s="497"/>
      <c r="R29" s="497"/>
      <c r="S29" s="497"/>
      <c r="T29" s="497"/>
      <c r="U29" s="49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94" t="s">
        <v>425</v>
      </c>
      <c r="C30" s="177" t="s">
        <v>427</v>
      </c>
      <c r="D30" s="504">
        <v>5.03</v>
      </c>
      <c r="E30" s="504"/>
      <c r="F30" s="504"/>
      <c r="G30" s="127"/>
      <c r="H30" s="50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7"/>
      <c r="P30" s="497"/>
      <c r="Q30" s="497"/>
      <c r="R30" s="497"/>
      <c r="S30" s="497"/>
      <c r="T30" s="497"/>
      <c r="U30" s="49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94" t="s">
        <v>206</v>
      </c>
      <c r="C31" s="125" t="s">
        <v>186</v>
      </c>
      <c r="D31" s="504">
        <v>5.03</v>
      </c>
      <c r="E31" s="504"/>
      <c r="F31" s="504"/>
      <c r="G31" s="127"/>
      <c r="H31" s="50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7"/>
      <c r="P31" s="497"/>
      <c r="Q31" s="497"/>
      <c r="R31" s="497"/>
      <c r="S31" s="497"/>
      <c r="T31" s="497"/>
      <c r="U31" s="49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94" t="s">
        <v>206</v>
      </c>
      <c r="C32" s="125" t="s">
        <v>203</v>
      </c>
      <c r="D32" s="504">
        <v>5.03</v>
      </c>
      <c r="E32" s="504"/>
      <c r="F32" s="504"/>
      <c r="G32" s="127"/>
      <c r="H32" s="50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7"/>
      <c r="P32" s="497"/>
      <c r="Q32" s="497"/>
      <c r="R32" s="497"/>
      <c r="S32" s="497"/>
      <c r="T32" s="497"/>
      <c r="U32" s="49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94" t="s">
        <v>206</v>
      </c>
      <c r="C33" s="125" t="s">
        <v>207</v>
      </c>
      <c r="D33" s="504">
        <v>5.03</v>
      </c>
      <c r="E33" s="504"/>
      <c r="F33" s="504"/>
      <c r="G33" s="127"/>
      <c r="H33" s="50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7"/>
      <c r="P33" s="497"/>
      <c r="Q33" s="497"/>
      <c r="R33" s="497"/>
      <c r="S33" s="497"/>
      <c r="T33" s="497"/>
      <c r="U33" s="49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94" t="s">
        <v>414</v>
      </c>
      <c r="C34" s="177" t="s">
        <v>415</v>
      </c>
      <c r="D34" s="504">
        <v>5.03</v>
      </c>
      <c r="E34" s="504"/>
      <c r="F34" s="504"/>
      <c r="G34" s="127"/>
      <c r="H34" s="502">
        <f t="shared" si="7"/>
        <v>0</v>
      </c>
      <c r="I34" s="128"/>
      <c r="J34" s="129"/>
      <c r="K34" s="130"/>
      <c r="L34" s="128">
        <v>52</v>
      </c>
      <c r="M34" s="108"/>
      <c r="N34" s="129"/>
      <c r="O34" s="497"/>
      <c r="P34" s="497"/>
      <c r="Q34" s="497"/>
      <c r="R34" s="497"/>
      <c r="S34" s="497"/>
      <c r="T34" s="497"/>
      <c r="U34" s="4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94" t="s">
        <v>414</v>
      </c>
      <c r="C35" s="177" t="s">
        <v>416</v>
      </c>
      <c r="D35" s="504">
        <v>5.03</v>
      </c>
      <c r="E35" s="504"/>
      <c r="F35" s="504"/>
      <c r="G35" s="127"/>
      <c r="H35" s="502">
        <f t="shared" si="7"/>
        <v>0</v>
      </c>
      <c r="I35" s="128"/>
      <c r="J35" s="129"/>
      <c r="K35" s="130"/>
      <c r="L35" s="128">
        <v>52</v>
      </c>
      <c r="M35" s="108"/>
      <c r="N35" s="129"/>
      <c r="O35" s="497"/>
      <c r="P35" s="497"/>
      <c r="Q35" s="497"/>
      <c r="R35" s="497"/>
      <c r="S35" s="497"/>
      <c r="T35" s="497"/>
      <c r="U35" s="497"/>
      <c r="V35" s="131"/>
      <c r="W35" s="132"/>
      <c r="X35" s="131"/>
      <c r="Y35" s="131"/>
      <c r="Z35" s="131"/>
      <c r="AA35" s="131"/>
    </row>
    <row r="36" spans="1:27" s="305" customFormat="1" ht="20.100000000000001" customHeight="1">
      <c r="A36" s="254">
        <v>30100015</v>
      </c>
      <c r="B36" s="494" t="s">
        <v>414</v>
      </c>
      <c r="C36" s="177" t="s">
        <v>61</v>
      </c>
      <c r="D36" s="504">
        <v>5.03</v>
      </c>
      <c r="E36" s="504"/>
      <c r="F36" s="504">
        <v>20170307</v>
      </c>
      <c r="G36" s="127">
        <f>108*8+103</f>
        <v>967</v>
      </c>
      <c r="H36" s="502">
        <f t="shared" si="7"/>
        <v>4864.01</v>
      </c>
      <c r="I36" s="128">
        <v>9</v>
      </c>
      <c r="J36" s="128"/>
      <c r="K36" s="130"/>
      <c r="L36" s="128">
        <v>52</v>
      </c>
      <c r="M36" s="108"/>
      <c r="N36" s="128"/>
      <c r="O36" s="497"/>
      <c r="P36" s="497"/>
      <c r="Q36" s="497"/>
      <c r="R36" s="497"/>
      <c r="S36" s="497"/>
      <c r="T36" s="497"/>
      <c r="U36" s="497"/>
      <c r="V36" s="131"/>
      <c r="W36" s="496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94" t="s">
        <v>208</v>
      </c>
      <c r="C37" s="125" t="s">
        <v>179</v>
      </c>
      <c r="D37" s="504">
        <v>5.08</v>
      </c>
      <c r="E37" s="504"/>
      <c r="F37" s="504"/>
      <c r="G37" s="127"/>
      <c r="H37" s="502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7"/>
      <c r="P37" s="497"/>
      <c r="Q37" s="497"/>
      <c r="R37" s="497"/>
      <c r="S37" s="497"/>
      <c r="T37" s="497"/>
      <c r="U37" s="4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94" t="s">
        <v>208</v>
      </c>
      <c r="C38" s="125" t="s">
        <v>204</v>
      </c>
      <c r="D38" s="504">
        <v>5.08</v>
      </c>
      <c r="E38" s="504"/>
      <c r="F38" s="504"/>
      <c r="G38" s="127"/>
      <c r="H38" s="50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7"/>
      <c r="P38" s="497"/>
      <c r="Q38" s="497"/>
      <c r="R38" s="497"/>
      <c r="S38" s="497"/>
      <c r="T38" s="497"/>
      <c r="U38" s="4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94" t="s">
        <v>208</v>
      </c>
      <c r="C39" s="125" t="s">
        <v>205</v>
      </c>
      <c r="D39" s="504">
        <v>5.08</v>
      </c>
      <c r="E39" s="504"/>
      <c r="F39" s="504"/>
      <c r="G39" s="127"/>
      <c r="H39" s="50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7"/>
      <c r="P39" s="497"/>
      <c r="Q39" s="497"/>
      <c r="R39" s="497"/>
      <c r="S39" s="497"/>
      <c r="T39" s="497"/>
      <c r="U39" s="4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94" t="s">
        <v>208</v>
      </c>
      <c r="C40" s="125" t="s">
        <v>186</v>
      </c>
      <c r="D40" s="504">
        <v>5.08</v>
      </c>
      <c r="E40" s="504"/>
      <c r="F40" s="504"/>
      <c r="G40" s="127"/>
      <c r="H40" s="50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97"/>
      <c r="P40" s="497"/>
      <c r="Q40" s="497"/>
      <c r="R40" s="497"/>
      <c r="S40" s="497"/>
      <c r="T40" s="497"/>
      <c r="U40" s="49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94" t="s">
        <v>208</v>
      </c>
      <c r="C41" s="125" t="s">
        <v>203</v>
      </c>
      <c r="D41" s="504">
        <v>5.08</v>
      </c>
      <c r="E41" s="504"/>
      <c r="F41" s="504">
        <v>20170308</v>
      </c>
      <c r="G41" s="127">
        <f>108*6+43</f>
        <v>691</v>
      </c>
      <c r="H41" s="502">
        <f t="shared" si="7"/>
        <v>3510.28</v>
      </c>
      <c r="I41" s="128">
        <f>9*2</f>
        <v>18</v>
      </c>
      <c r="J41" s="128">
        <f t="array" ref="J41">IF(ISERROR(G41/I41),"",G41/I41)</f>
        <v>38.388888888888886</v>
      </c>
      <c r="K41" s="130">
        <f t="array" ref="K41">IF(ISERROR(G41/L41),"",G41/L41)</f>
        <v>32.904761904761905</v>
      </c>
      <c r="L41" s="128">
        <v>21</v>
      </c>
      <c r="M41" s="108">
        <f t="shared" si="9"/>
        <v>-14.904761904761905</v>
      </c>
      <c r="N41" s="128">
        <f t="shared" si="10"/>
        <v>0</v>
      </c>
      <c r="O41" s="497"/>
      <c r="P41" s="497"/>
      <c r="Q41" s="497"/>
      <c r="R41" s="497"/>
      <c r="S41" s="497"/>
      <c r="T41" s="497"/>
      <c r="U41" s="497"/>
      <c r="V41" s="131">
        <f t="shared" si="11"/>
        <v>0</v>
      </c>
      <c r="W41" s="496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94" t="s">
        <v>208</v>
      </c>
      <c r="C42" s="125" t="s">
        <v>199</v>
      </c>
      <c r="D42" s="504">
        <v>5.08</v>
      </c>
      <c r="E42" s="504"/>
      <c r="F42" s="504"/>
      <c r="G42" s="127"/>
      <c r="H42" s="502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3"/>
      <c r="P42" s="493"/>
      <c r="Q42" s="493"/>
      <c r="R42" s="493"/>
      <c r="S42" s="493"/>
      <c r="T42" s="493"/>
      <c r="U42" s="493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94" t="s">
        <v>208</v>
      </c>
      <c r="C43" s="125" t="s">
        <v>187</v>
      </c>
      <c r="D43" s="504">
        <v>5.08</v>
      </c>
      <c r="E43" s="504"/>
      <c r="F43" s="504"/>
      <c r="G43" s="127"/>
      <c r="H43" s="50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7"/>
      <c r="P43" s="497"/>
      <c r="Q43" s="497"/>
      <c r="R43" s="497"/>
      <c r="S43" s="497"/>
      <c r="T43" s="497"/>
      <c r="U43" s="4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94" t="s">
        <v>208</v>
      </c>
      <c r="C44" s="125" t="s">
        <v>207</v>
      </c>
      <c r="D44" s="504">
        <v>5.08</v>
      </c>
      <c r="E44" s="504"/>
      <c r="F44" s="504"/>
      <c r="G44" s="127"/>
      <c r="H44" s="50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3"/>
      <c r="P44" s="493"/>
      <c r="Q44" s="493"/>
      <c r="R44" s="493"/>
      <c r="S44" s="493"/>
      <c r="T44" s="493"/>
      <c r="U44" s="493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94" t="s">
        <v>209</v>
      </c>
      <c r="C45" s="125" t="s">
        <v>194</v>
      </c>
      <c r="D45" s="504">
        <v>5.03</v>
      </c>
      <c r="E45" s="504"/>
      <c r="F45" s="504"/>
      <c r="G45" s="127"/>
      <c r="H45" s="50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7"/>
      <c r="P45" s="497"/>
      <c r="Q45" s="497"/>
      <c r="R45" s="497"/>
      <c r="S45" s="497"/>
      <c r="T45" s="497"/>
      <c r="U45" s="4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94" t="s">
        <v>209</v>
      </c>
      <c r="C46" s="125" t="s">
        <v>179</v>
      </c>
      <c r="D46" s="504">
        <v>5.03</v>
      </c>
      <c r="E46" s="504"/>
      <c r="F46" s="504"/>
      <c r="G46" s="127"/>
      <c r="H46" s="50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7"/>
      <c r="P46" s="497"/>
      <c r="Q46" s="497"/>
      <c r="R46" s="497"/>
      <c r="S46" s="497"/>
      <c r="T46" s="497"/>
      <c r="U46" s="4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94" t="s">
        <v>209</v>
      </c>
      <c r="C47" s="125" t="s">
        <v>195</v>
      </c>
      <c r="D47" s="504">
        <v>5.03</v>
      </c>
      <c r="E47" s="504"/>
      <c r="F47" s="504"/>
      <c r="G47" s="127"/>
      <c r="H47" s="50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7"/>
      <c r="P47" s="497"/>
      <c r="Q47" s="497"/>
      <c r="R47" s="497"/>
      <c r="S47" s="497"/>
      <c r="T47" s="497"/>
      <c r="U47" s="4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94" t="s">
        <v>209</v>
      </c>
      <c r="C48" s="125" t="s">
        <v>204</v>
      </c>
      <c r="D48" s="504">
        <v>5.03</v>
      </c>
      <c r="E48" s="504"/>
      <c r="F48" s="504"/>
      <c r="G48" s="127"/>
      <c r="H48" s="502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7"/>
      <c r="P48" s="497"/>
      <c r="Q48" s="497"/>
      <c r="R48" s="497"/>
      <c r="S48" s="497"/>
      <c r="T48" s="497"/>
      <c r="U48" s="4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94" t="s">
        <v>382</v>
      </c>
      <c r="C49" s="177" t="s">
        <v>383</v>
      </c>
      <c r="D49" s="504">
        <v>5.03</v>
      </c>
      <c r="E49" s="504"/>
      <c r="F49" s="504"/>
      <c r="G49" s="127"/>
      <c r="H49" s="50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7"/>
      <c r="P49" s="497"/>
      <c r="Q49" s="497"/>
      <c r="R49" s="497"/>
      <c r="S49" s="497"/>
      <c r="T49" s="497"/>
      <c r="U49" s="497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94" t="s">
        <v>382</v>
      </c>
      <c r="C50" s="177" t="s">
        <v>384</v>
      </c>
      <c r="D50" s="504">
        <v>5.03</v>
      </c>
      <c r="E50" s="504"/>
      <c r="F50" s="504"/>
      <c r="G50" s="127"/>
      <c r="H50" s="50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7"/>
      <c r="P50" s="497"/>
      <c r="Q50" s="497"/>
      <c r="R50" s="497"/>
      <c r="S50" s="497"/>
      <c r="T50" s="497"/>
      <c r="U50" s="49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94" t="s">
        <v>382</v>
      </c>
      <c r="C51" s="177" t="s">
        <v>389</v>
      </c>
      <c r="D51" s="504">
        <v>5.03</v>
      </c>
      <c r="E51" s="504"/>
      <c r="F51" s="504"/>
      <c r="G51" s="127"/>
      <c r="H51" s="50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7"/>
      <c r="P51" s="497"/>
      <c r="Q51" s="497"/>
      <c r="R51" s="497"/>
      <c r="S51" s="497"/>
      <c r="T51" s="497"/>
      <c r="U51" s="4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94" t="s">
        <v>382</v>
      </c>
      <c r="C52" s="177" t="s">
        <v>391</v>
      </c>
      <c r="D52" s="504">
        <v>5.03</v>
      </c>
      <c r="E52" s="504"/>
      <c r="F52" s="504"/>
      <c r="G52" s="127"/>
      <c r="H52" s="50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7"/>
      <c r="P52" s="497"/>
      <c r="Q52" s="497"/>
      <c r="R52" s="497"/>
      <c r="S52" s="497"/>
      <c r="T52" s="497"/>
      <c r="U52" s="4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94" t="s">
        <v>418</v>
      </c>
      <c r="C53" s="177" t="s">
        <v>364</v>
      </c>
      <c r="D53" s="504">
        <v>5.03</v>
      </c>
      <c r="E53" s="504"/>
      <c r="F53" s="504"/>
      <c r="G53" s="127"/>
      <c r="H53" s="50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7"/>
      <c r="P53" s="497"/>
      <c r="Q53" s="497"/>
      <c r="R53" s="497"/>
      <c r="S53" s="497"/>
      <c r="T53" s="497"/>
      <c r="U53" s="4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94" t="s">
        <v>418</v>
      </c>
      <c r="C54" s="177" t="s">
        <v>365</v>
      </c>
      <c r="D54" s="504">
        <v>5.03</v>
      </c>
      <c r="E54" s="504"/>
      <c r="F54" s="504"/>
      <c r="G54" s="127"/>
      <c r="H54" s="50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7"/>
      <c r="P54" s="497"/>
      <c r="Q54" s="497"/>
      <c r="R54" s="497"/>
      <c r="S54" s="497"/>
      <c r="T54" s="497"/>
      <c r="U54" s="4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94" t="s">
        <v>418</v>
      </c>
      <c r="C55" s="177" t="s">
        <v>366</v>
      </c>
      <c r="D55" s="504">
        <v>5.03</v>
      </c>
      <c r="E55" s="504"/>
      <c r="F55" s="504"/>
      <c r="G55" s="127"/>
      <c r="H55" s="50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7"/>
      <c r="P55" s="497"/>
      <c r="Q55" s="497"/>
      <c r="R55" s="497"/>
      <c r="S55" s="497"/>
      <c r="T55" s="497"/>
      <c r="U55" s="4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94" t="s">
        <v>418</v>
      </c>
      <c r="C56" s="177" t="s">
        <v>367</v>
      </c>
      <c r="D56" s="504">
        <v>5.03</v>
      </c>
      <c r="E56" s="504"/>
      <c r="F56" s="504"/>
      <c r="G56" s="127"/>
      <c r="H56" s="50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7"/>
      <c r="P56" s="497"/>
      <c r="Q56" s="497"/>
      <c r="R56" s="497"/>
      <c r="S56" s="497"/>
      <c r="T56" s="497"/>
      <c r="U56" s="4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04">
        <v>5.03</v>
      </c>
      <c r="E57" s="504"/>
      <c r="F57" s="504"/>
      <c r="G57" s="127"/>
      <c r="H57" s="50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3"/>
      <c r="P57" s="493"/>
      <c r="Q57" s="493"/>
      <c r="R57" s="493"/>
      <c r="S57" s="493"/>
      <c r="T57" s="493"/>
      <c r="U57" s="493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04">
        <v>5.03</v>
      </c>
      <c r="E58" s="504"/>
      <c r="F58" s="504"/>
      <c r="G58" s="127"/>
      <c r="H58" s="50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3"/>
      <c r="P58" s="493"/>
      <c r="Q58" s="493"/>
      <c r="R58" s="493"/>
      <c r="S58" s="493"/>
      <c r="T58" s="493"/>
      <c r="U58" s="493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04">
        <v>5.03</v>
      </c>
      <c r="E59" s="504"/>
      <c r="F59" s="504"/>
      <c r="G59" s="127"/>
      <c r="H59" s="50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3"/>
      <c r="P59" s="493"/>
      <c r="Q59" s="493"/>
      <c r="R59" s="493"/>
      <c r="S59" s="493"/>
      <c r="T59" s="493"/>
      <c r="U59" s="493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04">
        <v>5.03</v>
      </c>
      <c r="E60" s="504"/>
      <c r="F60" s="504"/>
      <c r="G60" s="127"/>
      <c r="H60" s="50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3"/>
      <c r="P60" s="493"/>
      <c r="Q60" s="493"/>
      <c r="R60" s="493"/>
      <c r="S60" s="493"/>
      <c r="T60" s="493"/>
      <c r="U60" s="493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04">
        <v>5.03</v>
      </c>
      <c r="E61" s="504"/>
      <c r="F61" s="504"/>
      <c r="G61" s="127"/>
      <c r="H61" s="50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3"/>
      <c r="P61" s="493"/>
      <c r="Q61" s="493"/>
      <c r="R61" s="493"/>
      <c r="S61" s="493"/>
      <c r="T61" s="493"/>
      <c r="U61" s="493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04">
        <v>5.03</v>
      </c>
      <c r="E62" s="504"/>
      <c r="F62" s="504"/>
      <c r="G62" s="127"/>
      <c r="H62" s="50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3"/>
      <c r="P62" s="493"/>
      <c r="Q62" s="493"/>
      <c r="R62" s="493"/>
      <c r="S62" s="493"/>
      <c r="T62" s="493"/>
      <c r="U62" s="493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04">
        <v>5.03</v>
      </c>
      <c r="E63" s="504"/>
      <c r="F63" s="504"/>
      <c r="G63" s="127"/>
      <c r="H63" s="50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3"/>
      <c r="P63" s="493"/>
      <c r="Q63" s="493"/>
      <c r="R63" s="493"/>
      <c r="S63" s="493"/>
      <c r="T63" s="493"/>
      <c r="U63" s="493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04">
        <v>5.03</v>
      </c>
      <c r="E64" s="504"/>
      <c r="F64" s="504"/>
      <c r="G64" s="127"/>
      <c r="H64" s="50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3"/>
      <c r="P64" s="493"/>
      <c r="Q64" s="493"/>
      <c r="R64" s="493"/>
      <c r="S64" s="493"/>
      <c r="T64" s="493"/>
      <c r="U64" s="493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04">
        <v>5.03</v>
      </c>
      <c r="E65" s="504"/>
      <c r="F65" s="504"/>
      <c r="G65" s="127"/>
      <c r="H65" s="50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3"/>
      <c r="P65" s="493"/>
      <c r="Q65" s="493"/>
      <c r="R65" s="493"/>
      <c r="S65" s="493"/>
      <c r="T65" s="493"/>
      <c r="U65" s="493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04">
        <v>5.03</v>
      </c>
      <c r="E66" s="504"/>
      <c r="F66" s="504">
        <v>20170307</v>
      </c>
      <c r="G66" s="127">
        <v>98</v>
      </c>
      <c r="H66" s="502">
        <f t="shared" si="7"/>
        <v>492.94</v>
      </c>
      <c r="I66" s="128">
        <f>2.5*1</f>
        <v>2.5</v>
      </c>
      <c r="J66" s="128">
        <f t="array" ref="J66">IF(ISERROR(G66/I66),"",G66/I66)</f>
        <v>39.200000000000003</v>
      </c>
      <c r="K66" s="130">
        <f t="array" ref="K66">IF(ISERROR(G66/L66),"",G66/L66)</f>
        <v>1.96</v>
      </c>
      <c r="L66" s="128">
        <v>50</v>
      </c>
      <c r="M66" s="108">
        <f t="shared" si="9"/>
        <v>0.54</v>
      </c>
      <c r="N66" s="128">
        <f t="shared" si="13"/>
        <v>0</v>
      </c>
      <c r="O66" s="493"/>
      <c r="P66" s="493"/>
      <c r="Q66" s="493"/>
      <c r="R66" s="493"/>
      <c r="S66" s="493"/>
      <c r="T66" s="493"/>
      <c r="U66" s="493"/>
      <c r="V66" s="131">
        <f t="shared" si="14"/>
        <v>0</v>
      </c>
      <c r="W66" s="496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04">
        <v>5.03</v>
      </c>
      <c r="E67" s="504"/>
      <c r="F67" s="504"/>
      <c r="G67" s="127"/>
      <c r="H67" s="50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3"/>
      <c r="P67" s="493"/>
      <c r="Q67" s="493"/>
      <c r="R67" s="493"/>
      <c r="S67" s="493"/>
      <c r="T67" s="493"/>
      <c r="U67" s="493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04">
        <v>5</v>
      </c>
      <c r="E68" s="504"/>
      <c r="F68" s="504"/>
      <c r="G68" s="127"/>
      <c r="H68" s="50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3"/>
      <c r="P68" s="493"/>
      <c r="Q68" s="493"/>
      <c r="R68" s="493"/>
      <c r="S68" s="493"/>
      <c r="T68" s="493"/>
      <c r="U68" s="493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04">
        <v>5.03</v>
      </c>
      <c r="E69" s="504"/>
      <c r="F69" s="504"/>
      <c r="G69" s="127"/>
      <c r="H69" s="50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3"/>
      <c r="P69" s="493"/>
      <c r="Q69" s="493"/>
      <c r="R69" s="493"/>
      <c r="S69" s="493"/>
      <c r="T69" s="493"/>
      <c r="U69" s="493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04">
        <v>5.03</v>
      </c>
      <c r="E70" s="504"/>
      <c r="F70" s="504"/>
      <c r="G70" s="127"/>
      <c r="H70" s="50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3"/>
      <c r="P70" s="493"/>
      <c r="Q70" s="493"/>
      <c r="R70" s="493"/>
      <c r="S70" s="493"/>
      <c r="T70" s="493"/>
      <c r="U70" s="493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04">
        <v>5.03</v>
      </c>
      <c r="E71" s="504"/>
      <c r="F71" s="504"/>
      <c r="G71" s="127"/>
      <c r="H71" s="502">
        <f t="shared" si="7"/>
        <v>0</v>
      </c>
      <c r="I71" s="128"/>
      <c r="J71" s="129"/>
      <c r="K71" s="130"/>
      <c r="L71" s="128"/>
      <c r="M71" s="108"/>
      <c r="N71" s="129"/>
      <c r="O71" s="493"/>
      <c r="P71" s="493"/>
      <c r="Q71" s="493"/>
      <c r="R71" s="493"/>
      <c r="S71" s="493"/>
      <c r="T71" s="493"/>
      <c r="U71" s="49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04">
        <v>5.0599999999999996</v>
      </c>
      <c r="E72" s="504"/>
      <c r="F72" s="504"/>
      <c r="G72" s="127"/>
      <c r="H72" s="50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3"/>
      <c r="P72" s="493"/>
      <c r="Q72" s="493"/>
      <c r="R72" s="493"/>
      <c r="S72" s="493"/>
      <c r="T72" s="493"/>
      <c r="U72" s="49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04">
        <v>5.0599999999999996</v>
      </c>
      <c r="E73" s="504"/>
      <c r="F73" s="504"/>
      <c r="G73" s="127"/>
      <c r="H73" s="50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3"/>
      <c r="P73" s="493"/>
      <c r="Q73" s="493"/>
      <c r="R73" s="493"/>
      <c r="S73" s="493"/>
      <c r="T73" s="493"/>
      <c r="U73" s="49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04">
        <v>5.0599999999999996</v>
      </c>
      <c r="E74" s="504"/>
      <c r="F74" s="504"/>
      <c r="G74" s="127"/>
      <c r="H74" s="50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3"/>
      <c r="P74" s="493"/>
      <c r="Q74" s="493"/>
      <c r="R74" s="493"/>
      <c r="S74" s="493"/>
      <c r="T74" s="493"/>
      <c r="U74" s="49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04">
        <v>5.0599999999999996</v>
      </c>
      <c r="E75" s="504"/>
      <c r="F75" s="504"/>
      <c r="G75" s="127"/>
      <c r="H75" s="50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3"/>
      <c r="P75" s="493"/>
      <c r="Q75" s="493"/>
      <c r="R75" s="493"/>
      <c r="S75" s="493"/>
      <c r="T75" s="493"/>
      <c r="U75" s="49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04">
        <v>5.5</v>
      </c>
      <c r="E76" s="504"/>
      <c r="F76" s="504"/>
      <c r="G76" s="127"/>
      <c r="H76" s="50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3"/>
      <c r="P76" s="493"/>
      <c r="Q76" s="493"/>
      <c r="R76" s="493"/>
      <c r="S76" s="493"/>
      <c r="T76" s="493"/>
      <c r="U76" s="49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04">
        <v>5.5</v>
      </c>
      <c r="E77" s="504"/>
      <c r="F77" s="504"/>
      <c r="G77" s="127"/>
      <c r="H77" s="50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3"/>
      <c r="P77" s="493"/>
      <c r="Q77" s="493"/>
      <c r="R77" s="493"/>
      <c r="S77" s="493"/>
      <c r="T77" s="493"/>
      <c r="U77" s="49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04">
        <v>5.5</v>
      </c>
      <c r="E78" s="504"/>
      <c r="F78" s="504"/>
      <c r="G78" s="127"/>
      <c r="H78" s="50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3"/>
      <c r="P78" s="493"/>
      <c r="Q78" s="493"/>
      <c r="R78" s="493"/>
      <c r="S78" s="493"/>
      <c r="T78" s="493"/>
      <c r="U78" s="49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04">
        <v>5.5</v>
      </c>
      <c r="E79" s="504"/>
      <c r="F79" s="504"/>
      <c r="G79" s="127"/>
      <c r="H79" s="50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3"/>
      <c r="P79" s="493"/>
      <c r="Q79" s="493"/>
      <c r="R79" s="493"/>
      <c r="S79" s="493"/>
      <c r="T79" s="493"/>
      <c r="U79" s="49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04">
        <v>5.03</v>
      </c>
      <c r="E80" s="504"/>
      <c r="F80" s="504"/>
      <c r="G80" s="127"/>
      <c r="H80" s="50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3"/>
      <c r="P80" s="493"/>
      <c r="Q80" s="493"/>
      <c r="R80" s="493"/>
      <c r="S80" s="493"/>
      <c r="T80" s="493"/>
      <c r="U80" s="49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04">
        <v>5.03</v>
      </c>
      <c r="E81" s="504"/>
      <c r="F81" s="504"/>
      <c r="G81" s="127"/>
      <c r="H81" s="50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3"/>
      <c r="P81" s="493"/>
      <c r="Q81" s="493"/>
      <c r="R81" s="493"/>
      <c r="S81" s="493"/>
      <c r="T81" s="493"/>
      <c r="U81" s="49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04">
        <v>5.03</v>
      </c>
      <c r="E82" s="504"/>
      <c r="F82" s="504"/>
      <c r="G82" s="127"/>
      <c r="H82" s="50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3"/>
      <c r="P82" s="493"/>
      <c r="Q82" s="493"/>
      <c r="R82" s="493"/>
      <c r="S82" s="493"/>
      <c r="T82" s="493"/>
      <c r="U82" s="49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04">
        <v>5.03</v>
      </c>
      <c r="E83" s="504"/>
      <c r="F83" s="504"/>
      <c r="G83" s="127"/>
      <c r="H83" s="50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3"/>
      <c r="P83" s="493"/>
      <c r="Q83" s="493"/>
      <c r="R83" s="493"/>
      <c r="S83" s="493"/>
      <c r="T83" s="493"/>
      <c r="U83" s="49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04">
        <v>5.03</v>
      </c>
      <c r="E84" s="504"/>
      <c r="F84" s="504"/>
      <c r="G84" s="127"/>
      <c r="H84" s="50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3"/>
      <c r="P84" s="493"/>
      <c r="Q84" s="493"/>
      <c r="R84" s="493"/>
      <c r="S84" s="493"/>
      <c r="T84" s="493"/>
      <c r="U84" s="49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04">
        <v>5.03</v>
      </c>
      <c r="E85" s="504"/>
      <c r="F85" s="504"/>
      <c r="G85" s="127"/>
      <c r="H85" s="50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3"/>
      <c r="P85" s="493"/>
      <c r="Q85" s="493"/>
      <c r="R85" s="493"/>
      <c r="S85" s="493"/>
      <c r="T85" s="493"/>
      <c r="U85" s="493"/>
      <c r="V85" s="131"/>
      <c r="W85" s="132"/>
      <c r="X85" s="131"/>
      <c r="Y85" s="131"/>
      <c r="Z85" s="131"/>
      <c r="AA85" s="131"/>
    </row>
    <row r="86" spans="1:27" ht="20.100000000000001" customHeight="1">
      <c r="A86" s="678" t="s">
        <v>216</v>
      </c>
      <c r="B86" s="678"/>
      <c r="C86" s="500" t="s">
        <v>202</v>
      </c>
      <c r="D86" s="138"/>
      <c r="E86" s="138"/>
      <c r="F86" s="138"/>
      <c r="G86" s="139">
        <f>SUM(G29:G85)</f>
        <v>1756</v>
      </c>
      <c r="H86" s="140">
        <f>SUM(H29:H85)</f>
        <v>8867.2300000000014</v>
      </c>
      <c r="I86" s="140">
        <f>SUM(I29:I85)</f>
        <v>29.5</v>
      </c>
      <c r="J86" s="129">
        <f t="array" ref="J86">IF(ISERROR(G86/I86),"",G86/I86)</f>
        <v>59.525423728813557</v>
      </c>
      <c r="K86" s="140">
        <f>SUM(K29:K85)</f>
        <v>34.864761904761906</v>
      </c>
      <c r="L86" s="141"/>
      <c r="M86" s="144">
        <f t="shared" ref="M86:V86" si="17">SUM(M29:M85)</f>
        <v>-14.364761904761906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94" t="s">
        <v>217</v>
      </c>
      <c r="C87" s="125" t="s">
        <v>179</v>
      </c>
      <c r="D87" s="504">
        <v>5.03</v>
      </c>
      <c r="E87" s="504"/>
      <c r="F87" s="504"/>
      <c r="G87" s="127"/>
      <c r="H87" s="50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3"/>
      <c r="P87" s="493"/>
      <c r="Q87" s="493"/>
      <c r="R87" s="493"/>
      <c r="S87" s="493"/>
      <c r="T87" s="493"/>
      <c r="U87" s="49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94" t="s">
        <v>217</v>
      </c>
      <c r="C88" s="125" t="s">
        <v>186</v>
      </c>
      <c r="D88" s="504">
        <v>5.03</v>
      </c>
      <c r="E88" s="504"/>
      <c r="F88" s="504"/>
      <c r="G88" s="127"/>
      <c r="H88" s="50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3"/>
      <c r="P88" s="493"/>
      <c r="Q88" s="493"/>
      <c r="R88" s="493"/>
      <c r="S88" s="493"/>
      <c r="T88" s="493"/>
      <c r="U88" s="49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94" t="s">
        <v>217</v>
      </c>
      <c r="C89" s="125" t="s">
        <v>204</v>
      </c>
      <c r="D89" s="504">
        <v>5.03</v>
      </c>
      <c r="E89" s="504"/>
      <c r="F89" s="504"/>
      <c r="G89" s="127"/>
      <c r="H89" s="50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3"/>
      <c r="P89" s="493"/>
      <c r="Q89" s="493"/>
      <c r="R89" s="493"/>
      <c r="S89" s="493"/>
      <c r="T89" s="493"/>
      <c r="U89" s="49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04">
        <v>5.03</v>
      </c>
      <c r="E90" s="504"/>
      <c r="F90" s="504"/>
      <c r="G90" s="127"/>
      <c r="H90" s="50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3"/>
      <c r="P90" s="493"/>
      <c r="Q90" s="493"/>
      <c r="R90" s="493"/>
      <c r="S90" s="493"/>
      <c r="T90" s="493"/>
      <c r="U90" s="49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04">
        <v>5.03</v>
      </c>
      <c r="E91" s="504"/>
      <c r="F91" s="504"/>
      <c r="G91" s="127"/>
      <c r="H91" s="50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3"/>
      <c r="P91" s="493"/>
      <c r="Q91" s="493"/>
      <c r="R91" s="493"/>
      <c r="S91" s="493"/>
      <c r="T91" s="493"/>
      <c r="U91" s="49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04">
        <v>5.03</v>
      </c>
      <c r="E92" s="504"/>
      <c r="F92" s="504"/>
      <c r="G92" s="127"/>
      <c r="H92" s="50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3"/>
      <c r="P92" s="493"/>
      <c r="Q92" s="493"/>
      <c r="R92" s="493"/>
      <c r="S92" s="493"/>
      <c r="T92" s="493"/>
      <c r="U92" s="49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04">
        <v>5.03</v>
      </c>
      <c r="E93" s="504"/>
      <c r="F93" s="504"/>
      <c r="G93" s="127"/>
      <c r="H93" s="50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3"/>
      <c r="P93" s="493"/>
      <c r="Q93" s="493"/>
      <c r="R93" s="493"/>
      <c r="S93" s="493"/>
      <c r="T93" s="493"/>
      <c r="U93" s="49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04"/>
      <c r="F94" s="504"/>
      <c r="G94" s="127"/>
      <c r="H94" s="50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3"/>
      <c r="P94" s="493"/>
      <c r="Q94" s="493"/>
      <c r="R94" s="493"/>
      <c r="S94" s="493"/>
      <c r="T94" s="493"/>
      <c r="U94" s="493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504">
        <v>5.03</v>
      </c>
      <c r="E95" s="504"/>
      <c r="F95" s="504">
        <v>20170307</v>
      </c>
      <c r="G95" s="146">
        <v>6</v>
      </c>
      <c r="H95" s="502">
        <f t="shared" si="19"/>
        <v>30.18</v>
      </c>
      <c r="I95" s="128">
        <v>0.5</v>
      </c>
      <c r="J95" s="128">
        <f t="array" ref="J95">IF(ISERROR(G95/I95),"",G95/I95)</f>
        <v>12</v>
      </c>
      <c r="K95" s="130">
        <f t="array" ref="K95">IF(ISERROR(G95/L95),"",G95/L95)</f>
        <v>0.75</v>
      </c>
      <c r="L95" s="128">
        <v>8</v>
      </c>
      <c r="M95" s="108">
        <f t="shared" si="20"/>
        <v>-0.25</v>
      </c>
      <c r="N95" s="128">
        <f t="shared" ref="N95:N114" si="23">SUM(O95:U95)</f>
        <v>0</v>
      </c>
      <c r="O95" s="493"/>
      <c r="P95" s="493"/>
      <c r="Q95" s="493"/>
      <c r="R95" s="493"/>
      <c r="S95" s="493"/>
      <c r="T95" s="493"/>
      <c r="U95" s="493"/>
      <c r="V95" s="131">
        <f t="shared" ref="V95:V102" si="24">SUM(X95:AA95)</f>
        <v>0</v>
      </c>
      <c r="W95" s="496">
        <f t="shared" ref="W95:W106" si="25">IF(ISERROR(V95/G95),"",V95/G95)</f>
        <v>0</v>
      </c>
      <c r="X95" s="131"/>
      <c r="Y95" s="131"/>
      <c r="Z95" s="131"/>
      <c r="AA95" s="131"/>
    </row>
    <row r="96" spans="1:27" s="305" customFormat="1" ht="20.100000000000001" customHeight="1">
      <c r="A96" s="258">
        <v>30600001</v>
      </c>
      <c r="B96" s="145" t="s">
        <v>219</v>
      </c>
      <c r="C96" s="125" t="s">
        <v>181</v>
      </c>
      <c r="D96" s="504">
        <v>5.03</v>
      </c>
      <c r="E96" s="504"/>
      <c r="F96" s="504">
        <v>20170307</v>
      </c>
      <c r="G96" s="127">
        <f>90+36</f>
        <v>126</v>
      </c>
      <c r="H96" s="502">
        <f t="shared" si="19"/>
        <v>633.78000000000009</v>
      </c>
      <c r="I96" s="128">
        <f>4*4</f>
        <v>16</v>
      </c>
      <c r="J96" s="128">
        <f t="array" ref="J96">IF(ISERROR(G96/I96),"",G96/I96)</f>
        <v>7.875</v>
      </c>
      <c r="K96" s="130">
        <f t="array" ref="K96">IF(ISERROR(G96/L96),"",G96/L96)</f>
        <v>15.75</v>
      </c>
      <c r="L96" s="128">
        <v>8</v>
      </c>
      <c r="M96" s="108">
        <f t="shared" si="20"/>
        <v>0.25</v>
      </c>
      <c r="N96" s="128">
        <f t="shared" si="23"/>
        <v>0</v>
      </c>
      <c r="O96" s="493"/>
      <c r="P96" s="493"/>
      <c r="Q96" s="493"/>
      <c r="R96" s="493"/>
      <c r="S96" s="493"/>
      <c r="T96" s="493"/>
      <c r="U96" s="493"/>
      <c r="V96" s="131">
        <f t="shared" si="24"/>
        <v>0</v>
      </c>
      <c r="W96" s="496">
        <f t="shared" si="25"/>
        <v>0</v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504">
        <v>5.03</v>
      </c>
      <c r="E97" s="504"/>
      <c r="F97" s="504">
        <v>20170307</v>
      </c>
      <c r="G97" s="127">
        <v>9</v>
      </c>
      <c r="H97" s="502">
        <f t="shared" si="19"/>
        <v>45.27</v>
      </c>
      <c r="I97" s="128">
        <v>1</v>
      </c>
      <c r="J97" s="128">
        <f t="array" ref="J97">IF(ISERROR(G97/I97),"",G97/I97)</f>
        <v>9</v>
      </c>
      <c r="K97" s="130">
        <f t="array" ref="K97">IF(ISERROR(G97/L97),"",G97/L97)</f>
        <v>1.125</v>
      </c>
      <c r="L97" s="128">
        <v>8</v>
      </c>
      <c r="M97" s="108">
        <f t="shared" si="20"/>
        <v>-0.125</v>
      </c>
      <c r="N97" s="128">
        <f t="shared" si="23"/>
        <v>0</v>
      </c>
      <c r="O97" s="493"/>
      <c r="P97" s="493"/>
      <c r="Q97" s="493"/>
      <c r="R97" s="493"/>
      <c r="S97" s="493"/>
      <c r="T97" s="493"/>
      <c r="U97" s="493"/>
      <c r="V97" s="131">
        <f t="shared" si="24"/>
        <v>0</v>
      </c>
      <c r="W97" s="496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504">
        <v>5.03</v>
      </c>
      <c r="E98" s="504"/>
      <c r="F98" s="504">
        <v>20170307</v>
      </c>
      <c r="G98" s="127">
        <v>41</v>
      </c>
      <c r="H98" s="502">
        <f t="shared" si="19"/>
        <v>206.23000000000002</v>
      </c>
      <c r="I98" s="128">
        <f>2*4</f>
        <v>8</v>
      </c>
      <c r="J98" s="128">
        <f t="array" ref="J98">IF(ISERROR(G98/I98),"",G98/I98)</f>
        <v>5.125</v>
      </c>
      <c r="K98" s="130">
        <f t="array" ref="K98">IF(ISERROR(G98/L98),"",G98/L98)</f>
        <v>5.125</v>
      </c>
      <c r="L98" s="128">
        <v>8</v>
      </c>
      <c r="M98" s="108">
        <f t="shared" si="20"/>
        <v>2.875</v>
      </c>
      <c r="N98" s="128">
        <f t="shared" si="23"/>
        <v>0</v>
      </c>
      <c r="O98" s="493"/>
      <c r="P98" s="493"/>
      <c r="Q98" s="493"/>
      <c r="R98" s="493"/>
      <c r="S98" s="493"/>
      <c r="T98" s="493"/>
      <c r="U98" s="493"/>
      <c r="V98" s="131">
        <f t="shared" si="24"/>
        <v>0</v>
      </c>
      <c r="W98" s="496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04">
        <v>5.03</v>
      </c>
      <c r="E99" s="504"/>
      <c r="F99" s="504"/>
      <c r="G99" s="127"/>
      <c r="H99" s="50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93"/>
      <c r="P99" s="493"/>
      <c r="Q99" s="493"/>
      <c r="R99" s="493"/>
      <c r="S99" s="493"/>
      <c r="T99" s="493"/>
      <c r="U99" s="49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04">
        <v>5.03</v>
      </c>
      <c r="E100" s="504"/>
      <c r="F100" s="504"/>
      <c r="G100" s="127"/>
      <c r="H100" s="50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93"/>
      <c r="P100" s="493"/>
      <c r="Q100" s="493"/>
      <c r="R100" s="493"/>
      <c r="S100" s="493"/>
      <c r="T100" s="493"/>
      <c r="U100" s="49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04">
        <v>5.03</v>
      </c>
      <c r="E101" s="504"/>
      <c r="F101" s="504"/>
      <c r="G101" s="127"/>
      <c r="H101" s="50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93"/>
      <c r="P101" s="493"/>
      <c r="Q101" s="493"/>
      <c r="R101" s="493"/>
      <c r="S101" s="493"/>
      <c r="T101" s="493"/>
      <c r="U101" s="49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04">
        <v>5.03</v>
      </c>
      <c r="E102" s="504"/>
      <c r="F102" s="504"/>
      <c r="G102" s="127"/>
      <c r="H102" s="50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93"/>
      <c r="P102" s="493"/>
      <c r="Q102" s="493"/>
      <c r="R102" s="493"/>
      <c r="S102" s="493"/>
      <c r="T102" s="493"/>
      <c r="U102" s="49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94" t="s">
        <v>222</v>
      </c>
      <c r="C103" s="125" t="s">
        <v>181</v>
      </c>
      <c r="D103" s="504">
        <v>10.199999999999999</v>
      </c>
      <c r="E103" s="504"/>
      <c r="F103" s="504"/>
      <c r="G103" s="127"/>
      <c r="H103" s="50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93"/>
      <c r="P103" s="493"/>
      <c r="Q103" s="493"/>
      <c r="R103" s="493"/>
      <c r="S103" s="493"/>
      <c r="T103" s="493"/>
      <c r="U103" s="49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94" t="s">
        <v>222</v>
      </c>
      <c r="C104" s="125" t="s">
        <v>179</v>
      </c>
      <c r="D104" s="504">
        <v>10.199999999999999</v>
      </c>
      <c r="E104" s="504"/>
      <c r="F104" s="504"/>
      <c r="G104" s="127"/>
      <c r="H104" s="50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93"/>
      <c r="P104" s="493"/>
      <c r="Q104" s="493"/>
      <c r="R104" s="493"/>
      <c r="S104" s="493"/>
      <c r="T104" s="493"/>
      <c r="U104" s="49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94" t="s">
        <v>222</v>
      </c>
      <c r="C105" s="125" t="s">
        <v>221</v>
      </c>
      <c r="D105" s="504">
        <v>10.199999999999999</v>
      </c>
      <c r="E105" s="504"/>
      <c r="F105" s="504"/>
      <c r="G105" s="127"/>
      <c r="H105" s="50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93"/>
      <c r="P105" s="493"/>
      <c r="Q105" s="493"/>
      <c r="R105" s="493"/>
      <c r="S105" s="493"/>
      <c r="T105" s="493"/>
      <c r="U105" s="49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94" t="s">
        <v>222</v>
      </c>
      <c r="C106" s="125" t="s">
        <v>186</v>
      </c>
      <c r="D106" s="504">
        <v>10.199999999999999</v>
      </c>
      <c r="E106" s="504"/>
      <c r="F106" s="504"/>
      <c r="G106" s="127"/>
      <c r="H106" s="50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93"/>
      <c r="P106" s="493"/>
      <c r="Q106" s="493"/>
      <c r="R106" s="493"/>
      <c r="S106" s="493"/>
      <c r="T106" s="493"/>
      <c r="U106" s="49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94" t="s">
        <v>393</v>
      </c>
      <c r="C107" s="177" t="s">
        <v>395</v>
      </c>
      <c r="D107" s="504">
        <v>5</v>
      </c>
      <c r="E107" s="504"/>
      <c r="F107" s="504"/>
      <c r="G107" s="127"/>
      <c r="H107" s="50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93"/>
      <c r="P107" s="493"/>
      <c r="Q107" s="493"/>
      <c r="R107" s="493"/>
      <c r="S107" s="493"/>
      <c r="T107" s="493"/>
      <c r="U107" s="493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94" t="s">
        <v>393</v>
      </c>
      <c r="C108" s="177" t="s">
        <v>402</v>
      </c>
      <c r="D108" s="504">
        <v>5</v>
      </c>
      <c r="E108" s="504"/>
      <c r="F108" s="504"/>
      <c r="G108" s="127"/>
      <c r="H108" s="50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93"/>
      <c r="P108" s="493"/>
      <c r="Q108" s="493"/>
      <c r="R108" s="493"/>
      <c r="S108" s="493"/>
      <c r="T108" s="493"/>
      <c r="U108" s="493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94" t="s">
        <v>404</v>
      </c>
      <c r="C109" s="177" t="s">
        <v>405</v>
      </c>
      <c r="D109" s="504">
        <v>5</v>
      </c>
      <c r="E109" s="504"/>
      <c r="F109" s="504"/>
      <c r="G109" s="127"/>
      <c r="H109" s="50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93"/>
      <c r="P109" s="493"/>
      <c r="Q109" s="493"/>
      <c r="R109" s="493"/>
      <c r="S109" s="493"/>
      <c r="T109" s="493"/>
      <c r="U109" s="493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94" t="s">
        <v>486</v>
      </c>
      <c r="C110" s="177" t="s">
        <v>372</v>
      </c>
      <c r="D110" s="504">
        <v>5</v>
      </c>
      <c r="E110" s="504"/>
      <c r="F110" s="504"/>
      <c r="G110" s="127"/>
      <c r="H110" s="50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93"/>
      <c r="P110" s="493"/>
      <c r="Q110" s="493"/>
      <c r="R110" s="493"/>
      <c r="S110" s="493"/>
      <c r="T110" s="493"/>
      <c r="U110" s="493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94" t="s">
        <v>343</v>
      </c>
      <c r="C111" s="125" t="s">
        <v>345</v>
      </c>
      <c r="D111" s="504">
        <v>5</v>
      </c>
      <c r="E111" s="504"/>
      <c r="F111" s="504"/>
      <c r="G111" s="127"/>
      <c r="H111" s="50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93"/>
      <c r="P111" s="493"/>
      <c r="Q111" s="493"/>
      <c r="R111" s="493"/>
      <c r="S111" s="493"/>
      <c r="T111" s="493"/>
      <c r="U111" s="493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94" t="s">
        <v>343</v>
      </c>
      <c r="C112" s="125" t="s">
        <v>347</v>
      </c>
      <c r="D112" s="504">
        <v>5</v>
      </c>
      <c r="E112" s="504"/>
      <c r="F112" s="504"/>
      <c r="G112" s="127"/>
      <c r="H112" s="50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93"/>
      <c r="P112" s="493"/>
      <c r="Q112" s="493"/>
      <c r="R112" s="493"/>
      <c r="S112" s="493"/>
      <c r="T112" s="493"/>
      <c r="U112" s="493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04">
        <v>5.0599999999999996</v>
      </c>
      <c r="E113" s="504"/>
      <c r="F113" s="504"/>
      <c r="G113" s="127"/>
      <c r="H113" s="50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93"/>
      <c r="P113" s="493"/>
      <c r="Q113" s="493"/>
      <c r="R113" s="493"/>
      <c r="S113" s="493"/>
      <c r="T113" s="493"/>
      <c r="U113" s="493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04">
        <v>5.0599999999999996</v>
      </c>
      <c r="E114" s="504"/>
      <c r="F114" s="504"/>
      <c r="G114" s="127"/>
      <c r="H114" s="50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93"/>
      <c r="P114" s="493"/>
      <c r="Q114" s="493"/>
      <c r="R114" s="493"/>
      <c r="S114" s="493"/>
      <c r="T114" s="493"/>
      <c r="U114" s="493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04">
        <v>5</v>
      </c>
      <c r="E115" s="504"/>
      <c r="F115" s="504"/>
      <c r="G115" s="127"/>
      <c r="H115" s="50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93"/>
      <c r="P115" s="493"/>
      <c r="Q115" s="493"/>
      <c r="R115" s="493"/>
      <c r="S115" s="493"/>
      <c r="T115" s="493"/>
      <c r="U115" s="493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04">
        <v>5</v>
      </c>
      <c r="E116" s="504"/>
      <c r="F116" s="504"/>
      <c r="G116" s="127"/>
      <c r="H116" s="50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93"/>
      <c r="P116" s="493"/>
      <c r="Q116" s="493"/>
      <c r="R116" s="493"/>
      <c r="S116" s="493"/>
      <c r="T116" s="493"/>
      <c r="U116" s="493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04">
        <v>5</v>
      </c>
      <c r="E117" s="504"/>
      <c r="F117" s="504"/>
      <c r="G117" s="127"/>
      <c r="H117" s="50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93"/>
      <c r="P117" s="493"/>
      <c r="Q117" s="493"/>
      <c r="R117" s="493"/>
      <c r="S117" s="493"/>
      <c r="T117" s="493"/>
      <c r="U117" s="49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04">
        <v>5.07</v>
      </c>
      <c r="E118" s="504"/>
      <c r="F118" s="504"/>
      <c r="G118" s="127"/>
      <c r="H118" s="50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93"/>
      <c r="P118" s="493"/>
      <c r="Q118" s="493"/>
      <c r="R118" s="493"/>
      <c r="S118" s="493"/>
      <c r="T118" s="493"/>
      <c r="U118" s="49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04">
        <v>5.07</v>
      </c>
      <c r="E119" s="504"/>
      <c r="F119" s="504"/>
      <c r="G119" s="127"/>
      <c r="H119" s="50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93"/>
      <c r="P119" s="493"/>
      <c r="Q119" s="493"/>
      <c r="R119" s="493"/>
      <c r="S119" s="493"/>
      <c r="T119" s="493"/>
      <c r="U119" s="49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04">
        <v>5.0599999999999996</v>
      </c>
      <c r="E120" s="504"/>
      <c r="F120" s="503"/>
      <c r="G120" s="127"/>
      <c r="H120" s="502">
        <f t="shared" si="19"/>
        <v>0</v>
      </c>
      <c r="I120" s="128"/>
      <c r="J120" s="129" t="str">
        <f t="array" ref="J120">IF(ISERROR(G120/I120),"",G120/I120)</f>
        <v/>
      </c>
      <c r="K120" s="50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93"/>
      <c r="P120" s="493"/>
      <c r="Q120" s="493"/>
      <c r="R120" s="493"/>
      <c r="S120" s="493"/>
      <c r="T120" s="493"/>
      <c r="U120" s="49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70" t="s">
        <v>224</v>
      </c>
      <c r="B121" s="671"/>
      <c r="C121" s="500" t="s">
        <v>202</v>
      </c>
      <c r="D121" s="138"/>
      <c r="E121" s="138"/>
      <c r="F121" s="138"/>
      <c r="G121" s="139">
        <f>SUM(G87:G120)</f>
        <v>182</v>
      </c>
      <c r="H121" s="140">
        <f>SUM(H87:H120)</f>
        <v>915.46</v>
      </c>
      <c r="I121" s="140">
        <f>SUM(I87:I120)</f>
        <v>25.5</v>
      </c>
      <c r="J121" s="129">
        <f t="array" ref="J121">IF(ISERROR(G121/I121),"",G121/I121)</f>
        <v>7.1372549019607847</v>
      </c>
      <c r="K121" s="140">
        <f>SUM(K87:K120)</f>
        <v>22.75</v>
      </c>
      <c r="L121" s="141"/>
      <c r="M121" s="144">
        <f t="shared" ref="M121:V121" si="27">SUM(M87:M120)</f>
        <v>2.75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04">
        <v>5.03</v>
      </c>
      <c r="E122" s="504"/>
      <c r="F122" s="504"/>
      <c r="G122" s="127"/>
      <c r="H122" s="50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3"/>
      <c r="P122" s="493"/>
      <c r="Q122" s="493"/>
      <c r="R122" s="493"/>
      <c r="S122" s="493"/>
      <c r="T122" s="493"/>
      <c r="U122" s="49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04">
        <v>5.03</v>
      </c>
      <c r="E123" s="504"/>
      <c r="F123" s="504"/>
      <c r="G123" s="127"/>
      <c r="H123" s="50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93"/>
      <c r="P123" s="493"/>
      <c r="Q123" s="493"/>
      <c r="R123" s="493"/>
      <c r="S123" s="493"/>
      <c r="T123" s="493"/>
      <c r="U123" s="493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04">
        <v>5.04</v>
      </c>
      <c r="E124" s="504"/>
      <c r="F124" s="504"/>
      <c r="G124" s="127"/>
      <c r="H124" s="50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3"/>
      <c r="P124" s="493"/>
      <c r="Q124" s="493"/>
      <c r="R124" s="493"/>
      <c r="S124" s="493"/>
      <c r="T124" s="493"/>
      <c r="U124" s="49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04">
        <v>5.03</v>
      </c>
      <c r="E125" s="504"/>
      <c r="F125" s="504"/>
      <c r="G125" s="127"/>
      <c r="H125" s="50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3"/>
      <c r="P125" s="493"/>
      <c r="Q125" s="493"/>
      <c r="R125" s="493"/>
      <c r="S125" s="493"/>
      <c r="T125" s="493"/>
      <c r="U125" s="49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98" t="s">
        <v>203</v>
      </c>
      <c r="D126" s="504">
        <v>5.03</v>
      </c>
      <c r="E126" s="504"/>
      <c r="F126" s="504"/>
      <c r="G126" s="127"/>
      <c r="H126" s="50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3"/>
      <c r="P126" s="493"/>
      <c r="Q126" s="493"/>
      <c r="R126" s="493"/>
      <c r="S126" s="493"/>
      <c r="T126" s="493"/>
      <c r="U126" s="49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04">
        <v>5.03</v>
      </c>
      <c r="E127" s="504"/>
      <c r="F127" s="504"/>
      <c r="G127" s="127"/>
      <c r="H127" s="50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3"/>
      <c r="P127" s="493"/>
      <c r="Q127" s="493"/>
      <c r="R127" s="493"/>
      <c r="S127" s="493"/>
      <c r="T127" s="493"/>
      <c r="U127" s="49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04">
        <v>5.03</v>
      </c>
      <c r="E128" s="504"/>
      <c r="F128" s="504"/>
      <c r="G128" s="127"/>
      <c r="H128" s="50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3"/>
      <c r="P128" s="493"/>
      <c r="Q128" s="493"/>
      <c r="R128" s="493"/>
      <c r="S128" s="493"/>
      <c r="T128" s="493"/>
      <c r="U128" s="49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98" t="s">
        <v>228</v>
      </c>
      <c r="D129" s="504">
        <v>5.03</v>
      </c>
      <c r="E129" s="504"/>
      <c r="F129" s="504"/>
      <c r="G129" s="127"/>
      <c r="H129" s="50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3"/>
      <c r="P129" s="493"/>
      <c r="Q129" s="493"/>
      <c r="R129" s="493"/>
      <c r="S129" s="493"/>
      <c r="T129" s="493"/>
      <c r="U129" s="49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98" t="s">
        <v>212</v>
      </c>
      <c r="D130" s="504">
        <v>5.03</v>
      </c>
      <c r="E130" s="504"/>
      <c r="F130" s="504"/>
      <c r="G130" s="127"/>
      <c r="H130" s="50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3"/>
      <c r="P130" s="493"/>
      <c r="Q130" s="493"/>
      <c r="R130" s="493"/>
      <c r="S130" s="493"/>
      <c r="T130" s="493"/>
      <c r="U130" s="49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98" t="s">
        <v>203</v>
      </c>
      <c r="D131" s="504">
        <v>5.03</v>
      </c>
      <c r="E131" s="504"/>
      <c r="F131" s="504"/>
      <c r="G131" s="127"/>
      <c r="H131" s="50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3"/>
      <c r="P131" s="493"/>
      <c r="Q131" s="493"/>
      <c r="R131" s="493"/>
      <c r="S131" s="493"/>
      <c r="T131" s="493"/>
      <c r="U131" s="49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98" t="s">
        <v>186</v>
      </c>
      <c r="D132" s="504">
        <v>5.03</v>
      </c>
      <c r="E132" s="504"/>
      <c r="F132" s="504"/>
      <c r="G132" s="127"/>
      <c r="H132" s="50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3"/>
      <c r="P132" s="493"/>
      <c r="Q132" s="493"/>
      <c r="R132" s="493"/>
      <c r="S132" s="493"/>
      <c r="T132" s="493"/>
      <c r="U132" s="49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98" t="s">
        <v>228</v>
      </c>
      <c r="D133" s="504">
        <v>5.03</v>
      </c>
      <c r="E133" s="504"/>
      <c r="F133" s="504"/>
      <c r="G133" s="127"/>
      <c r="H133" s="50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3"/>
      <c r="P133" s="493"/>
      <c r="Q133" s="493"/>
      <c r="R133" s="493"/>
      <c r="S133" s="493"/>
      <c r="T133" s="493"/>
      <c r="U133" s="49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98" t="s">
        <v>199</v>
      </c>
      <c r="D134" s="504">
        <v>5.03</v>
      </c>
      <c r="E134" s="504"/>
      <c r="F134" s="504"/>
      <c r="G134" s="127"/>
      <c r="H134" s="50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3"/>
      <c r="P134" s="493"/>
      <c r="Q134" s="493"/>
      <c r="R134" s="493"/>
      <c r="S134" s="493"/>
      <c r="T134" s="493"/>
      <c r="U134" s="49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504">
        <v>5.0599999999999996</v>
      </c>
      <c r="E135" s="504"/>
      <c r="F135" s="504">
        <v>20170307</v>
      </c>
      <c r="G135" s="127">
        <f>90*4+22</f>
        <v>382</v>
      </c>
      <c r="H135" s="502">
        <f>D135*G135</f>
        <v>1932.9199999999998</v>
      </c>
      <c r="I135" s="128">
        <f>6.5*3</f>
        <v>19.5</v>
      </c>
      <c r="J135" s="128">
        <f t="array" ref="J135">IF(ISERROR(G135/I135),"",G135/I135)</f>
        <v>19.589743589743591</v>
      </c>
      <c r="K135" s="130">
        <f t="array" ref="K135">IF(ISERROR(G135/L135),"",G135/L135)</f>
        <v>15.28</v>
      </c>
      <c r="L135" s="128">
        <v>25</v>
      </c>
      <c r="M135" s="108">
        <f>IF(ISERROR(I135-K135),"",I135-K135)</f>
        <v>4.2200000000000006</v>
      </c>
      <c r="N135" s="128">
        <f>SUM(O135:U135)</f>
        <v>0</v>
      </c>
      <c r="O135" s="493"/>
      <c r="P135" s="493"/>
      <c r="Q135" s="493"/>
      <c r="R135" s="493"/>
      <c r="S135" s="493"/>
      <c r="T135" s="493"/>
      <c r="U135" s="493"/>
      <c r="V135" s="131">
        <f>SUM(X135:AA135)</f>
        <v>0</v>
      </c>
      <c r="W135" s="496">
        <f t="shared" si="26"/>
        <v>0</v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04">
        <v>5.0599999999999996</v>
      </c>
      <c r="E136" s="504"/>
      <c r="F136" s="504">
        <v>20170307</v>
      </c>
      <c r="G136" s="127">
        <f>96+90+90+90</f>
        <v>366</v>
      </c>
      <c r="H136" s="502">
        <f>D136*G136</f>
        <v>1851.9599999999998</v>
      </c>
      <c r="I136" s="128">
        <v>15</v>
      </c>
      <c r="J136" s="128">
        <f t="array" ref="J136">IF(ISERROR(G136/I136),"",G136/I136)</f>
        <v>24.4</v>
      </c>
      <c r="K136" s="130">
        <f t="array" ref="K136">IF(ISERROR(G136/L136),"",G136/L136)</f>
        <v>15.913043478260869</v>
      </c>
      <c r="L136" s="128">
        <v>23</v>
      </c>
      <c r="M136" s="108">
        <f>IF(ISERROR(I136-K136),"",I136-K136)</f>
        <v>-0.91304347826086918</v>
      </c>
      <c r="N136" s="128">
        <f>SUM(O136:U136)</f>
        <v>0</v>
      </c>
      <c r="O136" s="493"/>
      <c r="P136" s="493"/>
      <c r="Q136" s="493"/>
      <c r="R136" s="493"/>
      <c r="S136" s="493"/>
      <c r="T136" s="493"/>
      <c r="U136" s="493"/>
      <c r="V136" s="131">
        <f>SUM(X136:AA136)</f>
        <v>0</v>
      </c>
      <c r="W136" s="496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70" t="s">
        <v>231</v>
      </c>
      <c r="B137" s="671"/>
      <c r="C137" s="500" t="s">
        <v>202</v>
      </c>
      <c r="D137" s="138"/>
      <c r="E137" s="138"/>
      <c r="F137" s="138"/>
      <c r="G137" s="139">
        <f>SUM(G122:G136)</f>
        <v>748</v>
      </c>
      <c r="H137" s="140">
        <f>SUM(H122:H136)</f>
        <v>3784.8799999999997</v>
      </c>
      <c r="I137" s="140">
        <f>SUM(I122:I136)</f>
        <v>34.5</v>
      </c>
      <c r="J137" s="129">
        <f t="array" ref="J137">IF(ISERROR(G137/I137),"",G137/I137)</f>
        <v>21.681159420289855</v>
      </c>
      <c r="K137" s="140">
        <f>SUM(K122:K136)</f>
        <v>31.193043478260869</v>
      </c>
      <c r="L137" s="141"/>
      <c r="M137" s="144">
        <f>SUM(M122:M136)</f>
        <v>3.3069565217391315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04">
        <v>5.04</v>
      </c>
      <c r="E138" s="504"/>
      <c r="F138" s="504"/>
      <c r="G138" s="127"/>
      <c r="H138" s="50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3"/>
      <c r="P138" s="493"/>
      <c r="Q138" s="493"/>
      <c r="R138" s="493"/>
      <c r="S138" s="493"/>
      <c r="T138" s="493"/>
      <c r="U138" s="49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04">
        <v>5.04</v>
      </c>
      <c r="E139" s="504"/>
      <c r="F139" s="504"/>
      <c r="G139" s="127"/>
      <c r="H139" s="50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3"/>
      <c r="P139" s="493"/>
      <c r="Q139" s="493"/>
      <c r="R139" s="493"/>
      <c r="S139" s="493"/>
      <c r="T139" s="493"/>
      <c r="U139" s="49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04">
        <v>5.04</v>
      </c>
      <c r="E140" s="504"/>
      <c r="F140" s="504"/>
      <c r="G140" s="127"/>
      <c r="H140" s="50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3"/>
      <c r="P140" s="493"/>
      <c r="Q140" s="493"/>
      <c r="R140" s="493"/>
      <c r="S140" s="493"/>
      <c r="T140" s="493"/>
      <c r="U140" s="49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04">
        <v>5.04</v>
      </c>
      <c r="E141" s="504"/>
      <c r="F141" s="504"/>
      <c r="G141" s="127"/>
      <c r="H141" s="50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3"/>
      <c r="P141" s="493"/>
      <c r="Q141" s="493"/>
      <c r="R141" s="493"/>
      <c r="S141" s="493"/>
      <c r="T141" s="493"/>
      <c r="U141" s="49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04">
        <v>5.04</v>
      </c>
      <c r="E142" s="504"/>
      <c r="F142" s="504"/>
      <c r="G142" s="127"/>
      <c r="H142" s="50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3"/>
      <c r="P142" s="493"/>
      <c r="Q142" s="493"/>
      <c r="R142" s="493"/>
      <c r="S142" s="493"/>
      <c r="T142" s="493"/>
      <c r="U142" s="49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04">
        <v>5.04</v>
      </c>
      <c r="E143" s="504"/>
      <c r="F143" s="504"/>
      <c r="G143" s="127"/>
      <c r="H143" s="50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3"/>
      <c r="P143" s="493"/>
      <c r="Q143" s="493"/>
      <c r="R143" s="493"/>
      <c r="S143" s="493"/>
      <c r="T143" s="493"/>
      <c r="U143" s="49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04">
        <v>5.04</v>
      </c>
      <c r="E144" s="504"/>
      <c r="F144" s="504"/>
      <c r="G144" s="127"/>
      <c r="H144" s="50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3"/>
      <c r="P144" s="493"/>
      <c r="Q144" s="493"/>
      <c r="R144" s="493"/>
      <c r="S144" s="493"/>
      <c r="T144" s="493"/>
      <c r="U144" s="49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04">
        <v>5.04</v>
      </c>
      <c r="E145" s="504"/>
      <c r="F145" s="504"/>
      <c r="G145" s="127"/>
      <c r="H145" s="50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3"/>
      <c r="P145" s="493"/>
      <c r="Q145" s="493"/>
      <c r="R145" s="493"/>
      <c r="S145" s="493"/>
      <c r="T145" s="493"/>
      <c r="U145" s="49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04">
        <v>5.04</v>
      </c>
      <c r="E146" s="504"/>
      <c r="F146" s="504"/>
      <c r="G146" s="127"/>
      <c r="H146" s="50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3"/>
      <c r="P146" s="493"/>
      <c r="Q146" s="493"/>
      <c r="R146" s="493"/>
      <c r="S146" s="493"/>
      <c r="T146" s="493"/>
      <c r="U146" s="49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04">
        <v>5.04</v>
      </c>
      <c r="E147" s="504"/>
      <c r="F147" s="504"/>
      <c r="G147" s="127"/>
      <c r="H147" s="50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3"/>
      <c r="P147" s="493"/>
      <c r="Q147" s="493"/>
      <c r="R147" s="493"/>
      <c r="S147" s="493"/>
      <c r="T147" s="493"/>
      <c r="U147" s="49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70" t="s">
        <v>234</v>
      </c>
      <c r="B148" s="671"/>
      <c r="C148" s="500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92"/>
      <c r="D149" s="504">
        <v>3.65</v>
      </c>
      <c r="E149" s="504"/>
      <c r="F149" s="503"/>
      <c r="G149" s="127"/>
      <c r="H149" s="502">
        <f t="shared" ref="H149:H162" si="40">D149*G149</f>
        <v>0</v>
      </c>
      <c r="I149" s="128"/>
      <c r="J149" s="129" t="str">
        <f t="array" ref="J149">IF(ISERROR(G149/I149),"",G149/I149)</f>
        <v/>
      </c>
      <c r="K149" s="50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3"/>
      <c r="P149" s="493"/>
      <c r="Q149" s="493"/>
      <c r="R149" s="493"/>
      <c r="S149" s="493"/>
      <c r="T149" s="493"/>
      <c r="U149" s="49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92"/>
      <c r="D150" s="504">
        <v>6.58</v>
      </c>
      <c r="E150" s="504"/>
      <c r="F150" s="504"/>
      <c r="G150" s="127"/>
      <c r="H150" s="50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3"/>
      <c r="P150" s="493"/>
      <c r="Q150" s="493"/>
      <c r="R150" s="493"/>
      <c r="S150" s="493"/>
      <c r="T150" s="493"/>
      <c r="U150" s="49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92"/>
      <c r="D151" s="504">
        <v>7.8</v>
      </c>
      <c r="E151" s="504"/>
      <c r="F151" s="504"/>
      <c r="G151" s="127"/>
      <c r="H151" s="50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3"/>
      <c r="P151" s="493"/>
      <c r="Q151" s="493"/>
      <c r="R151" s="493"/>
      <c r="S151" s="493"/>
      <c r="T151" s="493"/>
      <c r="U151" s="49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92"/>
      <c r="D152" s="504">
        <v>4.4000000000000004</v>
      </c>
      <c r="E152" s="504"/>
      <c r="F152" s="504"/>
      <c r="G152" s="127"/>
      <c r="H152" s="50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3"/>
      <c r="P152" s="493"/>
      <c r="Q152" s="493"/>
      <c r="R152" s="493"/>
      <c r="S152" s="493"/>
      <c r="T152" s="493"/>
      <c r="U152" s="49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04"/>
      <c r="E153" s="504"/>
      <c r="F153" s="504"/>
      <c r="G153" s="127"/>
      <c r="H153" s="50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3"/>
      <c r="P153" s="493"/>
      <c r="Q153" s="493"/>
      <c r="R153" s="493"/>
      <c r="S153" s="493"/>
      <c r="T153" s="493"/>
      <c r="U153" s="49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92" t="s">
        <v>239</v>
      </c>
      <c r="C154" s="492" t="s">
        <v>179</v>
      </c>
      <c r="D154" s="504">
        <v>6.04</v>
      </c>
      <c r="E154" s="504"/>
      <c r="F154" s="504"/>
      <c r="G154" s="127"/>
      <c r="H154" s="50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3"/>
      <c r="P154" s="493"/>
      <c r="Q154" s="493"/>
      <c r="R154" s="493"/>
      <c r="S154" s="493"/>
      <c r="T154" s="493"/>
      <c r="U154" s="49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92" t="s">
        <v>239</v>
      </c>
      <c r="C155" s="492" t="s">
        <v>186</v>
      </c>
      <c r="D155" s="504">
        <v>6.04</v>
      </c>
      <c r="E155" s="504"/>
      <c r="F155" s="504"/>
      <c r="G155" s="127"/>
      <c r="H155" s="50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3"/>
      <c r="P155" s="493"/>
      <c r="Q155" s="493"/>
      <c r="R155" s="493"/>
      <c r="S155" s="493"/>
      <c r="T155" s="493"/>
      <c r="U155" s="49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92" t="s">
        <v>440</v>
      </c>
      <c r="C156" s="492" t="s">
        <v>179</v>
      </c>
      <c r="D156" s="504">
        <v>6</v>
      </c>
      <c r="E156" s="504"/>
      <c r="F156" s="504"/>
      <c r="G156" s="127"/>
      <c r="H156" s="502">
        <f t="shared" si="40"/>
        <v>0</v>
      </c>
      <c r="I156" s="128"/>
      <c r="J156" s="129"/>
      <c r="K156" s="130"/>
      <c r="L156" s="128"/>
      <c r="M156" s="108"/>
      <c r="N156" s="129"/>
      <c r="O156" s="493"/>
      <c r="P156" s="493"/>
      <c r="Q156" s="493"/>
      <c r="R156" s="493"/>
      <c r="S156" s="493"/>
      <c r="T156" s="493"/>
      <c r="U156" s="49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92" t="s">
        <v>440</v>
      </c>
      <c r="C157" s="492" t="s">
        <v>60</v>
      </c>
      <c r="D157" s="504">
        <v>6</v>
      </c>
      <c r="E157" s="504"/>
      <c r="F157" s="504"/>
      <c r="G157" s="127"/>
      <c r="H157" s="50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3"/>
      <c r="P157" s="493"/>
      <c r="Q157" s="493"/>
      <c r="R157" s="493"/>
      <c r="S157" s="493"/>
      <c r="T157" s="493"/>
      <c r="U157" s="49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94" t="s">
        <v>240</v>
      </c>
      <c r="C158" s="125"/>
      <c r="D158" s="504">
        <v>7.3</v>
      </c>
      <c r="E158" s="504"/>
      <c r="F158" s="504"/>
      <c r="G158" s="127"/>
      <c r="H158" s="50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3"/>
      <c r="P158" s="493"/>
      <c r="Q158" s="493"/>
      <c r="R158" s="493"/>
      <c r="S158" s="493"/>
      <c r="T158" s="493"/>
      <c r="U158" s="49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94" t="s">
        <v>241</v>
      </c>
      <c r="C159" s="125"/>
      <c r="D159" s="504">
        <f>78*120/1000</f>
        <v>9.36</v>
      </c>
      <c r="E159" s="504"/>
      <c r="F159" s="504"/>
      <c r="G159" s="127"/>
      <c r="H159" s="50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3"/>
      <c r="P159" s="493"/>
      <c r="Q159" s="493"/>
      <c r="R159" s="493"/>
      <c r="S159" s="493"/>
      <c r="T159" s="493"/>
      <c r="U159" s="49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94" t="s">
        <v>242</v>
      </c>
      <c r="C160" s="125"/>
      <c r="D160" s="504">
        <v>4.5</v>
      </c>
      <c r="E160" s="504"/>
      <c r="F160" s="504"/>
      <c r="G160" s="127"/>
      <c r="H160" s="502">
        <f t="shared" si="40"/>
        <v>0</v>
      </c>
      <c r="I160" s="128"/>
      <c r="J160" s="129"/>
      <c r="K160" s="130"/>
      <c r="L160" s="128"/>
      <c r="M160" s="108"/>
      <c r="N160" s="129"/>
      <c r="O160" s="493"/>
      <c r="P160" s="493"/>
      <c r="Q160" s="493"/>
      <c r="R160" s="493"/>
      <c r="S160" s="493"/>
      <c r="T160" s="493"/>
      <c r="U160" s="49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94" t="s">
        <v>243</v>
      </c>
      <c r="C161" s="125"/>
      <c r="D161" s="504">
        <v>4.5</v>
      </c>
      <c r="E161" s="504"/>
      <c r="F161" s="504"/>
      <c r="G161" s="127"/>
      <c r="H161" s="502">
        <f t="shared" si="40"/>
        <v>0</v>
      </c>
      <c r="I161" s="128"/>
      <c r="J161" s="129"/>
      <c r="K161" s="130"/>
      <c r="L161" s="128"/>
      <c r="M161" s="108"/>
      <c r="N161" s="129"/>
      <c r="O161" s="493"/>
      <c r="P161" s="493"/>
      <c r="Q161" s="493"/>
      <c r="R161" s="493"/>
      <c r="S161" s="493"/>
      <c r="T161" s="493"/>
      <c r="U161" s="49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04">
        <v>5.03</v>
      </c>
      <c r="E162" s="504"/>
      <c r="F162" s="504"/>
      <c r="G162" s="127"/>
      <c r="H162" s="502">
        <f t="shared" si="40"/>
        <v>0</v>
      </c>
      <c r="I162" s="128"/>
      <c r="J162" s="129"/>
      <c r="K162" s="130"/>
      <c r="L162" s="128"/>
      <c r="M162" s="108"/>
      <c r="N162" s="129"/>
      <c r="O162" s="493"/>
      <c r="P162" s="493"/>
      <c r="Q162" s="493"/>
      <c r="R162" s="493"/>
      <c r="S162" s="493"/>
      <c r="T162" s="493"/>
      <c r="U162" s="49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70" t="s">
        <v>244</v>
      </c>
      <c r="B163" s="671"/>
      <c r="C163" s="50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72" t="s">
        <v>246</v>
      </c>
      <c r="B164" s="673"/>
      <c r="C164" s="673"/>
      <c r="D164" s="673"/>
      <c r="E164" s="673"/>
      <c r="F164" s="674"/>
      <c r="G164" s="147">
        <f>SUM(G28,G86,G121,G137,G148,G163)</f>
        <v>2686</v>
      </c>
      <c r="H164" s="147">
        <f>SUM(H28,H86,H121,H137,H148,H163)</f>
        <v>13567.570000000002</v>
      </c>
      <c r="I164" s="147">
        <f>SUM(I28,I86,I121,I137,I148,I163)</f>
        <v>101.5</v>
      </c>
      <c r="J164" s="148">
        <f t="array" ref="J164">IF(ISERROR(G164/I164),"",G164/I164)</f>
        <v>26.463054187192117</v>
      </c>
      <c r="K164" s="147">
        <f>SUM(K28,K86,K121,K137,K148,K163)</f>
        <v>88.807805383022782</v>
      </c>
      <c r="L164" s="148">
        <f>IF(ISERROR(G164/K164),"",G164/K164)</f>
        <v>30.245089251056726</v>
      </c>
      <c r="M164" s="147">
        <f t="shared" ref="M164:AA164" si="42">SUM(M28,M86,M121,M137,M148,M163)</f>
        <v>3.6921946169772255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75" t="s">
        <v>471</v>
      </c>
      <c r="B165" s="499" t="s">
        <v>247</v>
      </c>
      <c r="C165" s="658" t="s">
        <v>248</v>
      </c>
      <c r="D165" s="659"/>
      <c r="E165" s="728" t="s">
        <v>249</v>
      </c>
      <c r="F165" s="728"/>
      <c r="G165" s="636" t="s">
        <v>250</v>
      </c>
      <c r="H165" s="636"/>
      <c r="I165" s="666" t="s">
        <v>251</v>
      </c>
      <c r="J165" s="666"/>
      <c r="K165" s="666" t="s">
        <v>252</v>
      </c>
      <c r="L165" s="666"/>
      <c r="M165" s="666" t="s">
        <v>253</v>
      </c>
      <c r="N165" s="666"/>
      <c r="O165" s="666" t="s">
        <v>254</v>
      </c>
      <c r="P165" s="636" t="s">
        <v>255</v>
      </c>
      <c r="Q165" s="636"/>
      <c r="R165" s="636" t="s">
        <v>252</v>
      </c>
      <c r="S165" s="636"/>
      <c r="T165" s="636" t="s">
        <v>256</v>
      </c>
      <c r="U165" s="636"/>
      <c r="V165" s="636" t="s">
        <v>257</v>
      </c>
      <c r="W165" s="636"/>
      <c r="X165" s="636" t="s">
        <v>252</v>
      </c>
      <c r="Y165" s="636"/>
      <c r="Z165" s="636" t="s">
        <v>256</v>
      </c>
      <c r="AA165" s="636"/>
    </row>
    <row r="166" spans="1:27" ht="20.100000000000001" customHeight="1">
      <c r="A166" s="676"/>
      <c r="B166" s="499" t="s">
        <v>258</v>
      </c>
      <c r="C166" s="658">
        <v>1</v>
      </c>
      <c r="D166" s="659"/>
      <c r="E166" s="728">
        <f>C166*11</f>
        <v>11</v>
      </c>
      <c r="F166" s="728"/>
      <c r="G166" s="636">
        <v>1</v>
      </c>
      <c r="H166" s="636"/>
      <c r="I166" s="669">
        <f>G166*11</f>
        <v>11</v>
      </c>
      <c r="J166" s="669"/>
      <c r="K166" s="669">
        <f>E166-I166</f>
        <v>0</v>
      </c>
      <c r="L166" s="669"/>
      <c r="M166" s="667">
        <f>IF(ISERROR(K166/E166),"",K166/E166)</f>
        <v>0</v>
      </c>
      <c r="N166" s="667"/>
      <c r="O166" s="666"/>
      <c r="P166" s="636" t="s">
        <v>201</v>
      </c>
      <c r="Q166" s="636"/>
      <c r="R166" s="665">
        <f>SUM(O28:U28)</f>
        <v>0</v>
      </c>
      <c r="S166" s="665"/>
      <c r="T166" s="660" t="str">
        <f t="array" ref="T166">IF(ISERROR(R166/R173),"",R166/R173)</f>
        <v/>
      </c>
      <c r="U166" s="660"/>
      <c r="V166" s="636" t="s">
        <v>259</v>
      </c>
      <c r="W166" s="636"/>
      <c r="X166" s="663">
        <f>SUM(P27,P85,P120,P136,P147,P161)</f>
        <v>0</v>
      </c>
      <c r="Y166" s="663"/>
      <c r="Z166" s="660" t="str">
        <f t="array" ref="Z166">IF(ISERROR(X166/X173),"",X166/X173)</f>
        <v/>
      </c>
      <c r="AA166" s="660"/>
    </row>
    <row r="167" spans="1:27" ht="20.100000000000001" customHeight="1">
      <c r="A167" s="676"/>
      <c r="B167" s="499" t="s">
        <v>260</v>
      </c>
      <c r="C167" s="658">
        <v>1</v>
      </c>
      <c r="D167" s="659"/>
      <c r="E167" s="728">
        <f>C167*11</f>
        <v>11</v>
      </c>
      <c r="F167" s="728"/>
      <c r="G167" s="636">
        <v>1</v>
      </c>
      <c r="H167" s="636"/>
      <c r="I167" s="669">
        <f>G167*11</f>
        <v>11</v>
      </c>
      <c r="J167" s="669"/>
      <c r="K167" s="669">
        <f>E167-I167</f>
        <v>0</v>
      </c>
      <c r="L167" s="669"/>
      <c r="M167" s="667">
        <f>IF(ISERROR(K167/E167),"",K167/E167)</f>
        <v>0</v>
      </c>
      <c r="N167" s="667"/>
      <c r="O167" s="666"/>
      <c r="P167" s="636" t="s">
        <v>216</v>
      </c>
      <c r="Q167" s="636"/>
      <c r="R167" s="665">
        <f>SUM(O86:U86)</f>
        <v>0</v>
      </c>
      <c r="S167" s="665"/>
      <c r="T167" s="660" t="str">
        <f>IF(ISERROR(R167/R173),"",R167/R173)</f>
        <v/>
      </c>
      <c r="U167" s="660"/>
      <c r="V167" s="636" t="s">
        <v>261</v>
      </c>
      <c r="W167" s="636"/>
      <c r="X167" s="663">
        <f>SUM(P28,P86,P121,P137,P148,P163)</f>
        <v>0</v>
      </c>
      <c r="Y167" s="663"/>
      <c r="Z167" s="660" t="str">
        <f>IF(ISERROR(X167/X173),"",X167/X173)</f>
        <v/>
      </c>
      <c r="AA167" s="660"/>
    </row>
    <row r="168" spans="1:27" ht="20.100000000000001" customHeight="1">
      <c r="A168" s="676"/>
      <c r="B168" s="499" t="s">
        <v>262</v>
      </c>
      <c r="C168" s="658">
        <v>1</v>
      </c>
      <c r="D168" s="659"/>
      <c r="E168" s="728">
        <f>C168*8</f>
        <v>8</v>
      </c>
      <c r="F168" s="728"/>
      <c r="G168" s="636">
        <v>1</v>
      </c>
      <c r="H168" s="636"/>
      <c r="I168" s="669">
        <f>G168*8</f>
        <v>8</v>
      </c>
      <c r="J168" s="669"/>
      <c r="K168" s="669">
        <f>E168-I168</f>
        <v>0</v>
      </c>
      <c r="L168" s="669"/>
      <c r="M168" s="667">
        <f>IF(ISERROR(K168/E168),"",K168/E168)</f>
        <v>0</v>
      </c>
      <c r="N168" s="667"/>
      <c r="O168" s="666"/>
      <c r="P168" s="636" t="s">
        <v>224</v>
      </c>
      <c r="Q168" s="636"/>
      <c r="R168" s="665">
        <f>SUM(O121:U121)</f>
        <v>0</v>
      </c>
      <c r="S168" s="665"/>
      <c r="T168" s="660" t="str">
        <f>IF(ISERROR(R168/R173),"",R168/R173)</f>
        <v/>
      </c>
      <c r="U168" s="660"/>
      <c r="V168" s="636" t="s">
        <v>263</v>
      </c>
      <c r="W168" s="636"/>
      <c r="X168" s="663">
        <f>SUM(P29,P87,P122,P138,P149,P164)</f>
        <v>0</v>
      </c>
      <c r="Y168" s="663"/>
      <c r="Z168" s="660" t="str">
        <f>IF(ISERROR(X168/X173),"",X168/X173)</f>
        <v/>
      </c>
      <c r="AA168" s="660"/>
    </row>
    <row r="169" spans="1:27" ht="20.100000000000001" customHeight="1">
      <c r="A169" s="676"/>
      <c r="B169" s="499" t="s">
        <v>264</v>
      </c>
      <c r="C169" s="658">
        <v>1</v>
      </c>
      <c r="D169" s="659"/>
      <c r="E169" s="728">
        <f>C169*11</f>
        <v>11</v>
      </c>
      <c r="F169" s="728"/>
      <c r="G169" s="636">
        <v>1</v>
      </c>
      <c r="H169" s="636"/>
      <c r="I169" s="669">
        <f>G169*11</f>
        <v>11</v>
      </c>
      <c r="J169" s="669"/>
      <c r="K169" s="669">
        <f>E169-I169</f>
        <v>0</v>
      </c>
      <c r="L169" s="669"/>
      <c r="M169" s="667">
        <f>IF(ISERROR(K169/E169),"",K169/E169)</f>
        <v>0</v>
      </c>
      <c r="N169" s="667"/>
      <c r="O169" s="666"/>
      <c r="P169" s="636" t="s">
        <v>231</v>
      </c>
      <c r="Q169" s="636"/>
      <c r="R169" s="665">
        <f>SUM(O137:U137)</f>
        <v>0</v>
      </c>
      <c r="S169" s="665"/>
      <c r="T169" s="660" t="str">
        <f>IF(ISERROR(R169/R173),"",R169/R173)</f>
        <v/>
      </c>
      <c r="U169" s="660"/>
      <c r="V169" s="636" t="s">
        <v>265</v>
      </c>
      <c r="W169" s="636"/>
      <c r="X169" s="663">
        <f>SUM(P31,P88,P123,P139,P150,P165)</f>
        <v>0</v>
      </c>
      <c r="Y169" s="663"/>
      <c r="Z169" s="660" t="str">
        <f>IF(ISERROR(X169/X173),"",X169/X173)</f>
        <v/>
      </c>
      <c r="AA169" s="660"/>
    </row>
    <row r="170" spans="1:27" ht="20.100000000000001" customHeight="1">
      <c r="A170" s="677"/>
      <c r="B170" s="499" t="s">
        <v>266</v>
      </c>
      <c r="C170" s="668">
        <f>SUM(C166:D169)</f>
        <v>4</v>
      </c>
      <c r="D170" s="642"/>
      <c r="E170" s="728">
        <f>SUM(E166:F169)</f>
        <v>41</v>
      </c>
      <c r="F170" s="728"/>
      <c r="G170" s="636">
        <f>SUM(G166:H169)</f>
        <v>4</v>
      </c>
      <c r="H170" s="636"/>
      <c r="I170" s="669">
        <f>SUM(I166:J169)</f>
        <v>41</v>
      </c>
      <c r="J170" s="669"/>
      <c r="K170" s="669">
        <f>SUM(K166:L169)</f>
        <v>0</v>
      </c>
      <c r="L170" s="669"/>
      <c r="M170" s="667">
        <f>IF(ISERROR(K170/E170),"",K170/E170)</f>
        <v>0</v>
      </c>
      <c r="N170" s="667"/>
      <c r="O170" s="666"/>
      <c r="P170" s="636" t="s">
        <v>234</v>
      </c>
      <c r="Q170" s="636"/>
      <c r="R170" s="665">
        <f>SUM(O148:U148)</f>
        <v>0</v>
      </c>
      <c r="S170" s="665"/>
      <c r="T170" s="660" t="str">
        <f>IF(ISERROR(R170/R173),"",R170/R173)</f>
        <v/>
      </c>
      <c r="U170" s="660"/>
      <c r="V170" s="636" t="s">
        <v>267</v>
      </c>
      <c r="W170" s="636"/>
      <c r="X170" s="663">
        <f>SUM(P32,P89,P124,P140,P151,P166)</f>
        <v>0</v>
      </c>
      <c r="Y170" s="663"/>
      <c r="Z170" s="660" t="str">
        <f>IF(ISERROR(X170/X173),"",X170/X173)</f>
        <v/>
      </c>
      <c r="AA170" s="660"/>
    </row>
    <row r="171" spans="1:27" ht="20.100000000000001" customHeight="1">
      <c r="A171" s="261" t="s">
        <v>472</v>
      </c>
      <c r="B171" s="499">
        <f>G164</f>
        <v>2686</v>
      </c>
      <c r="C171" s="646" t="s">
        <v>269</v>
      </c>
      <c r="D171" s="645"/>
      <c r="E171" s="738">
        <f>H164</f>
        <v>13567.570000000002</v>
      </c>
      <c r="F171" s="738"/>
      <c r="G171" s="636" t="s">
        <v>270</v>
      </c>
      <c r="H171" s="636"/>
      <c r="I171" s="664">
        <f>L164</f>
        <v>30.245089251056726</v>
      </c>
      <c r="J171" s="664"/>
      <c r="K171" s="666" t="s">
        <v>271</v>
      </c>
      <c r="L171" s="666"/>
      <c r="M171" s="664">
        <f>J164</f>
        <v>26.463054187192117</v>
      </c>
      <c r="N171" s="664"/>
      <c r="O171" s="666"/>
      <c r="P171" s="636" t="s">
        <v>244</v>
      </c>
      <c r="Q171" s="636"/>
      <c r="R171" s="665">
        <f>SUM(O163:U163)</f>
        <v>0</v>
      </c>
      <c r="S171" s="665"/>
      <c r="T171" s="660" t="str">
        <f>IF(ISERROR(R171/R173),"",R171/R173)</f>
        <v/>
      </c>
      <c r="U171" s="660"/>
      <c r="V171" s="636" t="s">
        <v>272</v>
      </c>
      <c r="W171" s="636"/>
      <c r="X171" s="663">
        <f>SUM(P33,P90,P125,P141,P152,P167)</f>
        <v>0</v>
      </c>
      <c r="Y171" s="663"/>
      <c r="Z171" s="660" t="str">
        <f>IF(ISERROR(X171/X173),"",X171/X173)</f>
        <v/>
      </c>
      <c r="AA171" s="660"/>
    </row>
    <row r="172" spans="1:27" ht="20.100000000000001" customHeight="1">
      <c r="A172" s="262" t="s">
        <v>473</v>
      </c>
      <c r="B172" s="499">
        <f>I164+C170</f>
        <v>105.5</v>
      </c>
      <c r="C172" s="643" t="s">
        <v>251</v>
      </c>
      <c r="D172" s="644"/>
      <c r="E172" s="738">
        <f>K164+I170</f>
        <v>129.80780538302278</v>
      </c>
      <c r="F172" s="738"/>
      <c r="G172" s="636" t="s">
        <v>274</v>
      </c>
      <c r="H172" s="636"/>
      <c r="I172" s="664">
        <f>B172-E172</f>
        <v>-24.307805383022782</v>
      </c>
      <c r="J172" s="664"/>
      <c r="K172" s="666" t="s">
        <v>275</v>
      </c>
      <c r="L172" s="666"/>
      <c r="M172" s="667">
        <f>IF(ISERROR(I172/E172),"",I172/E172)</f>
        <v>-0.18725996723616078</v>
      </c>
      <c r="N172" s="667"/>
      <c r="O172" s="666"/>
      <c r="P172" s="636" t="s">
        <v>245</v>
      </c>
      <c r="Q172" s="636"/>
      <c r="R172" s="665"/>
      <c r="S172" s="665"/>
      <c r="T172" s="660" t="str">
        <f>IF(ISERROR(R172/R173),"",R172/R173)</f>
        <v/>
      </c>
      <c r="U172" s="660"/>
      <c r="V172" s="636" t="s">
        <v>264</v>
      </c>
      <c r="W172" s="636"/>
      <c r="X172" s="663"/>
      <c r="Y172" s="663"/>
      <c r="Z172" s="660" t="str">
        <f>IF(ISERROR(X172/X173),"",X172/X173)</f>
        <v/>
      </c>
      <c r="AA172" s="660"/>
    </row>
    <row r="173" spans="1:27" ht="20.100000000000001" customHeight="1">
      <c r="A173" s="262" t="s">
        <v>474</v>
      </c>
      <c r="B173" s="499">
        <f>N164</f>
        <v>0</v>
      </c>
      <c r="C173" s="643" t="s">
        <v>277</v>
      </c>
      <c r="D173" s="644"/>
      <c r="E173" s="738">
        <f>IF(ISERROR(B173/B172),"",B173/B172)</f>
        <v>0</v>
      </c>
      <c r="F173" s="738"/>
      <c r="G173" s="636" t="s">
        <v>278</v>
      </c>
      <c r="H173" s="636"/>
      <c r="I173" s="666">
        <f>V164</f>
        <v>0</v>
      </c>
      <c r="J173" s="666"/>
      <c r="K173" s="666" t="s">
        <v>279</v>
      </c>
      <c r="L173" s="666"/>
      <c r="M173" s="667">
        <f t="array" ref="M173">IF(ISERROR(I173/B171),"",I173/B171)</f>
        <v>0</v>
      </c>
      <c r="N173" s="667"/>
      <c r="O173" s="666"/>
      <c r="P173" s="636" t="s">
        <v>266</v>
      </c>
      <c r="Q173" s="636"/>
      <c r="R173" s="665">
        <f>SUM(R166:S172)</f>
        <v>0</v>
      </c>
      <c r="S173" s="665"/>
      <c r="T173" s="660"/>
      <c r="U173" s="660"/>
      <c r="V173" s="636" t="s">
        <v>266</v>
      </c>
      <c r="W173" s="636"/>
      <c r="X173" s="663">
        <f>SUM(X166:Y172)</f>
        <v>0</v>
      </c>
      <c r="Y173" s="663"/>
      <c r="Z173" s="660"/>
      <c r="AA173" s="660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86" t="s">
        <v>475</v>
      </c>
      <c r="B175" s="689" t="s">
        <v>280</v>
      </c>
      <c r="C175" s="689" t="s">
        <v>281</v>
      </c>
      <c r="D175" s="689" t="s">
        <v>282</v>
      </c>
      <c r="E175" s="683" t="s">
        <v>283</v>
      </c>
      <c r="F175" s="683" t="s">
        <v>284</v>
      </c>
      <c r="G175" s="666" t="s">
        <v>285</v>
      </c>
      <c r="H175" s="666"/>
      <c r="I175" s="689" t="s">
        <v>286</v>
      </c>
      <c r="J175" s="695" t="s">
        <v>271</v>
      </c>
      <c r="K175" s="698" t="s">
        <v>287</v>
      </c>
      <c r="L175" s="689" t="s">
        <v>270</v>
      </c>
      <c r="M175" s="679" t="s">
        <v>288</v>
      </c>
      <c r="N175" s="681" t="s">
        <v>252</v>
      </c>
      <c r="O175" s="666" t="s">
        <v>289</v>
      </c>
      <c r="P175" s="666"/>
      <c r="Q175" s="666"/>
      <c r="R175" s="666"/>
      <c r="S175" s="666"/>
      <c r="T175" s="666"/>
      <c r="U175" s="666"/>
      <c r="V175" s="666" t="s">
        <v>290</v>
      </c>
      <c r="W175" s="681" t="s">
        <v>291</v>
      </c>
      <c r="X175" s="666" t="s">
        <v>292</v>
      </c>
      <c r="Y175" s="666"/>
      <c r="Z175" s="666"/>
      <c r="AA175" s="666"/>
    </row>
    <row r="176" spans="1:27" ht="21.95" customHeight="1">
      <c r="A176" s="687"/>
      <c r="B176" s="690"/>
      <c r="C176" s="690"/>
      <c r="D176" s="690"/>
      <c r="E176" s="684"/>
      <c r="F176" s="684"/>
      <c r="G176" s="666"/>
      <c r="H176" s="666"/>
      <c r="I176" s="690"/>
      <c r="J176" s="696"/>
      <c r="K176" s="699"/>
      <c r="L176" s="690"/>
      <c r="M176" s="680"/>
      <c r="N176" s="681"/>
      <c r="O176" s="666" t="s">
        <v>259</v>
      </c>
      <c r="P176" s="666" t="s">
        <v>261</v>
      </c>
      <c r="Q176" s="666" t="s">
        <v>263</v>
      </c>
      <c r="R176" s="682" t="s">
        <v>265</v>
      </c>
      <c r="S176" s="636" t="s">
        <v>267</v>
      </c>
      <c r="T176" s="666" t="s">
        <v>272</v>
      </c>
      <c r="U176" s="666" t="s">
        <v>264</v>
      </c>
      <c r="V176" s="666"/>
      <c r="W176" s="681"/>
      <c r="X176" s="666" t="s">
        <v>293</v>
      </c>
      <c r="Y176" s="666" t="s">
        <v>294</v>
      </c>
      <c r="Z176" s="666" t="s">
        <v>295</v>
      </c>
      <c r="AA176" s="666" t="s">
        <v>264</v>
      </c>
    </row>
    <row r="177" spans="1:27" ht="21.95" customHeight="1">
      <c r="A177" s="688"/>
      <c r="B177" s="691"/>
      <c r="C177" s="691"/>
      <c r="D177" s="691"/>
      <c r="E177" s="685"/>
      <c r="F177" s="685"/>
      <c r="G177" s="302" t="s">
        <v>296</v>
      </c>
      <c r="H177" s="492" t="s">
        <v>297</v>
      </c>
      <c r="I177" s="691"/>
      <c r="J177" s="697"/>
      <c r="K177" s="700"/>
      <c r="L177" s="691"/>
      <c r="M177" s="680"/>
      <c r="N177" s="681"/>
      <c r="O177" s="666"/>
      <c r="P177" s="666"/>
      <c r="Q177" s="666"/>
      <c r="R177" s="682"/>
      <c r="S177" s="636"/>
      <c r="T177" s="666"/>
      <c r="U177" s="666"/>
      <c r="V177" s="666"/>
      <c r="W177" s="681"/>
      <c r="X177" s="666"/>
      <c r="Y177" s="666"/>
      <c r="Z177" s="666"/>
      <c r="AA177" s="666"/>
    </row>
    <row r="178" spans="1:27" ht="20.100000000000001" hidden="1" customHeight="1">
      <c r="A178" s="253">
        <v>30100030</v>
      </c>
      <c r="B178" s="494" t="s">
        <v>178</v>
      </c>
      <c r="C178" s="125" t="s">
        <v>179</v>
      </c>
      <c r="D178" s="504">
        <v>5.03</v>
      </c>
      <c r="E178" s="504"/>
      <c r="F178" s="504"/>
      <c r="G178" s="146"/>
      <c r="H178" s="50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3"/>
      <c r="P178" s="493"/>
      <c r="Q178" s="493"/>
      <c r="R178" s="493"/>
      <c r="S178" s="493"/>
      <c r="T178" s="493"/>
      <c r="U178" s="49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04">
        <v>5.03</v>
      </c>
      <c r="E179" s="504"/>
      <c r="F179" s="504"/>
      <c r="G179" s="127"/>
      <c r="H179" s="50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3"/>
      <c r="P179" s="493"/>
      <c r="Q179" s="493"/>
      <c r="R179" s="493"/>
      <c r="S179" s="493"/>
      <c r="T179" s="493"/>
      <c r="U179" s="49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04">
        <v>5.03</v>
      </c>
      <c r="E180" s="504"/>
      <c r="F180" s="504"/>
      <c r="G180" s="127"/>
      <c r="H180" s="50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3"/>
      <c r="P180" s="493"/>
      <c r="Q180" s="493"/>
      <c r="R180" s="493"/>
      <c r="S180" s="493"/>
      <c r="T180" s="493"/>
      <c r="U180" s="49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04">
        <v>5.03</v>
      </c>
      <c r="E181" s="504"/>
      <c r="F181" s="504"/>
      <c r="G181" s="127"/>
      <c r="H181" s="50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3"/>
      <c r="P181" s="493"/>
      <c r="Q181" s="493"/>
      <c r="R181" s="493"/>
      <c r="S181" s="493"/>
      <c r="T181" s="493"/>
      <c r="U181" s="49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04">
        <v>5.03</v>
      </c>
      <c r="E182" s="504"/>
      <c r="F182" s="504"/>
      <c r="G182" s="127"/>
      <c r="H182" s="50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3"/>
      <c r="P182" s="493"/>
      <c r="Q182" s="493"/>
      <c r="R182" s="493"/>
      <c r="S182" s="493"/>
      <c r="T182" s="493"/>
      <c r="U182" s="49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04">
        <v>5.04</v>
      </c>
      <c r="E183" s="504"/>
      <c r="F183" s="373"/>
      <c r="G183" s="134"/>
      <c r="H183" s="50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3"/>
      <c r="P183" s="493"/>
      <c r="Q183" s="493"/>
      <c r="R183" s="493"/>
      <c r="S183" s="493"/>
      <c r="T183" s="493"/>
      <c r="U183" s="49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04">
        <v>5.03</v>
      </c>
      <c r="E184" s="504"/>
      <c r="F184" s="504"/>
      <c r="G184" s="127"/>
      <c r="H184" s="50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3"/>
      <c r="P184" s="493"/>
      <c r="Q184" s="493"/>
      <c r="R184" s="493"/>
      <c r="S184" s="493"/>
      <c r="T184" s="493"/>
      <c r="U184" s="49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04">
        <v>5.03</v>
      </c>
      <c r="E185" s="504"/>
      <c r="F185" s="504"/>
      <c r="G185" s="127"/>
      <c r="H185" s="50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3"/>
      <c r="P185" s="493"/>
      <c r="Q185" s="493"/>
      <c r="R185" s="493"/>
      <c r="S185" s="493"/>
      <c r="T185" s="493"/>
      <c r="U185" s="49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04">
        <v>5.04</v>
      </c>
      <c r="E186" s="504"/>
      <c r="F186" s="374"/>
      <c r="G186" s="127"/>
      <c r="H186" s="502">
        <f t="shared" si="43"/>
        <v>0</v>
      </c>
      <c r="I186" s="50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3"/>
      <c r="P186" s="493"/>
      <c r="Q186" s="493"/>
      <c r="R186" s="493"/>
      <c r="S186" s="493"/>
      <c r="T186" s="493"/>
      <c r="U186" s="49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04">
        <v>5.04</v>
      </c>
      <c r="E187" s="504"/>
      <c r="F187" s="374"/>
      <c r="G187" s="127"/>
      <c r="H187" s="502">
        <f t="shared" si="43"/>
        <v>0</v>
      </c>
      <c r="I187" s="50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3"/>
      <c r="P187" s="493"/>
      <c r="Q187" s="493"/>
      <c r="R187" s="493"/>
      <c r="S187" s="493"/>
      <c r="T187" s="493"/>
      <c r="U187" s="49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04"/>
      <c r="E188" s="504"/>
      <c r="F188" s="504"/>
      <c r="G188" s="127"/>
      <c r="H188" s="50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3"/>
      <c r="P188" s="493"/>
      <c r="Q188" s="493"/>
      <c r="R188" s="493"/>
      <c r="S188" s="493"/>
      <c r="T188" s="493"/>
      <c r="U188" s="49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04"/>
      <c r="E189" s="504"/>
      <c r="F189" s="504"/>
      <c r="G189" s="127"/>
      <c r="H189" s="50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3"/>
      <c r="P189" s="493"/>
      <c r="Q189" s="493"/>
      <c r="R189" s="493"/>
      <c r="S189" s="493"/>
      <c r="T189" s="493"/>
      <c r="U189" s="49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04">
        <v>5.0599999999999996</v>
      </c>
      <c r="E190" s="504"/>
      <c r="F190" s="504"/>
      <c r="G190" s="127"/>
      <c r="H190" s="50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3"/>
      <c r="P190" s="493"/>
      <c r="Q190" s="493"/>
      <c r="R190" s="493"/>
      <c r="S190" s="493"/>
      <c r="T190" s="493"/>
      <c r="U190" s="49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04">
        <v>5.09</v>
      </c>
      <c r="E191" s="504"/>
      <c r="F191" s="504"/>
      <c r="G191" s="127"/>
      <c r="H191" s="50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3"/>
      <c r="P191" s="493"/>
      <c r="Q191" s="493"/>
      <c r="R191" s="493"/>
      <c r="S191" s="493"/>
      <c r="T191" s="493"/>
      <c r="U191" s="49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504">
        <v>5.09</v>
      </c>
      <c r="E192" s="504"/>
      <c r="F192" s="504">
        <v>20170308</v>
      </c>
      <c r="G192" s="127">
        <f>100*6+61</f>
        <v>661</v>
      </c>
      <c r="H192" s="502">
        <f t="shared" si="48"/>
        <v>3364.49</v>
      </c>
      <c r="I192" s="128">
        <f>6.5*5</f>
        <v>32.5</v>
      </c>
      <c r="J192" s="128">
        <f t="array" ref="J192">IF(ISERROR(G192/I192),"",G192/I192)</f>
        <v>20.338461538461537</v>
      </c>
      <c r="K192" s="130">
        <f t="array" ref="K192">IF(ISERROR(G192/L192),"",G192/L192)</f>
        <v>28.739130434782609</v>
      </c>
      <c r="L192" s="128">
        <v>23</v>
      </c>
      <c r="M192" s="108">
        <f t="shared" si="49"/>
        <v>3.7608695652173907</v>
      </c>
      <c r="N192" s="128">
        <f>SUM(O192:U192)</f>
        <v>0</v>
      </c>
      <c r="O192" s="493"/>
      <c r="P192" s="493"/>
      <c r="Q192" s="493"/>
      <c r="R192" s="493"/>
      <c r="S192" s="493"/>
      <c r="T192" s="493"/>
      <c r="U192" s="493"/>
      <c r="V192" s="131">
        <f>SUM(X192:AA192)</f>
        <v>0</v>
      </c>
      <c r="W192" s="496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92" t="s">
        <v>190</v>
      </c>
      <c r="D193" s="504">
        <v>4.8</v>
      </c>
      <c r="E193" s="504"/>
      <c r="F193" s="504"/>
      <c r="G193" s="127"/>
      <c r="H193" s="50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3"/>
      <c r="P193" s="493"/>
      <c r="Q193" s="493"/>
      <c r="R193" s="493"/>
      <c r="S193" s="493"/>
      <c r="T193" s="493"/>
      <c r="U193" s="49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92" t="s">
        <v>187</v>
      </c>
      <c r="D194" s="504">
        <v>4.8</v>
      </c>
      <c r="E194" s="504"/>
      <c r="F194" s="504"/>
      <c r="G194" s="127"/>
      <c r="H194" s="50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3"/>
      <c r="P194" s="493"/>
      <c r="Q194" s="493"/>
      <c r="R194" s="493"/>
      <c r="S194" s="493"/>
      <c r="T194" s="493"/>
      <c r="U194" s="49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92" t="s">
        <v>179</v>
      </c>
      <c r="D195" s="504">
        <v>4.8</v>
      </c>
      <c r="E195" s="504"/>
      <c r="F195" s="504"/>
      <c r="G195" s="127"/>
      <c r="H195" s="50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3"/>
      <c r="P195" s="493"/>
      <c r="Q195" s="493"/>
      <c r="R195" s="493"/>
      <c r="S195" s="493"/>
      <c r="T195" s="493"/>
      <c r="U195" s="49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92" t="s">
        <v>199</v>
      </c>
      <c r="D196" s="504">
        <v>4.8</v>
      </c>
      <c r="E196" s="504"/>
      <c r="F196" s="504"/>
      <c r="G196" s="127"/>
      <c r="H196" s="50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3"/>
      <c r="P196" s="493"/>
      <c r="Q196" s="493"/>
      <c r="R196" s="493"/>
      <c r="S196" s="493"/>
      <c r="T196" s="493"/>
      <c r="U196" s="49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04">
        <v>4.99</v>
      </c>
      <c r="E197" s="504"/>
      <c r="F197" s="504"/>
      <c r="G197" s="127"/>
      <c r="H197" s="50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3"/>
      <c r="P197" s="493"/>
      <c r="Q197" s="493"/>
      <c r="R197" s="493"/>
      <c r="S197" s="493"/>
      <c r="T197" s="493"/>
      <c r="U197" s="49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04">
        <v>4.99</v>
      </c>
      <c r="E198" s="504"/>
      <c r="F198" s="504"/>
      <c r="G198" s="127"/>
      <c r="H198" s="50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3"/>
      <c r="P198" s="493"/>
      <c r="Q198" s="493"/>
      <c r="R198" s="493"/>
      <c r="S198" s="493"/>
      <c r="T198" s="493"/>
      <c r="U198" s="49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70" t="s">
        <v>201</v>
      </c>
      <c r="B199" s="671"/>
      <c r="C199" s="500" t="s">
        <v>202</v>
      </c>
      <c r="D199" s="138"/>
      <c r="E199" s="138"/>
      <c r="F199" s="138"/>
      <c r="G199" s="139">
        <f>SUM(G178:G198)</f>
        <v>661</v>
      </c>
      <c r="H199" s="140">
        <f>SUM(H178:H198)</f>
        <v>3364.49</v>
      </c>
      <c r="I199" s="140">
        <f>4*3</f>
        <v>12</v>
      </c>
      <c r="J199" s="129">
        <f t="array" ref="J199">IF(ISERROR(G199/I199),"",G199/I199)</f>
        <v>55.083333333333336</v>
      </c>
      <c r="K199" s="140">
        <f>SUM(K178:K198)</f>
        <v>28.739130434782609</v>
      </c>
      <c r="L199" s="141"/>
      <c r="M199" s="144">
        <f t="shared" ref="M199:AA199" si="50">SUM(M178:M198)</f>
        <v>3.7608695652173907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94" t="s">
        <v>206</v>
      </c>
      <c r="C200" s="125" t="s">
        <v>199</v>
      </c>
      <c r="D200" s="504">
        <v>5.03</v>
      </c>
      <c r="E200" s="504"/>
      <c r="F200" s="504"/>
      <c r="G200" s="127"/>
      <c r="H200" s="50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7"/>
      <c r="P200" s="497"/>
      <c r="Q200" s="497"/>
      <c r="R200" s="497"/>
      <c r="S200" s="497"/>
      <c r="T200" s="497"/>
      <c r="U200" s="4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94" t="s">
        <v>425</v>
      </c>
      <c r="C201" s="177" t="s">
        <v>427</v>
      </c>
      <c r="D201" s="504">
        <v>5.03</v>
      </c>
      <c r="E201" s="504"/>
      <c r="F201" s="504"/>
      <c r="G201" s="127"/>
      <c r="H201" s="50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7"/>
      <c r="P201" s="497"/>
      <c r="Q201" s="497"/>
      <c r="R201" s="497"/>
      <c r="S201" s="497"/>
      <c r="T201" s="497"/>
      <c r="U201" s="4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94" t="s">
        <v>206</v>
      </c>
      <c r="C202" s="125" t="s">
        <v>186</v>
      </c>
      <c r="D202" s="504">
        <v>5.03</v>
      </c>
      <c r="E202" s="504"/>
      <c r="F202" s="504"/>
      <c r="G202" s="127"/>
      <c r="H202" s="50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7"/>
      <c r="P202" s="497"/>
      <c r="Q202" s="497"/>
      <c r="R202" s="497"/>
      <c r="S202" s="497"/>
      <c r="T202" s="497"/>
      <c r="U202" s="4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94" t="s">
        <v>206</v>
      </c>
      <c r="C203" s="125" t="s">
        <v>203</v>
      </c>
      <c r="D203" s="504">
        <v>5.03</v>
      </c>
      <c r="E203" s="504"/>
      <c r="F203" s="504"/>
      <c r="G203" s="127"/>
      <c r="H203" s="50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7"/>
      <c r="P203" s="497"/>
      <c r="Q203" s="497"/>
      <c r="R203" s="497"/>
      <c r="S203" s="497"/>
      <c r="T203" s="497"/>
      <c r="U203" s="4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94" t="s">
        <v>206</v>
      </c>
      <c r="C204" s="125" t="s">
        <v>207</v>
      </c>
      <c r="D204" s="504">
        <v>5.03</v>
      </c>
      <c r="E204" s="504"/>
      <c r="F204" s="504"/>
      <c r="G204" s="127"/>
      <c r="H204" s="50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7"/>
      <c r="P204" s="497"/>
      <c r="Q204" s="497"/>
      <c r="R204" s="497"/>
      <c r="S204" s="497"/>
      <c r="T204" s="497"/>
      <c r="U204" s="4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94" t="s">
        <v>414</v>
      </c>
      <c r="C205" s="177" t="s">
        <v>415</v>
      </c>
      <c r="D205" s="504">
        <v>5.03</v>
      </c>
      <c r="E205" s="504"/>
      <c r="F205" s="504"/>
      <c r="G205" s="127"/>
      <c r="H205" s="50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97"/>
      <c r="P205" s="497"/>
      <c r="Q205" s="497"/>
      <c r="R205" s="497"/>
      <c r="S205" s="497"/>
      <c r="T205" s="497"/>
      <c r="U205" s="4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94" t="s">
        <v>414</v>
      </c>
      <c r="C206" s="177" t="s">
        <v>416</v>
      </c>
      <c r="D206" s="504">
        <v>5.03</v>
      </c>
      <c r="E206" s="504"/>
      <c r="F206" s="504"/>
      <c r="G206" s="127"/>
      <c r="H206" s="50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97"/>
      <c r="P206" s="497"/>
      <c r="Q206" s="497"/>
      <c r="R206" s="497"/>
      <c r="S206" s="497"/>
      <c r="T206" s="497"/>
      <c r="U206" s="4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94" t="s">
        <v>414</v>
      </c>
      <c r="C207" s="177" t="s">
        <v>61</v>
      </c>
      <c r="D207" s="504">
        <v>5.03</v>
      </c>
      <c r="E207" s="504"/>
      <c r="F207" s="504"/>
      <c r="G207" s="127"/>
      <c r="H207" s="50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97"/>
      <c r="P207" s="497"/>
      <c r="Q207" s="497"/>
      <c r="R207" s="497"/>
      <c r="S207" s="497"/>
      <c r="T207" s="497"/>
      <c r="U207" s="4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94" t="s">
        <v>208</v>
      </c>
      <c r="C208" s="125" t="s">
        <v>179</v>
      </c>
      <c r="D208" s="504">
        <v>5.08</v>
      </c>
      <c r="E208" s="504"/>
      <c r="F208" s="504"/>
      <c r="G208" s="127"/>
      <c r="H208" s="50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97"/>
      <c r="P208" s="497"/>
      <c r="Q208" s="497"/>
      <c r="R208" s="497"/>
      <c r="S208" s="497"/>
      <c r="T208" s="497"/>
      <c r="U208" s="4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94" t="s">
        <v>208</v>
      </c>
      <c r="C209" s="125" t="s">
        <v>204</v>
      </c>
      <c r="D209" s="504">
        <v>5.08</v>
      </c>
      <c r="E209" s="504"/>
      <c r="F209" s="504"/>
      <c r="G209" s="127"/>
      <c r="H209" s="50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97"/>
      <c r="P209" s="497"/>
      <c r="Q209" s="497"/>
      <c r="R209" s="497"/>
      <c r="S209" s="497"/>
      <c r="T209" s="497"/>
      <c r="U209" s="4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94" t="s">
        <v>208</v>
      </c>
      <c r="C210" s="125" t="s">
        <v>205</v>
      </c>
      <c r="D210" s="504">
        <v>5.08</v>
      </c>
      <c r="E210" s="504"/>
      <c r="F210" s="504"/>
      <c r="G210" s="127"/>
      <c r="H210" s="50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97"/>
      <c r="P210" s="497"/>
      <c r="Q210" s="497"/>
      <c r="R210" s="497"/>
      <c r="S210" s="497"/>
      <c r="T210" s="497"/>
      <c r="U210" s="4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94" t="s">
        <v>208</v>
      </c>
      <c r="C211" s="125" t="s">
        <v>186</v>
      </c>
      <c r="D211" s="504">
        <v>5.08</v>
      </c>
      <c r="E211" s="504"/>
      <c r="F211" s="504"/>
      <c r="G211" s="127"/>
      <c r="H211" s="50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97"/>
      <c r="P211" s="497"/>
      <c r="Q211" s="497"/>
      <c r="R211" s="497"/>
      <c r="S211" s="497"/>
      <c r="T211" s="497"/>
      <c r="U211" s="4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94" t="s">
        <v>208</v>
      </c>
      <c r="C212" s="125" t="s">
        <v>203</v>
      </c>
      <c r="D212" s="504">
        <v>5.08</v>
      </c>
      <c r="E212" s="504"/>
      <c r="F212" s="504"/>
      <c r="G212" s="127"/>
      <c r="H212" s="50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97"/>
      <c r="P212" s="497"/>
      <c r="Q212" s="497"/>
      <c r="R212" s="497"/>
      <c r="S212" s="497"/>
      <c r="T212" s="497"/>
      <c r="U212" s="4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94" t="s">
        <v>208</v>
      </c>
      <c r="C213" s="125" t="s">
        <v>199</v>
      </c>
      <c r="D213" s="504">
        <v>5.08</v>
      </c>
      <c r="E213" s="504"/>
      <c r="F213" s="504"/>
      <c r="G213" s="127"/>
      <c r="H213" s="50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93"/>
      <c r="P213" s="493"/>
      <c r="Q213" s="493"/>
      <c r="R213" s="493"/>
      <c r="S213" s="493"/>
      <c r="T213" s="493"/>
      <c r="U213" s="49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94" t="s">
        <v>208</v>
      </c>
      <c r="C214" s="125" t="s">
        <v>187</v>
      </c>
      <c r="D214" s="504">
        <v>5.08</v>
      </c>
      <c r="E214" s="504"/>
      <c r="F214" s="504"/>
      <c r="G214" s="127"/>
      <c r="H214" s="50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97"/>
      <c r="P214" s="497"/>
      <c r="Q214" s="497"/>
      <c r="R214" s="497"/>
      <c r="S214" s="497"/>
      <c r="T214" s="497"/>
      <c r="U214" s="4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94" t="s">
        <v>208</v>
      </c>
      <c r="C215" s="125" t="s">
        <v>207</v>
      </c>
      <c r="D215" s="504">
        <v>5.08</v>
      </c>
      <c r="E215" s="504"/>
      <c r="F215" s="504"/>
      <c r="G215" s="127"/>
      <c r="H215" s="50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93"/>
      <c r="P215" s="493"/>
      <c r="Q215" s="493"/>
      <c r="R215" s="493"/>
      <c r="S215" s="493"/>
      <c r="T215" s="493"/>
      <c r="U215" s="49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94" t="s">
        <v>209</v>
      </c>
      <c r="C216" s="125" t="s">
        <v>194</v>
      </c>
      <c r="D216" s="504">
        <v>5.03</v>
      </c>
      <c r="E216" s="504"/>
      <c r="F216" s="504"/>
      <c r="G216" s="127"/>
      <c r="H216" s="50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97"/>
      <c r="P216" s="497"/>
      <c r="Q216" s="497"/>
      <c r="R216" s="497"/>
      <c r="S216" s="497"/>
      <c r="T216" s="497"/>
      <c r="U216" s="4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94" t="s">
        <v>209</v>
      </c>
      <c r="C217" s="125" t="s">
        <v>179</v>
      </c>
      <c r="D217" s="504">
        <v>5.03</v>
      </c>
      <c r="E217" s="504"/>
      <c r="F217" s="504">
        <v>20170307</v>
      </c>
      <c r="G217" s="127">
        <f>108+72</f>
        <v>180</v>
      </c>
      <c r="H217" s="502">
        <f t="shared" si="51"/>
        <v>905.40000000000009</v>
      </c>
      <c r="I217" s="128">
        <v>3</v>
      </c>
      <c r="J217" s="128">
        <f t="array" ref="J217">IF(ISERROR(G217/I217),"",G217/I217)</f>
        <v>60</v>
      </c>
      <c r="K217" s="130">
        <f t="array" ref="K217">IF(ISERROR(G217/L217),"",G217/L217)</f>
        <v>3.2142857142857144</v>
      </c>
      <c r="L217" s="128">
        <v>56</v>
      </c>
      <c r="M217" s="108">
        <f t="shared" si="52"/>
        <v>-0.21428571428571441</v>
      </c>
      <c r="N217" s="128">
        <f t="shared" si="53"/>
        <v>0</v>
      </c>
      <c r="O217" s="497"/>
      <c r="P217" s="497"/>
      <c r="Q217" s="497"/>
      <c r="R217" s="497"/>
      <c r="S217" s="497"/>
      <c r="T217" s="497"/>
      <c r="U217" s="497"/>
      <c r="V217" s="131">
        <f t="shared" si="54"/>
        <v>0</v>
      </c>
      <c r="W217" s="496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94" t="s">
        <v>209</v>
      </c>
      <c r="C218" s="125" t="s">
        <v>195</v>
      </c>
      <c r="D218" s="504">
        <v>5.03</v>
      </c>
      <c r="E218" s="504"/>
      <c r="F218" s="504"/>
      <c r="G218" s="127"/>
      <c r="H218" s="50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97"/>
      <c r="P218" s="497"/>
      <c r="Q218" s="497"/>
      <c r="R218" s="497"/>
      <c r="S218" s="497"/>
      <c r="T218" s="497"/>
      <c r="U218" s="4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94" t="s">
        <v>209</v>
      </c>
      <c r="C219" s="125" t="s">
        <v>204</v>
      </c>
      <c r="D219" s="504">
        <v>5.03</v>
      </c>
      <c r="E219" s="504"/>
      <c r="F219" s="504"/>
      <c r="G219" s="127"/>
      <c r="H219" s="50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97"/>
      <c r="P219" s="497"/>
      <c r="Q219" s="497"/>
      <c r="R219" s="497"/>
      <c r="S219" s="497"/>
      <c r="T219" s="497"/>
      <c r="U219" s="4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94" t="s">
        <v>382</v>
      </c>
      <c r="C220" s="177" t="s">
        <v>383</v>
      </c>
      <c r="D220" s="504">
        <v>5.03</v>
      </c>
      <c r="E220" s="504"/>
      <c r="F220" s="504"/>
      <c r="G220" s="127"/>
      <c r="H220" s="50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7"/>
      <c r="P220" s="497"/>
      <c r="Q220" s="497"/>
      <c r="R220" s="497"/>
      <c r="S220" s="497"/>
      <c r="T220" s="497"/>
      <c r="U220" s="4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94" t="s">
        <v>382</v>
      </c>
      <c r="C221" s="177" t="s">
        <v>384</v>
      </c>
      <c r="D221" s="504">
        <v>5.03</v>
      </c>
      <c r="E221" s="504"/>
      <c r="F221" s="504"/>
      <c r="G221" s="127"/>
      <c r="H221" s="50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7"/>
      <c r="P221" s="497"/>
      <c r="Q221" s="497"/>
      <c r="R221" s="497"/>
      <c r="S221" s="497"/>
      <c r="T221" s="497"/>
      <c r="U221" s="4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94" t="s">
        <v>382</v>
      </c>
      <c r="C222" s="177" t="s">
        <v>389</v>
      </c>
      <c r="D222" s="504">
        <v>5.03</v>
      </c>
      <c r="E222" s="504"/>
      <c r="F222" s="504"/>
      <c r="G222" s="127"/>
      <c r="H222" s="50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7"/>
      <c r="P222" s="497"/>
      <c r="Q222" s="497"/>
      <c r="R222" s="497"/>
      <c r="S222" s="497"/>
      <c r="T222" s="497"/>
      <c r="U222" s="4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94" t="s">
        <v>382</v>
      </c>
      <c r="C223" s="177" t="s">
        <v>391</v>
      </c>
      <c r="D223" s="504">
        <v>5.03</v>
      </c>
      <c r="E223" s="504"/>
      <c r="F223" s="504"/>
      <c r="G223" s="127"/>
      <c r="H223" s="50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7"/>
      <c r="P223" s="497"/>
      <c r="Q223" s="497"/>
      <c r="R223" s="497"/>
      <c r="S223" s="497"/>
      <c r="T223" s="497"/>
      <c r="U223" s="4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94" t="s">
        <v>418</v>
      </c>
      <c r="C224" s="177" t="s">
        <v>364</v>
      </c>
      <c r="D224" s="504">
        <v>5.03</v>
      </c>
      <c r="E224" s="504"/>
      <c r="F224" s="504"/>
      <c r="G224" s="127"/>
      <c r="H224" s="50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7"/>
      <c r="P224" s="497"/>
      <c r="Q224" s="497"/>
      <c r="R224" s="497"/>
      <c r="S224" s="497"/>
      <c r="T224" s="497"/>
      <c r="U224" s="4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94" t="s">
        <v>418</v>
      </c>
      <c r="C225" s="177" t="s">
        <v>365</v>
      </c>
      <c r="D225" s="504">
        <v>5.03</v>
      </c>
      <c r="E225" s="504"/>
      <c r="F225" s="504"/>
      <c r="G225" s="127"/>
      <c r="H225" s="50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7"/>
      <c r="P225" s="497"/>
      <c r="Q225" s="497"/>
      <c r="R225" s="497"/>
      <c r="S225" s="497"/>
      <c r="T225" s="497"/>
      <c r="U225" s="4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94" t="s">
        <v>418</v>
      </c>
      <c r="C226" s="177" t="s">
        <v>366</v>
      </c>
      <c r="D226" s="504">
        <v>5.03</v>
      </c>
      <c r="E226" s="504"/>
      <c r="F226" s="504"/>
      <c r="G226" s="127"/>
      <c r="H226" s="50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7"/>
      <c r="P226" s="497"/>
      <c r="Q226" s="497"/>
      <c r="R226" s="497"/>
      <c r="S226" s="497"/>
      <c r="T226" s="497"/>
      <c r="U226" s="4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94" t="s">
        <v>418</v>
      </c>
      <c r="C227" s="177" t="s">
        <v>367</v>
      </c>
      <c r="D227" s="504">
        <v>5.03</v>
      </c>
      <c r="E227" s="504"/>
      <c r="F227" s="504"/>
      <c r="G227" s="127"/>
      <c r="H227" s="50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7"/>
      <c r="P227" s="497"/>
      <c r="Q227" s="497"/>
      <c r="R227" s="497"/>
      <c r="S227" s="497"/>
      <c r="T227" s="497"/>
      <c r="U227" s="4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04">
        <v>5.03</v>
      </c>
      <c r="E228" s="504"/>
      <c r="F228" s="504"/>
      <c r="G228" s="146"/>
      <c r="H228" s="50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3"/>
      <c r="P228" s="493"/>
      <c r="Q228" s="493"/>
      <c r="R228" s="493"/>
      <c r="S228" s="493"/>
      <c r="T228" s="493"/>
      <c r="U228" s="49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04">
        <v>5.03</v>
      </c>
      <c r="E229" s="504"/>
      <c r="F229" s="504"/>
      <c r="G229" s="146"/>
      <c r="H229" s="50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3"/>
      <c r="P229" s="493"/>
      <c r="Q229" s="493"/>
      <c r="R229" s="493"/>
      <c r="S229" s="493"/>
      <c r="T229" s="493"/>
      <c r="U229" s="49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04">
        <v>5.03</v>
      </c>
      <c r="E230" s="504"/>
      <c r="F230" s="504"/>
      <c r="G230" s="146"/>
      <c r="H230" s="50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3"/>
      <c r="P230" s="493"/>
      <c r="Q230" s="493"/>
      <c r="R230" s="493"/>
      <c r="S230" s="493"/>
      <c r="T230" s="493"/>
      <c r="U230" s="49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04">
        <v>5.03</v>
      </c>
      <c r="E231" s="504"/>
      <c r="F231" s="504"/>
      <c r="G231" s="127"/>
      <c r="H231" s="50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3"/>
      <c r="P231" s="493"/>
      <c r="Q231" s="493"/>
      <c r="R231" s="493"/>
      <c r="S231" s="493"/>
      <c r="T231" s="493"/>
      <c r="U231" s="49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04">
        <v>5.03</v>
      </c>
      <c r="E232" s="504"/>
      <c r="F232" s="504"/>
      <c r="G232" s="127"/>
      <c r="H232" s="50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3"/>
      <c r="P232" s="493"/>
      <c r="Q232" s="493"/>
      <c r="R232" s="493"/>
      <c r="S232" s="493"/>
      <c r="T232" s="493"/>
      <c r="U232" s="49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04">
        <v>5.03</v>
      </c>
      <c r="E233" s="504"/>
      <c r="F233" s="504"/>
      <c r="G233" s="127"/>
      <c r="H233" s="50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3"/>
      <c r="P233" s="493"/>
      <c r="Q233" s="493"/>
      <c r="R233" s="493"/>
      <c r="S233" s="493"/>
      <c r="T233" s="493"/>
      <c r="U233" s="49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04">
        <v>5.03</v>
      </c>
      <c r="E234" s="504"/>
      <c r="F234" s="504"/>
      <c r="G234" s="127"/>
      <c r="H234" s="50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3"/>
      <c r="P234" s="493"/>
      <c r="Q234" s="493"/>
      <c r="R234" s="493"/>
      <c r="S234" s="493"/>
      <c r="T234" s="493"/>
      <c r="U234" s="49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04">
        <v>5.03</v>
      </c>
      <c r="E235" s="504"/>
      <c r="F235" s="504"/>
      <c r="G235" s="127"/>
      <c r="H235" s="50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3"/>
      <c r="P235" s="493"/>
      <c r="Q235" s="493"/>
      <c r="R235" s="493"/>
      <c r="S235" s="493"/>
      <c r="T235" s="493"/>
      <c r="U235" s="49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504">
        <v>5.03</v>
      </c>
      <c r="E236" s="504"/>
      <c r="F236" s="504">
        <v>20170307</v>
      </c>
      <c r="G236" s="127">
        <f>90*6+45</f>
        <v>585</v>
      </c>
      <c r="H236" s="502">
        <f t="shared" si="51"/>
        <v>2942.55</v>
      </c>
      <c r="I236" s="128">
        <v>7</v>
      </c>
      <c r="J236" s="128">
        <f t="array" ref="J236">IF(ISERROR(G236/I236),"",G236/I236)</f>
        <v>83.571428571428569</v>
      </c>
      <c r="K236" s="130">
        <f t="array" ref="K236">IF(ISERROR(G236/L236),"",G236/L236)</f>
        <v>11.7</v>
      </c>
      <c r="L236" s="128">
        <v>50</v>
      </c>
      <c r="M236" s="108">
        <f t="shared" si="52"/>
        <v>-4.6999999999999993</v>
      </c>
      <c r="N236" s="128">
        <f t="shared" si="53"/>
        <v>0</v>
      </c>
      <c r="O236" s="493"/>
      <c r="P236" s="493"/>
      <c r="Q236" s="493"/>
      <c r="R236" s="493"/>
      <c r="S236" s="493"/>
      <c r="T236" s="493"/>
      <c r="U236" s="493"/>
      <c r="V236" s="131">
        <f t="shared" si="56"/>
        <v>0</v>
      </c>
      <c r="W236" s="496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04">
        <v>5.03</v>
      </c>
      <c r="E237" s="504"/>
      <c r="F237" s="504"/>
      <c r="G237" s="127"/>
      <c r="H237" s="50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3"/>
      <c r="P237" s="493"/>
      <c r="Q237" s="493"/>
      <c r="R237" s="493"/>
      <c r="S237" s="493"/>
      <c r="T237" s="493"/>
      <c r="U237" s="49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04">
        <v>5.03</v>
      </c>
      <c r="E238" s="504"/>
      <c r="F238" s="504"/>
      <c r="G238" s="127"/>
      <c r="H238" s="50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3"/>
      <c r="P238" s="493"/>
      <c r="Q238" s="493"/>
      <c r="R238" s="493"/>
      <c r="S238" s="493"/>
      <c r="T238" s="493"/>
      <c r="U238" s="49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04">
        <v>5</v>
      </c>
      <c r="E239" s="504"/>
      <c r="F239" s="504"/>
      <c r="G239" s="127"/>
      <c r="H239" s="50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3"/>
      <c r="P239" s="493"/>
      <c r="Q239" s="493"/>
      <c r="R239" s="493"/>
      <c r="S239" s="493"/>
      <c r="T239" s="493"/>
      <c r="U239" s="49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04">
        <v>5.03</v>
      </c>
      <c r="E240" s="504"/>
      <c r="F240" s="504"/>
      <c r="G240" s="127"/>
      <c r="H240" s="50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3"/>
      <c r="P240" s="493"/>
      <c r="Q240" s="493"/>
      <c r="R240" s="493"/>
      <c r="S240" s="493"/>
      <c r="T240" s="493"/>
      <c r="U240" s="49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04">
        <v>5.03</v>
      </c>
      <c r="E241" s="504"/>
      <c r="F241" s="504"/>
      <c r="G241" s="127"/>
      <c r="H241" s="50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3"/>
      <c r="P241" s="493"/>
      <c r="Q241" s="493"/>
      <c r="R241" s="493"/>
      <c r="S241" s="493"/>
      <c r="T241" s="493"/>
      <c r="U241" s="49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04"/>
      <c r="E242" s="504"/>
      <c r="F242" s="504"/>
      <c r="G242" s="127"/>
      <c r="H242" s="50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3"/>
      <c r="P242" s="493"/>
      <c r="Q242" s="493"/>
      <c r="R242" s="493"/>
      <c r="S242" s="493"/>
      <c r="T242" s="493"/>
      <c r="U242" s="49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04">
        <v>5.0599999999999996</v>
      </c>
      <c r="E243" s="504"/>
      <c r="F243" s="504"/>
      <c r="G243" s="127"/>
      <c r="H243" s="50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3"/>
      <c r="P243" s="493"/>
      <c r="Q243" s="493"/>
      <c r="R243" s="493"/>
      <c r="S243" s="493"/>
      <c r="T243" s="493"/>
      <c r="U243" s="49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04">
        <v>5.0599999999999996</v>
      </c>
      <c r="E244" s="504"/>
      <c r="F244" s="504"/>
      <c r="G244" s="127"/>
      <c r="H244" s="50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3"/>
      <c r="P244" s="493"/>
      <c r="Q244" s="493"/>
      <c r="R244" s="493"/>
      <c r="S244" s="493"/>
      <c r="T244" s="493"/>
      <c r="U244" s="49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04">
        <v>5.0599999999999996</v>
      </c>
      <c r="E245" s="504"/>
      <c r="F245" s="504"/>
      <c r="G245" s="127"/>
      <c r="H245" s="50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3"/>
      <c r="P245" s="493"/>
      <c r="Q245" s="493"/>
      <c r="R245" s="493"/>
      <c r="S245" s="493"/>
      <c r="T245" s="493"/>
      <c r="U245" s="49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04">
        <v>5.0599999999999996</v>
      </c>
      <c r="E246" s="504"/>
      <c r="F246" s="504"/>
      <c r="G246" s="127"/>
      <c r="H246" s="50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3"/>
      <c r="P246" s="493"/>
      <c r="Q246" s="493"/>
      <c r="R246" s="493"/>
      <c r="S246" s="493"/>
      <c r="T246" s="493"/>
      <c r="U246" s="49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04"/>
      <c r="E247" s="504"/>
      <c r="F247" s="504"/>
      <c r="G247" s="127"/>
      <c r="H247" s="50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3"/>
      <c r="P247" s="493"/>
      <c r="Q247" s="493"/>
      <c r="R247" s="493"/>
      <c r="S247" s="493"/>
      <c r="T247" s="493"/>
      <c r="U247" s="49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04"/>
      <c r="E248" s="504"/>
      <c r="F248" s="504"/>
      <c r="G248" s="127"/>
      <c r="H248" s="50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3"/>
      <c r="P248" s="493"/>
      <c r="Q248" s="493"/>
      <c r="R248" s="493"/>
      <c r="S248" s="493"/>
      <c r="T248" s="493"/>
      <c r="U248" s="49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04"/>
      <c r="E249" s="504"/>
      <c r="F249" s="504"/>
      <c r="G249" s="127"/>
      <c r="H249" s="50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3"/>
      <c r="P249" s="493"/>
      <c r="Q249" s="493"/>
      <c r="R249" s="493"/>
      <c r="S249" s="493"/>
      <c r="T249" s="493"/>
      <c r="U249" s="49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04"/>
      <c r="E250" s="504"/>
      <c r="F250" s="504"/>
      <c r="G250" s="127"/>
      <c r="H250" s="50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3"/>
      <c r="P250" s="493"/>
      <c r="Q250" s="493"/>
      <c r="R250" s="493"/>
      <c r="S250" s="493"/>
      <c r="T250" s="493"/>
      <c r="U250" s="49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04"/>
      <c r="E251" s="504"/>
      <c r="F251" s="504"/>
      <c r="G251" s="127"/>
      <c r="H251" s="50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3"/>
      <c r="P251" s="493"/>
      <c r="Q251" s="493"/>
      <c r="R251" s="493"/>
      <c r="S251" s="493"/>
      <c r="T251" s="493"/>
      <c r="U251" s="49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04"/>
      <c r="E252" s="504"/>
      <c r="F252" s="504"/>
      <c r="G252" s="127"/>
      <c r="H252" s="50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3"/>
      <c r="P252" s="493"/>
      <c r="Q252" s="493"/>
      <c r="R252" s="493"/>
      <c r="S252" s="493"/>
      <c r="T252" s="493"/>
      <c r="U252" s="49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04"/>
      <c r="E253" s="504"/>
      <c r="F253" s="504"/>
      <c r="G253" s="127"/>
      <c r="H253" s="50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3"/>
      <c r="P253" s="493"/>
      <c r="Q253" s="493"/>
      <c r="R253" s="493"/>
      <c r="S253" s="493"/>
      <c r="T253" s="493"/>
      <c r="U253" s="49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04"/>
      <c r="E254" s="504"/>
      <c r="F254" s="504"/>
      <c r="G254" s="127"/>
      <c r="H254" s="50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3"/>
      <c r="P254" s="493"/>
      <c r="Q254" s="493"/>
      <c r="R254" s="493"/>
      <c r="S254" s="493"/>
      <c r="T254" s="493"/>
      <c r="U254" s="49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04"/>
      <c r="E255" s="504"/>
      <c r="F255" s="504"/>
      <c r="G255" s="127"/>
      <c r="H255" s="50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3"/>
      <c r="P255" s="493"/>
      <c r="Q255" s="493"/>
      <c r="R255" s="493"/>
      <c r="S255" s="493"/>
      <c r="T255" s="493"/>
      <c r="U255" s="49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04"/>
      <c r="E256" s="504"/>
      <c r="F256" s="504"/>
      <c r="G256" s="127"/>
      <c r="H256" s="50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3"/>
      <c r="P256" s="493"/>
      <c r="Q256" s="493"/>
      <c r="R256" s="493"/>
      <c r="S256" s="493"/>
      <c r="T256" s="493"/>
      <c r="U256" s="493"/>
      <c r="V256" s="131"/>
      <c r="W256" s="132"/>
      <c r="X256" s="131"/>
      <c r="Y256" s="131"/>
      <c r="Z256" s="131"/>
      <c r="AA256" s="131"/>
    </row>
    <row r="257" spans="1:27" ht="20.100000000000001" customHeight="1">
      <c r="A257" s="678" t="s">
        <v>216</v>
      </c>
      <c r="B257" s="678"/>
      <c r="C257" s="500" t="s">
        <v>202</v>
      </c>
      <c r="D257" s="138"/>
      <c r="E257" s="138"/>
      <c r="F257" s="138"/>
      <c r="G257" s="139">
        <f>SUM(G200:G256)</f>
        <v>765</v>
      </c>
      <c r="H257" s="140">
        <f>SUM(H200:H256)</f>
        <v>3847.9500000000003</v>
      </c>
      <c r="I257" s="140">
        <f>SUM(I200:I256)</f>
        <v>10</v>
      </c>
      <c r="J257" s="129">
        <f t="array" ref="J257">IF(ISERROR(G257/I257),"",G257/I257)</f>
        <v>76.5</v>
      </c>
      <c r="K257" s="140">
        <f>SUM(K200:K256)</f>
        <v>14.914285714285715</v>
      </c>
      <c r="L257" s="141"/>
      <c r="M257" s="144">
        <f t="shared" ref="M257:V257" si="59">SUM(M200:M256)</f>
        <v>-4.9142857142857137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94" t="s">
        <v>217</v>
      </c>
      <c r="C258" s="125" t="s">
        <v>179</v>
      </c>
      <c r="D258" s="504">
        <v>5.03</v>
      </c>
      <c r="E258" s="504"/>
      <c r="F258" s="504"/>
      <c r="G258" s="127"/>
      <c r="H258" s="502">
        <f t="shared" ref="H258:H288" si="61">D258*G258</f>
        <v>0</v>
      </c>
      <c r="I258" s="128"/>
      <c r="J258" s="128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3"/>
      <c r="P258" s="493"/>
      <c r="Q258" s="493"/>
      <c r="R258" s="493"/>
      <c r="S258" s="493"/>
      <c r="T258" s="493"/>
      <c r="U258" s="49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94" t="s">
        <v>217</v>
      </c>
      <c r="C259" s="125" t="s">
        <v>186</v>
      </c>
      <c r="D259" s="504">
        <v>5.03</v>
      </c>
      <c r="E259" s="504"/>
      <c r="F259" s="504"/>
      <c r="G259" s="127"/>
      <c r="H259" s="50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3"/>
      <c r="P259" s="493"/>
      <c r="Q259" s="493"/>
      <c r="R259" s="493"/>
      <c r="S259" s="493"/>
      <c r="T259" s="493"/>
      <c r="U259" s="49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94" t="s">
        <v>217</v>
      </c>
      <c r="C260" s="125" t="s">
        <v>204</v>
      </c>
      <c r="D260" s="504">
        <v>5.03</v>
      </c>
      <c r="E260" s="504"/>
      <c r="F260" s="504"/>
      <c r="G260" s="127"/>
      <c r="H260" s="50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3"/>
      <c r="P260" s="493"/>
      <c r="Q260" s="493"/>
      <c r="R260" s="493"/>
      <c r="S260" s="493"/>
      <c r="T260" s="493"/>
      <c r="U260" s="49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04">
        <v>5.03</v>
      </c>
      <c r="E261" s="504"/>
      <c r="F261" s="504"/>
      <c r="G261" s="127"/>
      <c r="H261" s="502">
        <f t="shared" si="61"/>
        <v>0</v>
      </c>
      <c r="I261" s="128"/>
      <c r="J261" s="129"/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3"/>
      <c r="P261" s="493"/>
      <c r="Q261" s="493"/>
      <c r="R261" s="493"/>
      <c r="S261" s="493"/>
      <c r="T261" s="493"/>
      <c r="U261" s="49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04">
        <v>5.03</v>
      </c>
      <c r="E262" s="504"/>
      <c r="F262" s="504"/>
      <c r="G262" s="127"/>
      <c r="H262" s="502">
        <f t="shared" si="61"/>
        <v>0</v>
      </c>
      <c r="I262" s="128"/>
      <c r="J262" s="129"/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3"/>
      <c r="P262" s="493"/>
      <c r="Q262" s="493"/>
      <c r="R262" s="493"/>
      <c r="S262" s="493"/>
      <c r="T262" s="493"/>
      <c r="U262" s="49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04">
        <v>5.03</v>
      </c>
      <c r="E263" s="504"/>
      <c r="F263" s="504"/>
      <c r="G263" s="127"/>
      <c r="H263" s="502">
        <f t="shared" si="61"/>
        <v>0</v>
      </c>
      <c r="I263" s="128"/>
      <c r="J263" s="129"/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3"/>
      <c r="P263" s="493"/>
      <c r="Q263" s="493"/>
      <c r="R263" s="493"/>
      <c r="S263" s="493"/>
      <c r="T263" s="493"/>
      <c r="U263" s="49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04">
        <v>5.03</v>
      </c>
      <c r="E264" s="504"/>
      <c r="F264" s="504"/>
      <c r="G264" s="127"/>
      <c r="H264" s="502">
        <f t="shared" si="61"/>
        <v>0</v>
      </c>
      <c r="I264" s="128"/>
      <c r="J264" s="129"/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3"/>
      <c r="P264" s="493"/>
      <c r="Q264" s="493"/>
      <c r="R264" s="493"/>
      <c r="S264" s="493"/>
      <c r="T264" s="493"/>
      <c r="U264" s="49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04">
        <v>5.03</v>
      </c>
      <c r="E265" s="504"/>
      <c r="F265" s="504"/>
      <c r="G265" s="127"/>
      <c r="H265" s="50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3"/>
      <c r="P265" s="493"/>
      <c r="Q265" s="493"/>
      <c r="R265" s="493"/>
      <c r="S265" s="493"/>
      <c r="T265" s="493"/>
      <c r="U265" s="49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04">
        <v>5.03</v>
      </c>
      <c r="E266" s="504"/>
      <c r="F266" s="504"/>
      <c r="G266" s="146"/>
      <c r="H266" s="502">
        <f t="shared" si="61"/>
        <v>0</v>
      </c>
      <c r="I266" s="128"/>
      <c r="J266" s="129"/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3"/>
      <c r="P266" s="493"/>
      <c r="Q266" s="493"/>
      <c r="R266" s="493"/>
      <c r="S266" s="493"/>
      <c r="T266" s="493"/>
      <c r="U266" s="49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04">
        <v>5.03</v>
      </c>
      <c r="E267" s="504"/>
      <c r="F267" s="504"/>
      <c r="G267" s="127"/>
      <c r="H267" s="502">
        <f t="shared" si="61"/>
        <v>0</v>
      </c>
      <c r="I267" s="128"/>
      <c r="J267" s="129"/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3"/>
      <c r="P267" s="493"/>
      <c r="Q267" s="493"/>
      <c r="R267" s="493"/>
      <c r="S267" s="493"/>
      <c r="T267" s="493"/>
      <c r="U267" s="49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04">
        <v>5.03</v>
      </c>
      <c r="E268" s="504"/>
      <c r="F268" s="504"/>
      <c r="G268" s="127"/>
      <c r="H268" s="502">
        <f t="shared" si="61"/>
        <v>0</v>
      </c>
      <c r="I268" s="128"/>
      <c r="J268" s="129"/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3"/>
      <c r="P268" s="493"/>
      <c r="Q268" s="493"/>
      <c r="R268" s="493"/>
      <c r="S268" s="493"/>
      <c r="T268" s="493"/>
      <c r="U268" s="49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04">
        <v>5.03</v>
      </c>
      <c r="E269" s="504"/>
      <c r="F269" s="504"/>
      <c r="G269" s="127"/>
      <c r="H269" s="50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3"/>
      <c r="P269" s="493"/>
      <c r="Q269" s="493"/>
      <c r="R269" s="493"/>
      <c r="S269" s="493"/>
      <c r="T269" s="493"/>
      <c r="U269" s="49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04">
        <v>5.03</v>
      </c>
      <c r="E270" s="504"/>
      <c r="F270" s="504"/>
      <c r="G270" s="127"/>
      <c r="H270" s="50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3"/>
      <c r="P270" s="493"/>
      <c r="Q270" s="493"/>
      <c r="R270" s="493"/>
      <c r="S270" s="493"/>
      <c r="T270" s="493"/>
      <c r="U270" s="49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04">
        <v>5.03</v>
      </c>
      <c r="E271" s="504"/>
      <c r="F271" s="504"/>
      <c r="G271" s="127"/>
      <c r="H271" s="50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3"/>
      <c r="P271" s="493"/>
      <c r="Q271" s="493"/>
      <c r="R271" s="493"/>
      <c r="S271" s="493"/>
      <c r="T271" s="493"/>
      <c r="U271" s="49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04">
        <v>5.03</v>
      </c>
      <c r="E272" s="504"/>
      <c r="F272" s="504"/>
      <c r="G272" s="127"/>
      <c r="H272" s="50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3"/>
      <c r="P272" s="493"/>
      <c r="Q272" s="493"/>
      <c r="R272" s="493"/>
      <c r="S272" s="493"/>
      <c r="T272" s="493"/>
      <c r="U272" s="49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04">
        <v>5.03</v>
      </c>
      <c r="E273" s="504"/>
      <c r="F273" s="504"/>
      <c r="G273" s="127"/>
      <c r="H273" s="50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3"/>
      <c r="P273" s="493"/>
      <c r="Q273" s="493"/>
      <c r="R273" s="493"/>
      <c r="S273" s="493"/>
      <c r="T273" s="493"/>
      <c r="U273" s="49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94" t="s">
        <v>222</v>
      </c>
      <c r="C274" s="125" t="s">
        <v>181</v>
      </c>
      <c r="D274" s="504">
        <v>9.36</v>
      </c>
      <c r="E274" s="504"/>
      <c r="F274" s="504"/>
      <c r="G274" s="127"/>
      <c r="H274" s="50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3"/>
      <c r="P274" s="493"/>
      <c r="Q274" s="493"/>
      <c r="R274" s="493"/>
      <c r="S274" s="493"/>
      <c r="T274" s="493"/>
      <c r="U274" s="49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94" t="s">
        <v>222</v>
      </c>
      <c r="C275" s="125" t="s">
        <v>179</v>
      </c>
      <c r="D275" s="504">
        <v>9.36</v>
      </c>
      <c r="E275" s="504"/>
      <c r="F275" s="504"/>
      <c r="G275" s="127"/>
      <c r="H275" s="50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3"/>
      <c r="P275" s="493"/>
      <c r="Q275" s="493"/>
      <c r="R275" s="493"/>
      <c r="S275" s="493"/>
      <c r="T275" s="493"/>
      <c r="U275" s="49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94" t="s">
        <v>222</v>
      </c>
      <c r="C276" s="125" t="s">
        <v>221</v>
      </c>
      <c r="D276" s="504">
        <v>9.36</v>
      </c>
      <c r="E276" s="504"/>
      <c r="F276" s="504"/>
      <c r="G276" s="127"/>
      <c r="H276" s="50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3"/>
      <c r="P276" s="493"/>
      <c r="Q276" s="493"/>
      <c r="R276" s="493"/>
      <c r="S276" s="493"/>
      <c r="T276" s="493"/>
      <c r="U276" s="49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94" t="s">
        <v>222</v>
      </c>
      <c r="C277" s="125" t="s">
        <v>186</v>
      </c>
      <c r="D277" s="504">
        <v>9.36</v>
      </c>
      <c r="E277" s="504"/>
      <c r="F277" s="504"/>
      <c r="G277" s="127"/>
      <c r="H277" s="502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3"/>
      <c r="P277" s="493"/>
      <c r="Q277" s="493"/>
      <c r="R277" s="493"/>
      <c r="S277" s="493"/>
      <c r="T277" s="493"/>
      <c r="U277" s="49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94" t="s">
        <v>393</v>
      </c>
      <c r="C278" s="177" t="s">
        <v>395</v>
      </c>
      <c r="D278" s="504">
        <v>5</v>
      </c>
      <c r="E278" s="504"/>
      <c r="F278" s="504"/>
      <c r="G278" s="127"/>
      <c r="H278" s="502">
        <f t="shared" si="61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3"/>
      <c r="P278" s="493"/>
      <c r="Q278" s="493"/>
      <c r="R278" s="493"/>
      <c r="S278" s="493"/>
      <c r="T278" s="493"/>
      <c r="U278" s="493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494" t="s">
        <v>393</v>
      </c>
      <c r="C279" s="177" t="s">
        <v>402</v>
      </c>
      <c r="D279" s="504">
        <v>5</v>
      </c>
      <c r="E279" s="504"/>
      <c r="F279" s="504">
        <v>20170306</v>
      </c>
      <c r="G279" s="127">
        <f>84+50+90</f>
        <v>224</v>
      </c>
      <c r="H279" s="502">
        <f t="shared" si="61"/>
        <v>1120</v>
      </c>
      <c r="I279" s="128">
        <f>4*2+1</f>
        <v>9</v>
      </c>
      <c r="J279" s="129"/>
      <c r="K279" s="130">
        <f t="array" ref="K279">IF(ISERROR(G279/L279),"",G279/L279)</f>
        <v>44.8</v>
      </c>
      <c r="L279" s="128">
        <v>5</v>
      </c>
      <c r="M279" s="108">
        <f t="shared" si="66"/>
        <v>-35.799999999999997</v>
      </c>
      <c r="N279" s="128">
        <f t="shared" si="67"/>
        <v>0</v>
      </c>
      <c r="O279" s="493"/>
      <c r="P279" s="493"/>
      <c r="Q279" s="493"/>
      <c r="R279" s="493"/>
      <c r="S279" s="493"/>
      <c r="T279" s="493"/>
      <c r="U279" s="493"/>
      <c r="V279" s="131"/>
      <c r="W279" s="496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94" t="s">
        <v>404</v>
      </c>
      <c r="C280" s="177" t="s">
        <v>405</v>
      </c>
      <c r="D280" s="504">
        <v>5</v>
      </c>
      <c r="E280" s="504"/>
      <c r="F280" s="504"/>
      <c r="G280" s="127"/>
      <c r="H280" s="50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3"/>
      <c r="P280" s="493"/>
      <c r="Q280" s="493"/>
      <c r="R280" s="493"/>
      <c r="S280" s="493"/>
      <c r="T280" s="493"/>
      <c r="U280" s="49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94" t="s">
        <v>342</v>
      </c>
      <c r="C281" s="177" t="s">
        <v>372</v>
      </c>
      <c r="D281" s="504">
        <v>5</v>
      </c>
      <c r="E281" s="504"/>
      <c r="F281" s="504"/>
      <c r="G281" s="127"/>
      <c r="H281" s="502">
        <f t="shared" si="61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3"/>
      <c r="P281" s="493"/>
      <c r="Q281" s="493"/>
      <c r="R281" s="493"/>
      <c r="S281" s="493"/>
      <c r="T281" s="493"/>
      <c r="U281" s="49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94" t="s">
        <v>343</v>
      </c>
      <c r="C282" s="125" t="s">
        <v>345</v>
      </c>
      <c r="D282" s="504">
        <v>5</v>
      </c>
      <c r="E282" s="504"/>
      <c r="F282" s="504"/>
      <c r="G282" s="127"/>
      <c r="H282" s="502">
        <f t="shared" si="61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3"/>
      <c r="P282" s="493"/>
      <c r="Q282" s="493"/>
      <c r="R282" s="493"/>
      <c r="S282" s="493"/>
      <c r="T282" s="493"/>
      <c r="U282" s="49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94" t="s">
        <v>343</v>
      </c>
      <c r="C283" s="125" t="s">
        <v>347</v>
      </c>
      <c r="D283" s="504">
        <v>5</v>
      </c>
      <c r="E283" s="504"/>
      <c r="F283" s="504"/>
      <c r="G283" s="127"/>
      <c r="H283" s="50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3"/>
      <c r="P283" s="493"/>
      <c r="Q283" s="493"/>
      <c r="R283" s="493"/>
      <c r="S283" s="493"/>
      <c r="T283" s="493"/>
      <c r="U283" s="49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04">
        <v>5.0599999999999996</v>
      </c>
      <c r="E284" s="504"/>
      <c r="F284" s="504"/>
      <c r="G284" s="127"/>
      <c r="H284" s="50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3"/>
      <c r="P284" s="493"/>
      <c r="Q284" s="493"/>
      <c r="R284" s="493"/>
      <c r="S284" s="493"/>
      <c r="T284" s="493"/>
      <c r="U284" s="49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04">
        <v>5.0599999999999996</v>
      </c>
      <c r="E285" s="504"/>
      <c r="F285" s="504"/>
      <c r="G285" s="127"/>
      <c r="H285" s="50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3"/>
      <c r="P285" s="493"/>
      <c r="Q285" s="493"/>
      <c r="R285" s="493"/>
      <c r="S285" s="493"/>
      <c r="T285" s="493"/>
      <c r="U285" s="49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04">
        <v>5.03</v>
      </c>
      <c r="E286" s="504"/>
      <c r="F286" s="504"/>
      <c r="G286" s="127"/>
      <c r="H286" s="502">
        <f t="shared" si="61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493"/>
      <c r="P286" s="493"/>
      <c r="Q286" s="493"/>
      <c r="R286" s="493"/>
      <c r="S286" s="493"/>
      <c r="T286" s="493"/>
      <c r="U286" s="493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04">
        <v>5.03</v>
      </c>
      <c r="E287" s="504"/>
      <c r="F287" s="504">
        <v>20170303</v>
      </c>
      <c r="G287" s="127">
        <f>80+92+90+33+3</f>
        <v>298</v>
      </c>
      <c r="H287" s="502">
        <f t="shared" si="61"/>
        <v>1498.94</v>
      </c>
      <c r="I287" s="128">
        <f>1+1*2</f>
        <v>3</v>
      </c>
      <c r="J287" s="129">
        <f t="array" ref="J287">IF(ISERROR(G287/I287),"",G287/I287)</f>
        <v>99.333333333333329</v>
      </c>
      <c r="K287" s="130"/>
      <c r="L287" s="128">
        <v>24</v>
      </c>
      <c r="M287" s="108"/>
      <c r="N287" s="128"/>
      <c r="O287" s="493"/>
      <c r="P287" s="493"/>
      <c r="Q287" s="493"/>
      <c r="R287" s="493"/>
      <c r="S287" s="493"/>
      <c r="T287" s="493"/>
      <c r="U287" s="493"/>
      <c r="V287" s="131"/>
      <c r="W287" s="496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04">
        <v>5.03</v>
      </c>
      <c r="E288" s="504"/>
      <c r="F288" s="504"/>
      <c r="G288" s="127"/>
      <c r="H288" s="50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3"/>
      <c r="P288" s="493"/>
      <c r="Q288" s="493"/>
      <c r="R288" s="493"/>
      <c r="S288" s="493"/>
      <c r="T288" s="493"/>
      <c r="U288" s="49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04">
        <v>5.07</v>
      </c>
      <c r="E289" s="504"/>
      <c r="F289" s="504"/>
      <c r="G289" s="127"/>
      <c r="H289" s="50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3"/>
      <c r="P289" s="493"/>
      <c r="Q289" s="493"/>
      <c r="R289" s="493"/>
      <c r="S289" s="493"/>
      <c r="T289" s="493"/>
      <c r="U289" s="49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04">
        <v>5.07</v>
      </c>
      <c r="E290" s="504"/>
      <c r="F290" s="504"/>
      <c r="G290" s="127"/>
      <c r="H290" s="50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3"/>
      <c r="P290" s="493"/>
      <c r="Q290" s="493"/>
      <c r="R290" s="493"/>
      <c r="S290" s="493"/>
      <c r="T290" s="493"/>
      <c r="U290" s="49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04">
        <v>5.0599999999999996</v>
      </c>
      <c r="E291" s="504"/>
      <c r="F291" s="503"/>
      <c r="G291" s="127"/>
      <c r="H291" s="502">
        <f>D291*G291</f>
        <v>0</v>
      </c>
      <c r="I291" s="128"/>
      <c r="J291" s="129" t="str">
        <f t="array" ref="J291">IF(ISERROR(G291/I291),"",G291/I291)</f>
        <v/>
      </c>
      <c r="K291" s="50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3"/>
      <c r="P291" s="493"/>
      <c r="Q291" s="493"/>
      <c r="R291" s="493"/>
      <c r="S291" s="493"/>
      <c r="T291" s="493"/>
      <c r="U291" s="49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70" t="s">
        <v>224</v>
      </c>
      <c r="B292" s="671"/>
      <c r="C292" s="500" t="s">
        <v>202</v>
      </c>
      <c r="D292" s="138"/>
      <c r="E292" s="138"/>
      <c r="F292" s="138"/>
      <c r="G292" s="139">
        <f>SUM(G258:G291)</f>
        <v>522</v>
      </c>
      <c r="H292" s="140">
        <f>SUM(H258:H291)</f>
        <v>2618.94</v>
      </c>
      <c r="I292" s="140">
        <f>SUM(I258:I291)</f>
        <v>12</v>
      </c>
      <c r="J292" s="129">
        <f t="array" ref="J292">IF(ISERROR(G292/I292),"",G292/I292)</f>
        <v>43.5</v>
      </c>
      <c r="K292" s="140">
        <f>SUM(K258:K291)</f>
        <v>44.8</v>
      </c>
      <c r="L292" s="141"/>
      <c r="M292" s="144">
        <f t="shared" ref="M292:V292" si="70">SUM(M258:M291)</f>
        <v>-35.799999999999997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04">
        <v>5.03</v>
      </c>
      <c r="E293" s="504"/>
      <c r="F293" s="504"/>
      <c r="G293" s="146"/>
      <c r="H293" s="50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3"/>
      <c r="P293" s="493"/>
      <c r="Q293" s="493"/>
      <c r="R293" s="493"/>
      <c r="S293" s="493"/>
      <c r="T293" s="493"/>
      <c r="U293" s="49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04">
        <v>5.03</v>
      </c>
      <c r="E294" s="504"/>
      <c r="F294" s="504"/>
      <c r="G294" s="127"/>
      <c r="H294" s="50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3"/>
      <c r="P294" s="493"/>
      <c r="Q294" s="493"/>
      <c r="R294" s="493"/>
      <c r="S294" s="493"/>
      <c r="T294" s="493"/>
      <c r="U294" s="49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04">
        <v>5.04</v>
      </c>
      <c r="E295" s="504"/>
      <c r="F295" s="504"/>
      <c r="G295" s="127"/>
      <c r="H295" s="50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3"/>
      <c r="P295" s="493"/>
      <c r="Q295" s="493"/>
      <c r="R295" s="493"/>
      <c r="S295" s="493"/>
      <c r="T295" s="493"/>
      <c r="U295" s="49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04">
        <v>5.03</v>
      </c>
      <c r="E296" s="504"/>
      <c r="F296" s="504"/>
      <c r="G296" s="127"/>
      <c r="H296" s="50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3"/>
      <c r="P296" s="493"/>
      <c r="Q296" s="493"/>
      <c r="R296" s="493"/>
      <c r="S296" s="493"/>
      <c r="T296" s="493"/>
      <c r="U296" s="49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98" t="s">
        <v>203</v>
      </c>
      <c r="D297" s="504">
        <v>5.03</v>
      </c>
      <c r="E297" s="504"/>
      <c r="F297" s="504"/>
      <c r="G297" s="146"/>
      <c r="H297" s="50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3"/>
      <c r="P297" s="493"/>
      <c r="Q297" s="493"/>
      <c r="R297" s="493"/>
      <c r="S297" s="493"/>
      <c r="T297" s="493"/>
      <c r="U297" s="49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04">
        <v>5.03</v>
      </c>
      <c r="E298" s="504"/>
      <c r="F298" s="504"/>
      <c r="G298" s="127"/>
      <c r="H298" s="50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3"/>
      <c r="P298" s="493"/>
      <c r="Q298" s="493"/>
      <c r="R298" s="493"/>
      <c r="S298" s="493"/>
      <c r="T298" s="493"/>
      <c r="U298" s="49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04">
        <v>5.03</v>
      </c>
      <c r="E299" s="504"/>
      <c r="F299" s="504"/>
      <c r="G299" s="127"/>
      <c r="H299" s="50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3"/>
      <c r="P299" s="493"/>
      <c r="Q299" s="493"/>
      <c r="R299" s="493"/>
      <c r="S299" s="493"/>
      <c r="T299" s="493"/>
      <c r="U299" s="49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98" t="s">
        <v>228</v>
      </c>
      <c r="D300" s="504">
        <v>5.03</v>
      </c>
      <c r="E300" s="504"/>
      <c r="F300" s="504"/>
      <c r="G300" s="127"/>
      <c r="H300" s="50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3"/>
      <c r="P300" s="493"/>
      <c r="Q300" s="493"/>
      <c r="R300" s="493"/>
      <c r="S300" s="493"/>
      <c r="T300" s="493"/>
      <c r="U300" s="49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98" t="s">
        <v>212</v>
      </c>
      <c r="D301" s="504">
        <v>5.03</v>
      </c>
      <c r="E301" s="504"/>
      <c r="F301" s="504"/>
      <c r="G301" s="127"/>
      <c r="H301" s="50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3"/>
      <c r="P301" s="493"/>
      <c r="Q301" s="493"/>
      <c r="R301" s="493"/>
      <c r="S301" s="493"/>
      <c r="T301" s="493"/>
      <c r="U301" s="49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98" t="s">
        <v>203</v>
      </c>
      <c r="D302" s="504">
        <v>5.03</v>
      </c>
      <c r="E302" s="504"/>
      <c r="F302" s="504"/>
      <c r="G302" s="127"/>
      <c r="H302" s="50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3"/>
      <c r="P302" s="493"/>
      <c r="Q302" s="493"/>
      <c r="R302" s="493"/>
      <c r="S302" s="493"/>
      <c r="T302" s="493"/>
      <c r="U302" s="49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98" t="s">
        <v>186</v>
      </c>
      <c r="D303" s="504">
        <v>5.03</v>
      </c>
      <c r="E303" s="504"/>
      <c r="F303" s="504"/>
      <c r="G303" s="127"/>
      <c r="H303" s="50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3"/>
      <c r="P303" s="493"/>
      <c r="Q303" s="493"/>
      <c r="R303" s="493"/>
      <c r="S303" s="493"/>
      <c r="T303" s="493"/>
      <c r="U303" s="49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98" t="s">
        <v>228</v>
      </c>
      <c r="D304" s="504">
        <v>5.03</v>
      </c>
      <c r="E304" s="504"/>
      <c r="F304" s="504"/>
      <c r="G304" s="127"/>
      <c r="H304" s="50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3"/>
      <c r="P304" s="493"/>
      <c r="Q304" s="493"/>
      <c r="R304" s="493"/>
      <c r="S304" s="493"/>
      <c r="T304" s="493"/>
      <c r="U304" s="49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98" t="s">
        <v>199</v>
      </c>
      <c r="D305" s="504">
        <v>5.03</v>
      </c>
      <c r="E305" s="504"/>
      <c r="F305" s="504"/>
      <c r="G305" s="127"/>
      <c r="H305" s="50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3"/>
      <c r="P305" s="493"/>
      <c r="Q305" s="493"/>
      <c r="R305" s="493"/>
      <c r="S305" s="493"/>
      <c r="T305" s="493"/>
      <c r="U305" s="49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04">
        <v>5.0599999999999996</v>
      </c>
      <c r="E306" s="504"/>
      <c r="F306" s="504"/>
      <c r="G306" s="127"/>
      <c r="H306" s="50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3"/>
      <c r="P306" s="493"/>
      <c r="Q306" s="493"/>
      <c r="R306" s="493"/>
      <c r="S306" s="493"/>
      <c r="T306" s="493"/>
      <c r="U306" s="49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04">
        <v>5.0599999999999996</v>
      </c>
      <c r="E307" s="504"/>
      <c r="F307" s="504"/>
      <c r="G307" s="127"/>
      <c r="H307" s="50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3"/>
      <c r="P307" s="493"/>
      <c r="Q307" s="493"/>
      <c r="R307" s="493"/>
      <c r="S307" s="493"/>
      <c r="T307" s="493"/>
      <c r="U307" s="493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70" t="s">
        <v>231</v>
      </c>
      <c r="B308" s="671"/>
      <c r="C308" s="500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04">
        <v>5.04</v>
      </c>
      <c r="E309" s="504"/>
      <c r="F309" s="504"/>
      <c r="G309" s="127"/>
      <c r="H309" s="50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3"/>
      <c r="P309" s="493"/>
      <c r="Q309" s="493"/>
      <c r="R309" s="493"/>
      <c r="S309" s="493"/>
      <c r="T309" s="493"/>
      <c r="U309" s="49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04">
        <v>5.04</v>
      </c>
      <c r="E310" s="504"/>
      <c r="F310" s="504"/>
      <c r="G310" s="127"/>
      <c r="H310" s="50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3"/>
      <c r="P310" s="493"/>
      <c r="Q310" s="493"/>
      <c r="R310" s="493"/>
      <c r="S310" s="493"/>
      <c r="T310" s="493"/>
      <c r="U310" s="49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04">
        <v>5.04</v>
      </c>
      <c r="E311" s="504"/>
      <c r="F311" s="504"/>
      <c r="G311" s="127"/>
      <c r="H311" s="50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3"/>
      <c r="P311" s="493"/>
      <c r="Q311" s="493"/>
      <c r="R311" s="493"/>
      <c r="S311" s="493"/>
      <c r="T311" s="493"/>
      <c r="U311" s="49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04">
        <v>5.04</v>
      </c>
      <c r="E312" s="504"/>
      <c r="F312" s="504"/>
      <c r="G312" s="127"/>
      <c r="H312" s="50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3"/>
      <c r="P312" s="493"/>
      <c r="Q312" s="493"/>
      <c r="R312" s="493"/>
      <c r="S312" s="493"/>
      <c r="T312" s="493"/>
      <c r="U312" s="49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04">
        <v>5.04</v>
      </c>
      <c r="E313" s="504"/>
      <c r="F313" s="504"/>
      <c r="G313" s="127"/>
      <c r="H313" s="50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3"/>
      <c r="P313" s="493"/>
      <c r="Q313" s="493"/>
      <c r="R313" s="493"/>
      <c r="S313" s="493"/>
      <c r="T313" s="493"/>
      <c r="U313" s="49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04">
        <v>5.03</v>
      </c>
      <c r="E314" s="504"/>
      <c r="F314" s="504"/>
      <c r="G314" s="127"/>
      <c r="H314" s="50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3"/>
      <c r="P314" s="493"/>
      <c r="Q314" s="493"/>
      <c r="R314" s="493"/>
      <c r="S314" s="493"/>
      <c r="T314" s="493"/>
      <c r="U314" s="49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04">
        <v>5.03</v>
      </c>
      <c r="E315" s="504"/>
      <c r="F315" s="504"/>
      <c r="G315" s="127"/>
      <c r="H315" s="50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3"/>
      <c r="P315" s="493"/>
      <c r="Q315" s="493"/>
      <c r="R315" s="493"/>
      <c r="S315" s="493"/>
      <c r="T315" s="493"/>
      <c r="U315" s="49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04">
        <v>5.03</v>
      </c>
      <c r="E316" s="504"/>
      <c r="F316" s="504"/>
      <c r="G316" s="127"/>
      <c r="H316" s="50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3"/>
      <c r="P316" s="493"/>
      <c r="Q316" s="493"/>
      <c r="R316" s="493"/>
      <c r="S316" s="493"/>
      <c r="T316" s="493"/>
      <c r="U316" s="49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04">
        <v>5.03</v>
      </c>
      <c r="E317" s="504"/>
      <c r="F317" s="504"/>
      <c r="G317" s="127"/>
      <c r="H317" s="502">
        <f t="shared" si="75"/>
        <v>0</v>
      </c>
      <c r="I317" s="128"/>
      <c r="J317" s="129"/>
      <c r="K317" s="130"/>
      <c r="L317" s="128"/>
      <c r="M317" s="108"/>
      <c r="N317" s="129"/>
      <c r="O317" s="493"/>
      <c r="P317" s="493"/>
      <c r="Q317" s="493"/>
      <c r="R317" s="493"/>
      <c r="S317" s="493"/>
      <c r="T317" s="493"/>
      <c r="U317" s="49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04">
        <v>5.04</v>
      </c>
      <c r="E318" s="504"/>
      <c r="F318" s="504"/>
      <c r="G318" s="127"/>
      <c r="H318" s="50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3"/>
      <c r="P318" s="493"/>
      <c r="Q318" s="493"/>
      <c r="R318" s="493"/>
      <c r="S318" s="493"/>
      <c r="T318" s="493"/>
      <c r="U318" s="49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70" t="s">
        <v>234</v>
      </c>
      <c r="B319" s="671"/>
      <c r="C319" s="50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92"/>
      <c r="D320" s="504">
        <v>3.65</v>
      </c>
      <c r="E320" s="504"/>
      <c r="F320" s="503"/>
      <c r="G320" s="127"/>
      <c r="H320" s="502">
        <f t="shared" ref="H320:H329" si="83">D320*G320</f>
        <v>0</v>
      </c>
      <c r="I320" s="128"/>
      <c r="J320" s="129" t="str">
        <f t="array" ref="J320">IF(ISERROR(G320/I320),"",G320/I320)</f>
        <v/>
      </c>
      <c r="K320" s="50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3"/>
      <c r="P320" s="493"/>
      <c r="Q320" s="493"/>
      <c r="R320" s="493"/>
      <c r="S320" s="493"/>
      <c r="T320" s="493"/>
      <c r="U320" s="49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92"/>
      <c r="D321" s="504">
        <v>6.58</v>
      </c>
      <c r="E321" s="504"/>
      <c r="F321" s="504"/>
      <c r="G321" s="127"/>
      <c r="H321" s="50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3"/>
      <c r="P321" s="493"/>
      <c r="Q321" s="493"/>
      <c r="R321" s="493"/>
      <c r="S321" s="493"/>
      <c r="T321" s="493"/>
      <c r="U321" s="49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92"/>
      <c r="D322" s="504">
        <v>7.8</v>
      </c>
      <c r="E322" s="504"/>
      <c r="F322" s="504"/>
      <c r="G322" s="127"/>
      <c r="H322" s="50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3"/>
      <c r="P322" s="493"/>
      <c r="Q322" s="493"/>
      <c r="R322" s="493"/>
      <c r="S322" s="493"/>
      <c r="T322" s="493"/>
      <c r="U322" s="49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92"/>
      <c r="D323" s="504">
        <v>4.4000000000000004</v>
      </c>
      <c r="E323" s="504"/>
      <c r="F323" s="504"/>
      <c r="G323" s="127"/>
      <c r="H323" s="50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3"/>
      <c r="P323" s="493"/>
      <c r="Q323" s="493"/>
      <c r="R323" s="493"/>
      <c r="S323" s="493"/>
      <c r="T323" s="493"/>
      <c r="U323" s="49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92"/>
      <c r="D324" s="504"/>
      <c r="E324" s="504"/>
      <c r="F324" s="504"/>
      <c r="G324" s="127"/>
      <c r="H324" s="50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3"/>
      <c r="P324" s="493"/>
      <c r="Q324" s="493"/>
      <c r="R324" s="493"/>
      <c r="S324" s="493"/>
      <c r="T324" s="493"/>
      <c r="U324" s="49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92" t="s">
        <v>239</v>
      </c>
      <c r="C325" s="492" t="s">
        <v>179</v>
      </c>
      <c r="D325" s="504">
        <v>6.04</v>
      </c>
      <c r="E325" s="504"/>
      <c r="F325" s="504"/>
      <c r="G325" s="127"/>
      <c r="H325" s="50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3"/>
      <c r="P325" s="493"/>
      <c r="Q325" s="493"/>
      <c r="R325" s="493"/>
      <c r="S325" s="493"/>
      <c r="T325" s="493"/>
      <c r="U325" s="49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92" t="s">
        <v>239</v>
      </c>
      <c r="C326" s="492" t="s">
        <v>186</v>
      </c>
      <c r="D326" s="504">
        <v>6.04</v>
      </c>
      <c r="E326" s="504"/>
      <c r="F326" s="504"/>
      <c r="G326" s="127"/>
      <c r="H326" s="50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3"/>
      <c r="P326" s="493"/>
      <c r="Q326" s="493"/>
      <c r="R326" s="493"/>
      <c r="S326" s="493"/>
      <c r="T326" s="493"/>
      <c r="U326" s="49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92" t="s">
        <v>440</v>
      </c>
      <c r="C327" s="492" t="s">
        <v>179</v>
      </c>
      <c r="D327" s="504">
        <v>6</v>
      </c>
      <c r="E327" s="504"/>
      <c r="F327" s="504"/>
      <c r="G327" s="127"/>
      <c r="H327" s="502">
        <f t="shared" si="83"/>
        <v>0</v>
      </c>
      <c r="I327" s="128"/>
      <c r="J327" s="129"/>
      <c r="K327" s="130"/>
      <c r="L327" s="128"/>
      <c r="M327" s="108"/>
      <c r="N327" s="129"/>
      <c r="O327" s="493"/>
      <c r="P327" s="493"/>
      <c r="Q327" s="493"/>
      <c r="R327" s="493"/>
      <c r="S327" s="493"/>
      <c r="T327" s="493"/>
      <c r="U327" s="493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92" t="s">
        <v>440</v>
      </c>
      <c r="C328" s="492" t="s">
        <v>60</v>
      </c>
      <c r="D328" s="504">
        <v>6</v>
      </c>
      <c r="E328" s="504"/>
      <c r="F328" s="504"/>
      <c r="G328" s="127"/>
      <c r="H328" s="50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3"/>
      <c r="P328" s="493"/>
      <c r="Q328" s="493"/>
      <c r="R328" s="493"/>
      <c r="S328" s="493"/>
      <c r="T328" s="493"/>
      <c r="U328" s="49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94" t="s">
        <v>240</v>
      </c>
      <c r="C329" s="125"/>
      <c r="D329" s="504">
        <v>7.3</v>
      </c>
      <c r="E329" s="504"/>
      <c r="F329" s="504"/>
      <c r="G329" s="127"/>
      <c r="H329" s="502">
        <f t="shared" si="83"/>
        <v>0</v>
      </c>
      <c r="I329" s="128"/>
      <c r="J329" s="129"/>
      <c r="K329" s="130"/>
      <c r="L329" s="128"/>
      <c r="M329" s="108"/>
      <c r="N329" s="129"/>
      <c r="O329" s="493"/>
      <c r="P329" s="493"/>
      <c r="Q329" s="493"/>
      <c r="R329" s="493"/>
      <c r="S329" s="493"/>
      <c r="T329" s="493"/>
      <c r="U329" s="493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f>288+54+36-54</f>
        <v>324</v>
      </c>
      <c r="H330" s="414">
        <f>D330*G330</f>
        <v>3032.64</v>
      </c>
      <c r="I330" s="415">
        <v>45</v>
      </c>
      <c r="J330" s="415"/>
      <c r="K330" s="416">
        <f t="array" ref="K330">IF(ISERROR(G330/L330),"",G330/L330)</f>
        <v>43.2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494" t="s">
        <v>242</v>
      </c>
      <c r="C331" s="125"/>
      <c r="D331" s="504">
        <v>4.5</v>
      </c>
      <c r="E331" s="504"/>
      <c r="F331" s="504"/>
      <c r="G331" s="127"/>
      <c r="H331" s="50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3"/>
      <c r="P331" s="493"/>
      <c r="Q331" s="493"/>
      <c r="R331" s="493"/>
      <c r="S331" s="493"/>
      <c r="T331" s="493"/>
      <c r="U331" s="49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94" t="s">
        <v>243</v>
      </c>
      <c r="C332" s="125"/>
      <c r="D332" s="504">
        <v>4.5</v>
      </c>
      <c r="E332" s="504"/>
      <c r="F332" s="504"/>
      <c r="G332" s="127"/>
      <c r="H332" s="50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3"/>
      <c r="P332" s="493"/>
      <c r="Q332" s="493"/>
      <c r="R332" s="493"/>
      <c r="S332" s="493"/>
      <c r="T332" s="493"/>
      <c r="U332" s="49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04">
        <v>4.5</v>
      </c>
      <c r="E333" s="504"/>
      <c r="F333" s="504"/>
      <c r="G333" s="127"/>
      <c r="H333" s="50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3"/>
      <c r="P333" s="493"/>
      <c r="Q333" s="493"/>
      <c r="R333" s="493"/>
      <c r="S333" s="493"/>
      <c r="T333" s="493"/>
      <c r="U333" s="493"/>
      <c r="V333" s="131"/>
      <c r="W333" s="132"/>
      <c r="X333" s="131"/>
      <c r="Y333" s="131"/>
      <c r="Z333" s="131"/>
      <c r="AA333" s="131"/>
    </row>
    <row r="334" spans="1:27" ht="20.100000000000001" customHeight="1">
      <c r="A334" s="670" t="s">
        <v>244</v>
      </c>
      <c r="B334" s="671"/>
      <c r="C334" s="500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45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72" t="s">
        <v>246</v>
      </c>
      <c r="B335" s="673"/>
      <c r="C335" s="673"/>
      <c r="D335" s="673"/>
      <c r="E335" s="673"/>
      <c r="F335" s="674"/>
      <c r="G335" s="147">
        <f>SUM(G199,G257,G292,G308,G319,G334)</f>
        <v>2272</v>
      </c>
      <c r="H335" s="147">
        <f>SUM(H199,H257,H292,H308,H319,H334)</f>
        <v>12864.02</v>
      </c>
      <c r="I335" s="147">
        <f>SUM(I199,I257,I292,I308,I319,I334)</f>
        <v>79</v>
      </c>
      <c r="J335" s="148">
        <f t="array" ref="J335">IF(ISERROR(G335/I335),"",G335/I335)</f>
        <v>28.759493670886076</v>
      </c>
      <c r="K335" s="147">
        <f>SUM(K199,K257,K292,K308,K319,K334)</f>
        <v>131.65341614906833</v>
      </c>
      <c r="L335" s="148">
        <f>IF(ISERROR(G335/K335),"",G335/K335)</f>
        <v>17.257432936092318</v>
      </c>
      <c r="M335" s="147">
        <f t="shared" ref="M335:AA335" si="85">SUM(M199,M257,M292,M308,M319,M334)</f>
        <v>-36.953416149068318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75" t="s">
        <v>471</v>
      </c>
      <c r="B336" s="499" t="s">
        <v>247</v>
      </c>
      <c r="C336" s="658" t="s">
        <v>248</v>
      </c>
      <c r="D336" s="659"/>
      <c r="E336" s="728" t="s">
        <v>249</v>
      </c>
      <c r="F336" s="728"/>
      <c r="G336" s="636" t="s">
        <v>250</v>
      </c>
      <c r="H336" s="636"/>
      <c r="I336" s="666" t="s">
        <v>251</v>
      </c>
      <c r="J336" s="666"/>
      <c r="K336" s="666" t="s">
        <v>252</v>
      </c>
      <c r="L336" s="666"/>
      <c r="M336" s="666" t="s">
        <v>253</v>
      </c>
      <c r="N336" s="666"/>
      <c r="O336" s="666" t="s">
        <v>254</v>
      </c>
      <c r="P336" s="636" t="s">
        <v>255</v>
      </c>
      <c r="Q336" s="636"/>
      <c r="R336" s="636" t="s">
        <v>252</v>
      </c>
      <c r="S336" s="636"/>
      <c r="T336" s="636" t="s">
        <v>256</v>
      </c>
      <c r="U336" s="636"/>
      <c r="V336" s="636" t="s">
        <v>257</v>
      </c>
      <c r="W336" s="636"/>
      <c r="X336" s="636" t="s">
        <v>252</v>
      </c>
      <c r="Y336" s="636"/>
      <c r="Z336" s="636" t="s">
        <v>256</v>
      </c>
      <c r="AA336" s="636"/>
    </row>
    <row r="337" spans="1:27" ht="20.100000000000001" customHeight="1">
      <c r="A337" s="676"/>
      <c r="B337" s="499" t="s">
        <v>258</v>
      </c>
      <c r="C337" s="701">
        <v>1</v>
      </c>
      <c r="D337" s="702"/>
      <c r="E337" s="728">
        <f>C337*11</f>
        <v>11</v>
      </c>
      <c r="F337" s="728"/>
      <c r="G337" s="636">
        <v>1</v>
      </c>
      <c r="H337" s="636"/>
      <c r="I337" s="669">
        <f>G337*11</f>
        <v>11</v>
      </c>
      <c r="J337" s="669"/>
      <c r="K337" s="669">
        <f>E337-I337</f>
        <v>0</v>
      </c>
      <c r="L337" s="669"/>
      <c r="M337" s="667">
        <f>IF(ISERROR(K337/E337),"",K337/E337)</f>
        <v>0</v>
      </c>
      <c r="N337" s="667"/>
      <c r="O337" s="666"/>
      <c r="P337" s="636" t="s">
        <v>201</v>
      </c>
      <c r="Q337" s="636"/>
      <c r="R337" s="665">
        <f>SUM(O199:U199)</f>
        <v>0</v>
      </c>
      <c r="S337" s="665"/>
      <c r="T337" s="660" t="str">
        <f t="array" ref="T337">IF(ISERROR(R337/R344),"",R337/R344)</f>
        <v/>
      </c>
      <c r="U337" s="660"/>
      <c r="V337" s="636" t="s">
        <v>259</v>
      </c>
      <c r="W337" s="636"/>
      <c r="X337" s="637">
        <f>SUM(P198,P256,P291,P307,P318,P333)</f>
        <v>0</v>
      </c>
      <c r="Y337" s="638"/>
      <c r="Z337" s="660" t="str">
        <f t="array" ref="Z337">IF(ISERROR(X337/X344),"",X337/X344)</f>
        <v/>
      </c>
      <c r="AA337" s="660"/>
    </row>
    <row r="338" spans="1:27" ht="20.100000000000001" customHeight="1">
      <c r="A338" s="676"/>
      <c r="B338" s="499" t="s">
        <v>260</v>
      </c>
      <c r="C338" s="658">
        <v>0</v>
      </c>
      <c r="D338" s="659"/>
      <c r="E338" s="728">
        <f>C338*11</f>
        <v>0</v>
      </c>
      <c r="F338" s="728"/>
      <c r="G338" s="636">
        <v>0</v>
      </c>
      <c r="H338" s="636"/>
      <c r="I338" s="669">
        <f>G338*11</f>
        <v>0</v>
      </c>
      <c r="J338" s="669"/>
      <c r="K338" s="669">
        <f>E338-I338</f>
        <v>0</v>
      </c>
      <c r="L338" s="669"/>
      <c r="M338" s="667" t="str">
        <f>IF(ISERROR(K338/E338),"",K338/E338)</f>
        <v/>
      </c>
      <c r="N338" s="667"/>
      <c r="O338" s="666"/>
      <c r="P338" s="636" t="s">
        <v>216</v>
      </c>
      <c r="Q338" s="636"/>
      <c r="R338" s="665">
        <f>SUM(O257:U257)</f>
        <v>0</v>
      </c>
      <c r="S338" s="665"/>
      <c r="T338" s="660" t="str">
        <f>IF(ISERROR(R338/R344),"",R338/R344)</f>
        <v/>
      </c>
      <c r="U338" s="660"/>
      <c r="V338" s="636" t="s">
        <v>261</v>
      </c>
      <c r="W338" s="636"/>
      <c r="X338" s="637">
        <f>SUM(P199,P257,P292,P308,P319,P334)</f>
        <v>0</v>
      </c>
      <c r="Y338" s="638"/>
      <c r="Z338" s="660" t="str">
        <f>IF(ISERROR(X338/X344),"",X338/X344)</f>
        <v/>
      </c>
      <c r="AA338" s="660"/>
    </row>
    <row r="339" spans="1:27" ht="20.100000000000001" customHeight="1">
      <c r="A339" s="676"/>
      <c r="B339" s="499" t="s">
        <v>262</v>
      </c>
      <c r="C339" s="658">
        <v>0</v>
      </c>
      <c r="D339" s="659"/>
      <c r="E339" s="728">
        <f>C339*8</f>
        <v>0</v>
      </c>
      <c r="F339" s="728"/>
      <c r="G339" s="636">
        <v>1</v>
      </c>
      <c r="H339" s="636"/>
      <c r="I339" s="669">
        <f>G339*8</f>
        <v>8</v>
      </c>
      <c r="J339" s="669"/>
      <c r="K339" s="669">
        <f>E339-I339</f>
        <v>-8</v>
      </c>
      <c r="L339" s="669"/>
      <c r="M339" s="667" t="str">
        <f>IF(ISERROR(K339/E339),"",K339/E339)</f>
        <v/>
      </c>
      <c r="N339" s="667"/>
      <c r="O339" s="666"/>
      <c r="P339" s="636" t="s">
        <v>224</v>
      </c>
      <c r="Q339" s="636"/>
      <c r="R339" s="665">
        <f>SUM(O292:U292)</f>
        <v>0</v>
      </c>
      <c r="S339" s="665"/>
      <c r="T339" s="660" t="str">
        <f>IF(ISERROR(R339/R344),"",R339/R344)</f>
        <v/>
      </c>
      <c r="U339" s="660"/>
      <c r="V339" s="636" t="s">
        <v>263</v>
      </c>
      <c r="W339" s="636"/>
      <c r="X339" s="637">
        <f>SUM(P200,P258,P293,P309,P320,P335)</f>
        <v>0</v>
      </c>
      <c r="Y339" s="638"/>
      <c r="Z339" s="660" t="str">
        <f>IF(ISERROR(X339/X344),"",X339/X344)</f>
        <v/>
      </c>
      <c r="AA339" s="660"/>
    </row>
    <row r="340" spans="1:27" ht="20.100000000000001" customHeight="1">
      <c r="A340" s="676"/>
      <c r="B340" s="499" t="s">
        <v>264</v>
      </c>
      <c r="C340" s="658">
        <v>1</v>
      </c>
      <c r="D340" s="659"/>
      <c r="E340" s="728">
        <f>C340*11</f>
        <v>11</v>
      </c>
      <c r="F340" s="728"/>
      <c r="G340" s="636">
        <v>1</v>
      </c>
      <c r="H340" s="636"/>
      <c r="I340" s="669">
        <f>G340*11</f>
        <v>11</v>
      </c>
      <c r="J340" s="669"/>
      <c r="K340" s="669">
        <f>E340-I340</f>
        <v>0</v>
      </c>
      <c r="L340" s="669"/>
      <c r="M340" s="667">
        <f>IF(ISERROR(K340/E340),"",K340/E340)</f>
        <v>0</v>
      </c>
      <c r="N340" s="667"/>
      <c r="O340" s="666"/>
      <c r="P340" s="636" t="s">
        <v>231</v>
      </c>
      <c r="Q340" s="636"/>
      <c r="R340" s="665">
        <f>SUM(O308:U308)</f>
        <v>0</v>
      </c>
      <c r="S340" s="665"/>
      <c r="T340" s="660" t="str">
        <f>IF(ISERROR(R340/R344),"",R340/R344)</f>
        <v/>
      </c>
      <c r="U340" s="660"/>
      <c r="V340" s="636" t="s">
        <v>265</v>
      </c>
      <c r="W340" s="636"/>
      <c r="X340" s="637">
        <f>SUM(P202,P259,P294,P310,P321,P336)</f>
        <v>0</v>
      </c>
      <c r="Y340" s="638"/>
      <c r="Z340" s="660" t="str">
        <f>IF(ISERROR(X340/X344),"",X340/X344)</f>
        <v/>
      </c>
      <c r="AA340" s="660"/>
    </row>
    <row r="341" spans="1:27" ht="20.100000000000001" customHeight="1">
      <c r="A341" s="677"/>
      <c r="B341" s="499" t="s">
        <v>266</v>
      </c>
      <c r="C341" s="668">
        <f>SUM(C337:D340)</f>
        <v>2</v>
      </c>
      <c r="D341" s="642"/>
      <c r="E341" s="728">
        <f>SUM(E337:F340)</f>
        <v>22</v>
      </c>
      <c r="F341" s="728"/>
      <c r="G341" s="636">
        <f>SUM(G337:H340)</f>
        <v>3</v>
      </c>
      <c r="H341" s="636"/>
      <c r="I341" s="669">
        <f>SUM(I337:J340)</f>
        <v>30</v>
      </c>
      <c r="J341" s="669"/>
      <c r="K341" s="669">
        <f>SUM(K337:L340)</f>
        <v>-8</v>
      </c>
      <c r="L341" s="669"/>
      <c r="M341" s="667">
        <f>IF(ISERROR(K341/E341),"",K341/E341)</f>
        <v>-0.36363636363636365</v>
      </c>
      <c r="N341" s="667"/>
      <c r="O341" s="666"/>
      <c r="P341" s="636" t="s">
        <v>234</v>
      </c>
      <c r="Q341" s="636"/>
      <c r="R341" s="665">
        <f>SUM(O319:U319)</f>
        <v>0</v>
      </c>
      <c r="S341" s="665"/>
      <c r="T341" s="660" t="str">
        <f>IF(ISERROR(R341/R344),"",R341/R344)</f>
        <v/>
      </c>
      <c r="U341" s="660"/>
      <c r="V341" s="636" t="s">
        <v>267</v>
      </c>
      <c r="W341" s="636"/>
      <c r="X341" s="637">
        <f>SUM(P203,P260,P295,P311,P322,P337)</f>
        <v>0</v>
      </c>
      <c r="Y341" s="638"/>
      <c r="Z341" s="660" t="str">
        <f>IF(ISERROR(X341/X344),"",X341/X344)</f>
        <v/>
      </c>
      <c r="AA341" s="660"/>
    </row>
    <row r="342" spans="1:27" ht="20.100000000000001" customHeight="1">
      <c r="A342" s="263" t="s">
        <v>472</v>
      </c>
      <c r="B342" s="499">
        <f>G335</f>
        <v>2272</v>
      </c>
      <c r="C342" s="646" t="s">
        <v>269</v>
      </c>
      <c r="D342" s="645"/>
      <c r="E342" s="738">
        <f>H335</f>
        <v>12864.02</v>
      </c>
      <c r="F342" s="738"/>
      <c r="G342" s="636" t="s">
        <v>270</v>
      </c>
      <c r="H342" s="636"/>
      <c r="I342" s="664">
        <f>L335</f>
        <v>17.257432936092318</v>
      </c>
      <c r="J342" s="664"/>
      <c r="K342" s="666" t="s">
        <v>271</v>
      </c>
      <c r="L342" s="666"/>
      <c r="M342" s="664">
        <f>J335</f>
        <v>28.759493670886076</v>
      </c>
      <c r="N342" s="664"/>
      <c r="O342" s="666"/>
      <c r="P342" s="636" t="s">
        <v>244</v>
      </c>
      <c r="Q342" s="636"/>
      <c r="R342" s="665">
        <f>SUM(O334:U334)</f>
        <v>0</v>
      </c>
      <c r="S342" s="665"/>
      <c r="T342" s="660" t="str">
        <f>IF(ISERROR(R342/R344),"",R342/R344)</f>
        <v/>
      </c>
      <c r="U342" s="660"/>
      <c r="V342" s="636" t="s">
        <v>272</v>
      </c>
      <c r="W342" s="636"/>
      <c r="X342" s="637">
        <f>SUM(P204,P261,P296,P312,P323,P338)</f>
        <v>0</v>
      </c>
      <c r="Y342" s="638"/>
      <c r="Z342" s="660" t="str">
        <f>IF(ISERROR(X342/X344),"",X342/X344)</f>
        <v/>
      </c>
      <c r="AA342" s="660"/>
    </row>
    <row r="343" spans="1:27" ht="20.100000000000001" customHeight="1">
      <c r="A343" s="264" t="s">
        <v>473</v>
      </c>
      <c r="B343" s="499">
        <f>I335+C341</f>
        <v>81</v>
      </c>
      <c r="C343" s="643" t="s">
        <v>251</v>
      </c>
      <c r="D343" s="644"/>
      <c r="E343" s="738">
        <f>K335+I341</f>
        <v>161.65341614906833</v>
      </c>
      <c r="F343" s="738"/>
      <c r="G343" s="636" t="s">
        <v>274</v>
      </c>
      <c r="H343" s="636"/>
      <c r="I343" s="664">
        <f>B343-E343</f>
        <v>-80.653416149068335</v>
      </c>
      <c r="J343" s="664"/>
      <c r="K343" s="666" t="s">
        <v>275</v>
      </c>
      <c r="L343" s="666"/>
      <c r="M343" s="667">
        <f>IF(ISERROR(I343/E343),"",I343/E343)</f>
        <v>-0.49892800331973169</v>
      </c>
      <c r="N343" s="667"/>
      <c r="O343" s="666"/>
      <c r="P343" s="636" t="s">
        <v>245</v>
      </c>
      <c r="Q343" s="636"/>
      <c r="R343" s="665"/>
      <c r="S343" s="665"/>
      <c r="T343" s="660" t="str">
        <f>IF(ISERROR(R343/R344),"",R343/R344)</f>
        <v/>
      </c>
      <c r="U343" s="660"/>
      <c r="V343" s="636" t="s">
        <v>264</v>
      </c>
      <c r="W343" s="636"/>
      <c r="X343" s="637">
        <f>SUM(P205,P262,P297,P313,P324,P339)</f>
        <v>0</v>
      </c>
      <c r="Y343" s="638"/>
      <c r="Z343" s="660" t="str">
        <f>IF(ISERROR(X343/X344),"",X343/X344)</f>
        <v/>
      </c>
      <c r="AA343" s="660"/>
    </row>
    <row r="344" spans="1:27" ht="20.100000000000001" customHeight="1">
      <c r="A344" s="264" t="s">
        <v>474</v>
      </c>
      <c r="B344" s="499">
        <f>N335</f>
        <v>0</v>
      </c>
      <c r="C344" s="643" t="s">
        <v>277</v>
      </c>
      <c r="D344" s="644"/>
      <c r="E344" s="738">
        <f>IF(ISERROR(B344/B343),"",B344/B343)</f>
        <v>0</v>
      </c>
      <c r="F344" s="738"/>
      <c r="G344" s="636" t="s">
        <v>278</v>
      </c>
      <c r="H344" s="636"/>
      <c r="I344" s="666">
        <f>V335</f>
        <v>0</v>
      </c>
      <c r="J344" s="666"/>
      <c r="K344" s="666" t="s">
        <v>279</v>
      </c>
      <c r="L344" s="666"/>
      <c r="M344" s="667">
        <f t="array" ref="M344">IF(ISERROR(I344/B342),"",I344/B342)</f>
        <v>0</v>
      </c>
      <c r="N344" s="667"/>
      <c r="O344" s="666"/>
      <c r="P344" s="636" t="s">
        <v>266</v>
      </c>
      <c r="Q344" s="636"/>
      <c r="R344" s="665">
        <f>SUM(R337:S343)</f>
        <v>0</v>
      </c>
      <c r="S344" s="665"/>
      <c r="T344" s="660"/>
      <c r="U344" s="660"/>
      <c r="V344" s="636" t="s">
        <v>266</v>
      </c>
      <c r="W344" s="636"/>
      <c r="X344" s="663">
        <f>SUM(X337:Y343)</f>
        <v>0</v>
      </c>
      <c r="Y344" s="663"/>
      <c r="Z344" s="660"/>
      <c r="AA344" s="660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86" t="s">
        <v>475</v>
      </c>
      <c r="B346" s="689" t="s">
        <v>280</v>
      </c>
      <c r="C346" s="689" t="s">
        <v>281</v>
      </c>
      <c r="D346" s="689" t="s">
        <v>282</v>
      </c>
      <c r="E346" s="683" t="s">
        <v>283</v>
      </c>
      <c r="F346" s="683" t="s">
        <v>284</v>
      </c>
      <c r="G346" s="666" t="s">
        <v>285</v>
      </c>
      <c r="H346" s="666"/>
      <c r="I346" s="689" t="s">
        <v>286</v>
      </c>
      <c r="J346" s="695" t="s">
        <v>271</v>
      </c>
      <c r="K346" s="698" t="s">
        <v>287</v>
      </c>
      <c r="L346" s="689" t="s">
        <v>270</v>
      </c>
      <c r="M346" s="679" t="s">
        <v>288</v>
      </c>
      <c r="N346" s="681" t="s">
        <v>252</v>
      </c>
      <c r="O346" s="666" t="s">
        <v>289</v>
      </c>
      <c r="P346" s="666"/>
      <c r="Q346" s="666"/>
      <c r="R346" s="666"/>
      <c r="S346" s="666"/>
      <c r="T346" s="666"/>
      <c r="U346" s="666"/>
      <c r="V346" s="666" t="s">
        <v>290</v>
      </c>
      <c r="W346" s="681" t="s">
        <v>291</v>
      </c>
      <c r="X346" s="666" t="s">
        <v>292</v>
      </c>
      <c r="Y346" s="666"/>
      <c r="Z346" s="666"/>
      <c r="AA346" s="666"/>
    </row>
    <row r="347" spans="1:27" ht="21.95" customHeight="1">
      <c r="A347" s="687"/>
      <c r="B347" s="690"/>
      <c r="C347" s="690"/>
      <c r="D347" s="690"/>
      <c r="E347" s="684"/>
      <c r="F347" s="684"/>
      <c r="G347" s="666"/>
      <c r="H347" s="666"/>
      <c r="I347" s="690"/>
      <c r="J347" s="696"/>
      <c r="K347" s="699"/>
      <c r="L347" s="690"/>
      <c r="M347" s="680"/>
      <c r="N347" s="681"/>
      <c r="O347" s="666" t="s">
        <v>259</v>
      </c>
      <c r="P347" s="666" t="s">
        <v>261</v>
      </c>
      <c r="Q347" s="666" t="s">
        <v>263</v>
      </c>
      <c r="R347" s="682" t="s">
        <v>265</v>
      </c>
      <c r="S347" s="636" t="s">
        <v>267</v>
      </c>
      <c r="T347" s="666" t="s">
        <v>272</v>
      </c>
      <c r="U347" s="666" t="s">
        <v>264</v>
      </c>
      <c r="V347" s="666"/>
      <c r="W347" s="681"/>
      <c r="X347" s="666" t="s">
        <v>293</v>
      </c>
      <c r="Y347" s="666" t="s">
        <v>294</v>
      </c>
      <c r="Z347" s="666" t="s">
        <v>295</v>
      </c>
      <c r="AA347" s="666" t="s">
        <v>264</v>
      </c>
    </row>
    <row r="348" spans="1:27" ht="21.95" customHeight="1">
      <c r="A348" s="688"/>
      <c r="B348" s="691"/>
      <c r="C348" s="691"/>
      <c r="D348" s="691"/>
      <c r="E348" s="685"/>
      <c r="F348" s="685"/>
      <c r="G348" s="302" t="s">
        <v>296</v>
      </c>
      <c r="H348" s="492" t="s">
        <v>297</v>
      </c>
      <c r="I348" s="691"/>
      <c r="J348" s="697"/>
      <c r="K348" s="700"/>
      <c r="L348" s="691"/>
      <c r="M348" s="680"/>
      <c r="N348" s="681"/>
      <c r="O348" s="666"/>
      <c r="P348" s="666"/>
      <c r="Q348" s="666"/>
      <c r="R348" s="682"/>
      <c r="S348" s="636"/>
      <c r="T348" s="666"/>
      <c r="U348" s="666"/>
      <c r="V348" s="666"/>
      <c r="W348" s="681"/>
      <c r="X348" s="666"/>
      <c r="Y348" s="666"/>
      <c r="Z348" s="666"/>
      <c r="AA348" s="666"/>
    </row>
    <row r="349" spans="1:27" ht="20.100000000000001" hidden="1" customHeight="1">
      <c r="A349" s="253">
        <v>30100030</v>
      </c>
      <c r="B349" s="494" t="s">
        <v>178</v>
      </c>
      <c r="C349" s="125" t="s">
        <v>179</v>
      </c>
      <c r="D349" s="504">
        <v>5.03</v>
      </c>
      <c r="E349" s="504"/>
      <c r="F349" s="504"/>
      <c r="G349" s="127"/>
      <c r="H349" s="50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3"/>
      <c r="P349" s="493"/>
      <c r="Q349" s="493"/>
      <c r="R349" s="493"/>
      <c r="S349" s="493"/>
      <c r="T349" s="493"/>
      <c r="U349" s="49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04">
        <v>5.03</v>
      </c>
      <c r="E350" s="504"/>
      <c r="F350" s="504"/>
      <c r="G350" s="127"/>
      <c r="H350" s="50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3"/>
      <c r="P350" s="493"/>
      <c r="Q350" s="493"/>
      <c r="R350" s="493"/>
      <c r="S350" s="493"/>
      <c r="T350" s="493"/>
      <c r="U350" s="49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04">
        <v>5.03</v>
      </c>
      <c r="E351" s="504"/>
      <c r="F351" s="504"/>
      <c r="G351" s="127"/>
      <c r="H351" s="50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3"/>
      <c r="P351" s="493"/>
      <c r="Q351" s="493"/>
      <c r="R351" s="493"/>
      <c r="S351" s="493"/>
      <c r="T351" s="493"/>
      <c r="U351" s="49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04">
        <v>5.03</v>
      </c>
      <c r="E352" s="504"/>
      <c r="F352" s="504"/>
      <c r="G352" s="127"/>
      <c r="H352" s="50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3"/>
      <c r="P352" s="493"/>
      <c r="Q352" s="493"/>
      <c r="R352" s="493"/>
      <c r="S352" s="493"/>
      <c r="T352" s="493"/>
      <c r="U352" s="49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04">
        <v>5.03</v>
      </c>
      <c r="E353" s="504"/>
      <c r="F353" s="504"/>
      <c r="G353" s="127"/>
      <c r="H353" s="50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3"/>
      <c r="P353" s="493"/>
      <c r="Q353" s="493"/>
      <c r="R353" s="493"/>
      <c r="S353" s="493"/>
      <c r="T353" s="493"/>
      <c r="U353" s="49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04">
        <v>5.04</v>
      </c>
      <c r="E354" s="504"/>
      <c r="F354" s="373"/>
      <c r="G354" s="134"/>
      <c r="H354" s="50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3"/>
      <c r="P354" s="493"/>
      <c r="Q354" s="493"/>
      <c r="R354" s="493"/>
      <c r="S354" s="493"/>
      <c r="T354" s="493"/>
      <c r="U354" s="49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04">
        <v>5.03</v>
      </c>
      <c r="E355" s="504"/>
      <c r="F355" s="504"/>
      <c r="G355" s="127"/>
      <c r="H355" s="50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3"/>
      <c r="P355" s="493"/>
      <c r="Q355" s="493"/>
      <c r="R355" s="493"/>
      <c r="S355" s="493"/>
      <c r="T355" s="493"/>
      <c r="U355" s="49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04">
        <v>5.03</v>
      </c>
      <c r="E356" s="504"/>
      <c r="F356" s="504"/>
      <c r="G356" s="127"/>
      <c r="H356" s="50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3"/>
      <c r="P356" s="493"/>
      <c r="Q356" s="493"/>
      <c r="R356" s="493"/>
      <c r="S356" s="493"/>
      <c r="T356" s="493"/>
      <c r="U356" s="49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04">
        <v>5.04</v>
      </c>
      <c r="E357" s="504"/>
      <c r="F357" s="374"/>
      <c r="G357" s="127"/>
      <c r="H357" s="502">
        <f t="shared" si="86"/>
        <v>0</v>
      </c>
      <c r="I357" s="50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3"/>
      <c r="P357" s="493"/>
      <c r="Q357" s="493"/>
      <c r="R357" s="493"/>
      <c r="S357" s="493"/>
      <c r="T357" s="493"/>
      <c r="U357" s="49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04">
        <v>5.04</v>
      </c>
      <c r="E358" s="504"/>
      <c r="F358" s="374"/>
      <c r="G358" s="127"/>
      <c r="H358" s="502">
        <f t="shared" si="86"/>
        <v>0</v>
      </c>
      <c r="I358" s="50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3"/>
      <c r="P358" s="493"/>
      <c r="Q358" s="493"/>
      <c r="R358" s="493"/>
      <c r="S358" s="493"/>
      <c r="T358" s="493"/>
      <c r="U358" s="49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04">
        <v>5.03</v>
      </c>
      <c r="E359" s="504"/>
      <c r="F359" s="374"/>
      <c r="G359" s="127"/>
      <c r="H359" s="502">
        <f t="shared" si="86"/>
        <v>0</v>
      </c>
      <c r="I359" s="502"/>
      <c r="J359" s="129"/>
      <c r="K359" s="130"/>
      <c r="L359" s="128"/>
      <c r="M359" s="108"/>
      <c r="N359" s="129"/>
      <c r="O359" s="493"/>
      <c r="P359" s="493"/>
      <c r="Q359" s="493"/>
      <c r="R359" s="493"/>
      <c r="S359" s="493"/>
      <c r="T359" s="493"/>
      <c r="U359" s="49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04">
        <v>5.03</v>
      </c>
      <c r="E360" s="504"/>
      <c r="F360" s="374"/>
      <c r="G360" s="127"/>
      <c r="H360" s="502">
        <f t="shared" si="86"/>
        <v>0</v>
      </c>
      <c r="I360" s="502"/>
      <c r="J360" s="129"/>
      <c r="K360" s="130"/>
      <c r="L360" s="128"/>
      <c r="M360" s="108"/>
      <c r="N360" s="129"/>
      <c r="O360" s="493"/>
      <c r="P360" s="493"/>
      <c r="Q360" s="493"/>
      <c r="R360" s="493"/>
      <c r="S360" s="493"/>
      <c r="T360" s="493"/>
      <c r="U360" s="49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04">
        <v>5.0599999999999996</v>
      </c>
      <c r="E361" s="504"/>
      <c r="F361" s="504"/>
      <c r="G361" s="127"/>
      <c r="H361" s="50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3"/>
      <c r="P361" s="493"/>
      <c r="Q361" s="493"/>
      <c r="R361" s="493"/>
      <c r="S361" s="493"/>
      <c r="T361" s="493"/>
      <c r="U361" s="49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04">
        <v>5.09</v>
      </c>
      <c r="E362" s="504"/>
      <c r="F362" s="504"/>
      <c r="G362" s="127"/>
      <c r="H362" s="50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3"/>
      <c r="P362" s="493"/>
      <c r="Q362" s="493"/>
      <c r="R362" s="493"/>
      <c r="S362" s="493"/>
      <c r="T362" s="493"/>
      <c r="U362" s="49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04">
        <v>5.09</v>
      </c>
      <c r="E363" s="504"/>
      <c r="F363" s="504"/>
      <c r="G363" s="127"/>
      <c r="H363" s="50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3"/>
      <c r="P363" s="493"/>
      <c r="Q363" s="493"/>
      <c r="R363" s="493"/>
      <c r="S363" s="493"/>
      <c r="T363" s="493"/>
      <c r="U363" s="49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92" t="s">
        <v>190</v>
      </c>
      <c r="D364" s="504">
        <v>4.8</v>
      </c>
      <c r="E364" s="504"/>
      <c r="F364" s="504"/>
      <c r="G364" s="127"/>
      <c r="H364" s="50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3"/>
      <c r="P364" s="493"/>
      <c r="Q364" s="493"/>
      <c r="R364" s="493"/>
      <c r="S364" s="493"/>
      <c r="T364" s="493"/>
      <c r="U364" s="49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92" t="s">
        <v>187</v>
      </c>
      <c r="D365" s="504">
        <v>4.8</v>
      </c>
      <c r="E365" s="504"/>
      <c r="F365" s="504"/>
      <c r="G365" s="127"/>
      <c r="H365" s="50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3"/>
      <c r="P365" s="493"/>
      <c r="Q365" s="493"/>
      <c r="R365" s="493"/>
      <c r="S365" s="493"/>
      <c r="T365" s="493"/>
      <c r="U365" s="49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92" t="s">
        <v>179</v>
      </c>
      <c r="D366" s="504">
        <v>4.8</v>
      </c>
      <c r="E366" s="504"/>
      <c r="F366" s="504"/>
      <c r="G366" s="127"/>
      <c r="H366" s="50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3"/>
      <c r="P366" s="493"/>
      <c r="Q366" s="493"/>
      <c r="R366" s="493"/>
      <c r="S366" s="493"/>
      <c r="T366" s="493"/>
      <c r="U366" s="49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92" t="s">
        <v>199</v>
      </c>
      <c r="D367" s="504">
        <v>4.8</v>
      </c>
      <c r="E367" s="504"/>
      <c r="F367" s="504"/>
      <c r="G367" s="127"/>
      <c r="H367" s="50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3"/>
      <c r="P367" s="493"/>
      <c r="Q367" s="493"/>
      <c r="R367" s="493"/>
      <c r="S367" s="493"/>
      <c r="T367" s="493"/>
      <c r="U367" s="49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04">
        <v>4.99</v>
      </c>
      <c r="E368" s="504"/>
      <c r="F368" s="504"/>
      <c r="G368" s="127"/>
      <c r="H368" s="50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3"/>
      <c r="P368" s="493"/>
      <c r="Q368" s="493"/>
      <c r="R368" s="493"/>
      <c r="S368" s="493"/>
      <c r="T368" s="493"/>
      <c r="U368" s="49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04">
        <v>4.99</v>
      </c>
      <c r="E369" s="504"/>
      <c r="F369" s="504"/>
      <c r="G369" s="127"/>
      <c r="H369" s="50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3"/>
      <c r="P369" s="493"/>
      <c r="Q369" s="493"/>
      <c r="R369" s="493"/>
      <c r="S369" s="493"/>
      <c r="T369" s="493"/>
      <c r="U369" s="49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70" t="s">
        <v>201</v>
      </c>
      <c r="B370" s="671"/>
      <c r="C370" s="50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94" t="s">
        <v>206</v>
      </c>
      <c r="C371" s="125" t="s">
        <v>199</v>
      </c>
      <c r="D371" s="504">
        <v>5.03</v>
      </c>
      <c r="E371" s="504"/>
      <c r="F371" s="504"/>
      <c r="G371" s="127"/>
      <c r="H371" s="50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7"/>
      <c r="P371" s="497"/>
      <c r="Q371" s="497"/>
      <c r="R371" s="497"/>
      <c r="S371" s="497"/>
      <c r="T371" s="497"/>
      <c r="U371" s="4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94" t="s">
        <v>425</v>
      </c>
      <c r="C372" s="177" t="s">
        <v>427</v>
      </c>
      <c r="D372" s="504">
        <v>5.03</v>
      </c>
      <c r="E372" s="504"/>
      <c r="F372" s="504"/>
      <c r="G372" s="127"/>
      <c r="H372" s="50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7"/>
      <c r="P372" s="497"/>
      <c r="Q372" s="497"/>
      <c r="R372" s="497"/>
      <c r="S372" s="497"/>
      <c r="T372" s="497"/>
      <c r="U372" s="4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94" t="s">
        <v>206</v>
      </c>
      <c r="C373" s="125" t="s">
        <v>186</v>
      </c>
      <c r="D373" s="504">
        <v>5.03</v>
      </c>
      <c r="E373" s="504"/>
      <c r="F373" s="504"/>
      <c r="G373" s="127"/>
      <c r="H373" s="50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7"/>
      <c r="P373" s="497"/>
      <c r="Q373" s="497"/>
      <c r="R373" s="497"/>
      <c r="S373" s="497"/>
      <c r="T373" s="497"/>
      <c r="U373" s="4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94" t="s">
        <v>206</v>
      </c>
      <c r="C374" s="125" t="s">
        <v>203</v>
      </c>
      <c r="D374" s="504">
        <v>5.03</v>
      </c>
      <c r="E374" s="504"/>
      <c r="F374" s="504"/>
      <c r="G374" s="127"/>
      <c r="H374" s="50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7"/>
      <c r="P374" s="497"/>
      <c r="Q374" s="497"/>
      <c r="R374" s="497"/>
      <c r="S374" s="497"/>
      <c r="T374" s="497"/>
      <c r="U374" s="4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94" t="s">
        <v>206</v>
      </c>
      <c r="C375" s="125" t="s">
        <v>207</v>
      </c>
      <c r="D375" s="504">
        <v>5.03</v>
      </c>
      <c r="E375" s="504"/>
      <c r="F375" s="504"/>
      <c r="G375" s="127"/>
      <c r="H375" s="50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7"/>
      <c r="P375" s="497"/>
      <c r="Q375" s="497"/>
      <c r="R375" s="497"/>
      <c r="S375" s="497"/>
      <c r="T375" s="497"/>
      <c r="U375" s="4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94" t="s">
        <v>414</v>
      </c>
      <c r="C376" s="177" t="s">
        <v>415</v>
      </c>
      <c r="D376" s="504"/>
      <c r="E376" s="504"/>
      <c r="F376" s="504"/>
      <c r="G376" s="127"/>
      <c r="H376" s="50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7"/>
      <c r="P376" s="497"/>
      <c r="Q376" s="497"/>
      <c r="R376" s="497"/>
      <c r="S376" s="497"/>
      <c r="T376" s="497"/>
      <c r="U376" s="4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94" t="s">
        <v>414</v>
      </c>
      <c r="C377" s="177" t="s">
        <v>416</v>
      </c>
      <c r="D377" s="504"/>
      <c r="E377" s="504"/>
      <c r="F377" s="504"/>
      <c r="G377" s="127"/>
      <c r="H377" s="50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7"/>
      <c r="P377" s="497"/>
      <c r="Q377" s="497"/>
      <c r="R377" s="497"/>
      <c r="S377" s="497"/>
      <c r="T377" s="497"/>
      <c r="U377" s="4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94" t="s">
        <v>414</v>
      </c>
      <c r="C378" s="177" t="s">
        <v>61</v>
      </c>
      <c r="D378" s="504"/>
      <c r="E378" s="504"/>
      <c r="F378" s="504"/>
      <c r="G378" s="127"/>
      <c r="H378" s="50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7"/>
      <c r="P378" s="497"/>
      <c r="Q378" s="497"/>
      <c r="R378" s="497"/>
      <c r="S378" s="497"/>
      <c r="T378" s="497"/>
      <c r="U378" s="4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94" t="s">
        <v>208</v>
      </c>
      <c r="C379" s="125" t="s">
        <v>179</v>
      </c>
      <c r="D379" s="504">
        <v>5.08</v>
      </c>
      <c r="E379" s="504"/>
      <c r="F379" s="504"/>
      <c r="G379" s="127"/>
      <c r="H379" s="50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7"/>
      <c r="P379" s="497"/>
      <c r="Q379" s="497"/>
      <c r="R379" s="497"/>
      <c r="S379" s="497"/>
      <c r="T379" s="497"/>
      <c r="U379" s="4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94" t="s">
        <v>208</v>
      </c>
      <c r="C380" s="125" t="s">
        <v>204</v>
      </c>
      <c r="D380" s="504">
        <v>5.08</v>
      </c>
      <c r="E380" s="504"/>
      <c r="F380" s="504"/>
      <c r="G380" s="127"/>
      <c r="H380" s="50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7"/>
      <c r="P380" s="497"/>
      <c r="Q380" s="497"/>
      <c r="R380" s="497"/>
      <c r="S380" s="497"/>
      <c r="T380" s="497"/>
      <c r="U380" s="4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94" t="s">
        <v>208</v>
      </c>
      <c r="C381" s="125" t="s">
        <v>205</v>
      </c>
      <c r="D381" s="504">
        <v>5.08</v>
      </c>
      <c r="E381" s="504"/>
      <c r="F381" s="504"/>
      <c r="G381" s="127"/>
      <c r="H381" s="50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7"/>
      <c r="P381" s="497"/>
      <c r="Q381" s="497"/>
      <c r="R381" s="497"/>
      <c r="S381" s="497"/>
      <c r="T381" s="497"/>
      <c r="U381" s="4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94" t="s">
        <v>208</v>
      </c>
      <c r="C382" s="125" t="s">
        <v>186</v>
      </c>
      <c r="D382" s="504">
        <v>5.08</v>
      </c>
      <c r="E382" s="504"/>
      <c r="F382" s="504"/>
      <c r="G382" s="127"/>
      <c r="H382" s="50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7"/>
      <c r="P382" s="497"/>
      <c r="Q382" s="497"/>
      <c r="R382" s="497"/>
      <c r="S382" s="497"/>
      <c r="T382" s="497"/>
      <c r="U382" s="4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94" t="s">
        <v>208</v>
      </c>
      <c r="C383" s="125" t="s">
        <v>203</v>
      </c>
      <c r="D383" s="504">
        <v>5.08</v>
      </c>
      <c r="E383" s="504"/>
      <c r="F383" s="504"/>
      <c r="G383" s="127"/>
      <c r="H383" s="50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7"/>
      <c r="P383" s="497"/>
      <c r="Q383" s="497"/>
      <c r="R383" s="497"/>
      <c r="S383" s="497"/>
      <c r="T383" s="497"/>
      <c r="U383" s="4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94" t="s">
        <v>208</v>
      </c>
      <c r="C384" s="125" t="s">
        <v>199</v>
      </c>
      <c r="D384" s="504">
        <v>5.08</v>
      </c>
      <c r="E384" s="504"/>
      <c r="F384" s="504"/>
      <c r="G384" s="127"/>
      <c r="H384" s="50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3"/>
      <c r="P384" s="493"/>
      <c r="Q384" s="493"/>
      <c r="R384" s="493"/>
      <c r="S384" s="493"/>
      <c r="T384" s="493"/>
      <c r="U384" s="49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94" t="s">
        <v>208</v>
      </c>
      <c r="C385" s="125" t="s">
        <v>187</v>
      </c>
      <c r="D385" s="504">
        <v>5.08</v>
      </c>
      <c r="E385" s="504"/>
      <c r="F385" s="504"/>
      <c r="G385" s="127"/>
      <c r="H385" s="50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7"/>
      <c r="P385" s="497"/>
      <c r="Q385" s="497"/>
      <c r="R385" s="497"/>
      <c r="S385" s="497"/>
      <c r="T385" s="497"/>
      <c r="U385" s="4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94" t="s">
        <v>208</v>
      </c>
      <c r="C386" s="125" t="s">
        <v>207</v>
      </c>
      <c r="D386" s="504">
        <v>5.08</v>
      </c>
      <c r="E386" s="504"/>
      <c r="F386" s="504"/>
      <c r="G386" s="127"/>
      <c r="H386" s="50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3"/>
      <c r="P386" s="493"/>
      <c r="Q386" s="493"/>
      <c r="R386" s="493"/>
      <c r="S386" s="493"/>
      <c r="T386" s="493"/>
      <c r="U386" s="49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94" t="s">
        <v>209</v>
      </c>
      <c r="C387" s="125" t="s">
        <v>194</v>
      </c>
      <c r="D387" s="504">
        <v>5.03</v>
      </c>
      <c r="E387" s="504"/>
      <c r="F387" s="504"/>
      <c r="G387" s="127"/>
      <c r="H387" s="50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7"/>
      <c r="P387" s="497"/>
      <c r="Q387" s="497"/>
      <c r="R387" s="497"/>
      <c r="S387" s="497"/>
      <c r="T387" s="497"/>
      <c r="U387" s="4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94" t="s">
        <v>209</v>
      </c>
      <c r="C388" s="125" t="s">
        <v>179</v>
      </c>
      <c r="D388" s="504">
        <v>5.03</v>
      </c>
      <c r="E388" s="504"/>
      <c r="F388" s="504"/>
      <c r="G388" s="127"/>
      <c r="H388" s="50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7"/>
      <c r="P388" s="497"/>
      <c r="Q388" s="497"/>
      <c r="R388" s="497"/>
      <c r="S388" s="497"/>
      <c r="T388" s="497"/>
      <c r="U388" s="4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94" t="s">
        <v>209</v>
      </c>
      <c r="C389" s="125" t="s">
        <v>195</v>
      </c>
      <c r="D389" s="504">
        <v>5.03</v>
      </c>
      <c r="E389" s="504"/>
      <c r="F389" s="504"/>
      <c r="G389" s="127"/>
      <c r="H389" s="50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7"/>
      <c r="P389" s="497"/>
      <c r="Q389" s="497"/>
      <c r="R389" s="497"/>
      <c r="S389" s="497"/>
      <c r="T389" s="497"/>
      <c r="U389" s="4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94" t="s">
        <v>209</v>
      </c>
      <c r="C390" s="125" t="s">
        <v>204</v>
      </c>
      <c r="D390" s="504">
        <v>5.03</v>
      </c>
      <c r="E390" s="504"/>
      <c r="F390" s="504"/>
      <c r="G390" s="127"/>
      <c r="H390" s="50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7"/>
      <c r="P390" s="497"/>
      <c r="Q390" s="497"/>
      <c r="R390" s="497"/>
      <c r="S390" s="497"/>
      <c r="T390" s="497"/>
      <c r="U390" s="4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94" t="s">
        <v>382</v>
      </c>
      <c r="C391" s="177" t="s">
        <v>383</v>
      </c>
      <c r="D391" s="504">
        <v>5.03</v>
      </c>
      <c r="E391" s="504"/>
      <c r="F391" s="504"/>
      <c r="G391" s="127"/>
      <c r="H391" s="50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7"/>
      <c r="P391" s="497"/>
      <c r="Q391" s="497"/>
      <c r="R391" s="497"/>
      <c r="S391" s="497"/>
      <c r="T391" s="497"/>
      <c r="U391" s="4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94" t="s">
        <v>382</v>
      </c>
      <c r="C392" s="177" t="s">
        <v>384</v>
      </c>
      <c r="D392" s="504">
        <v>5.03</v>
      </c>
      <c r="E392" s="504"/>
      <c r="F392" s="504"/>
      <c r="G392" s="127"/>
      <c r="H392" s="50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7"/>
      <c r="P392" s="497"/>
      <c r="Q392" s="497"/>
      <c r="R392" s="497"/>
      <c r="S392" s="497"/>
      <c r="T392" s="497"/>
      <c r="U392" s="4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94" t="s">
        <v>382</v>
      </c>
      <c r="C393" s="177" t="s">
        <v>389</v>
      </c>
      <c r="D393" s="504">
        <v>5.03</v>
      </c>
      <c r="E393" s="504"/>
      <c r="F393" s="504"/>
      <c r="G393" s="127"/>
      <c r="H393" s="50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7"/>
      <c r="P393" s="497"/>
      <c r="Q393" s="497"/>
      <c r="R393" s="497"/>
      <c r="S393" s="497"/>
      <c r="T393" s="497"/>
      <c r="U393" s="4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94" t="s">
        <v>382</v>
      </c>
      <c r="C394" s="177" t="s">
        <v>391</v>
      </c>
      <c r="D394" s="504">
        <v>5.03</v>
      </c>
      <c r="E394" s="504"/>
      <c r="F394" s="504"/>
      <c r="G394" s="127"/>
      <c r="H394" s="50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7"/>
      <c r="P394" s="497"/>
      <c r="Q394" s="497"/>
      <c r="R394" s="497"/>
      <c r="S394" s="497"/>
      <c r="T394" s="497"/>
      <c r="U394" s="4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94" t="s">
        <v>418</v>
      </c>
      <c r="C395" s="177" t="s">
        <v>364</v>
      </c>
      <c r="D395" s="504">
        <v>5.03</v>
      </c>
      <c r="E395" s="504"/>
      <c r="F395" s="504"/>
      <c r="G395" s="127"/>
      <c r="H395" s="50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7"/>
      <c r="P395" s="497"/>
      <c r="Q395" s="497"/>
      <c r="R395" s="497"/>
      <c r="S395" s="497"/>
      <c r="T395" s="497"/>
      <c r="U395" s="4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94" t="s">
        <v>418</v>
      </c>
      <c r="C396" s="177" t="s">
        <v>365</v>
      </c>
      <c r="D396" s="504">
        <v>5.03</v>
      </c>
      <c r="E396" s="504"/>
      <c r="F396" s="504"/>
      <c r="G396" s="127"/>
      <c r="H396" s="50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7"/>
      <c r="P396" s="497"/>
      <c r="Q396" s="497"/>
      <c r="R396" s="497"/>
      <c r="S396" s="497"/>
      <c r="T396" s="497"/>
      <c r="U396" s="4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94" t="s">
        <v>418</v>
      </c>
      <c r="C397" s="177" t="s">
        <v>366</v>
      </c>
      <c r="D397" s="504">
        <v>5.03</v>
      </c>
      <c r="E397" s="504"/>
      <c r="F397" s="504"/>
      <c r="G397" s="127"/>
      <c r="H397" s="50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7"/>
      <c r="P397" s="497"/>
      <c r="Q397" s="497"/>
      <c r="R397" s="497"/>
      <c r="S397" s="497"/>
      <c r="T397" s="497"/>
      <c r="U397" s="4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94" t="s">
        <v>418</v>
      </c>
      <c r="C398" s="177" t="s">
        <v>367</v>
      </c>
      <c r="D398" s="504">
        <v>5.03</v>
      </c>
      <c r="E398" s="504"/>
      <c r="F398" s="504"/>
      <c r="G398" s="127"/>
      <c r="H398" s="50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7"/>
      <c r="P398" s="497"/>
      <c r="Q398" s="497"/>
      <c r="R398" s="497"/>
      <c r="S398" s="497"/>
      <c r="T398" s="497"/>
      <c r="U398" s="4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04">
        <v>5.03</v>
      </c>
      <c r="E399" s="504"/>
      <c r="F399" s="504"/>
      <c r="G399" s="127"/>
      <c r="H399" s="50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3"/>
      <c r="P399" s="493"/>
      <c r="Q399" s="493"/>
      <c r="R399" s="493"/>
      <c r="S399" s="493"/>
      <c r="T399" s="493"/>
      <c r="U399" s="49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04">
        <v>5.03</v>
      </c>
      <c r="E400" s="504"/>
      <c r="F400" s="504"/>
      <c r="G400" s="127"/>
      <c r="H400" s="50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3"/>
      <c r="P400" s="493"/>
      <c r="Q400" s="493"/>
      <c r="R400" s="493"/>
      <c r="S400" s="493"/>
      <c r="T400" s="493"/>
      <c r="U400" s="49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04">
        <v>5.03</v>
      </c>
      <c r="E401" s="504"/>
      <c r="F401" s="504"/>
      <c r="G401" s="127"/>
      <c r="H401" s="50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3"/>
      <c r="P401" s="493"/>
      <c r="Q401" s="493"/>
      <c r="R401" s="493"/>
      <c r="S401" s="493"/>
      <c r="T401" s="493"/>
      <c r="U401" s="49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04">
        <v>5.03</v>
      </c>
      <c r="E402" s="504"/>
      <c r="F402" s="504"/>
      <c r="G402" s="127"/>
      <c r="H402" s="50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3"/>
      <c r="P402" s="493"/>
      <c r="Q402" s="493"/>
      <c r="R402" s="493"/>
      <c r="S402" s="493"/>
      <c r="T402" s="493"/>
      <c r="U402" s="49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04">
        <v>5.03</v>
      </c>
      <c r="E403" s="504"/>
      <c r="F403" s="504"/>
      <c r="G403" s="127"/>
      <c r="H403" s="50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3"/>
      <c r="P403" s="493"/>
      <c r="Q403" s="493"/>
      <c r="R403" s="493"/>
      <c r="S403" s="493"/>
      <c r="T403" s="493"/>
      <c r="U403" s="49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04">
        <v>5.03</v>
      </c>
      <c r="E404" s="504"/>
      <c r="F404" s="504"/>
      <c r="G404" s="127"/>
      <c r="H404" s="50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3"/>
      <c r="P404" s="493"/>
      <c r="Q404" s="493"/>
      <c r="R404" s="493"/>
      <c r="S404" s="493"/>
      <c r="T404" s="493"/>
      <c r="U404" s="49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04">
        <v>5.03</v>
      </c>
      <c r="E405" s="504"/>
      <c r="F405" s="504"/>
      <c r="G405" s="127"/>
      <c r="H405" s="50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3"/>
      <c r="P405" s="493"/>
      <c r="Q405" s="493"/>
      <c r="R405" s="493"/>
      <c r="S405" s="493"/>
      <c r="T405" s="493"/>
      <c r="U405" s="49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04">
        <v>5.03</v>
      </c>
      <c r="E406" s="504"/>
      <c r="F406" s="504"/>
      <c r="G406" s="127"/>
      <c r="H406" s="50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3"/>
      <c r="P406" s="493"/>
      <c r="Q406" s="493"/>
      <c r="R406" s="493"/>
      <c r="S406" s="493"/>
      <c r="T406" s="493"/>
      <c r="U406" s="49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04">
        <v>5.03</v>
      </c>
      <c r="E407" s="504"/>
      <c r="F407" s="504"/>
      <c r="G407" s="127"/>
      <c r="H407" s="50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3"/>
      <c r="P407" s="493"/>
      <c r="Q407" s="493"/>
      <c r="R407" s="493"/>
      <c r="S407" s="493"/>
      <c r="T407" s="493"/>
      <c r="U407" s="49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04">
        <v>5.03</v>
      </c>
      <c r="E408" s="504"/>
      <c r="F408" s="504"/>
      <c r="G408" s="127"/>
      <c r="H408" s="50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3"/>
      <c r="P408" s="493"/>
      <c r="Q408" s="493"/>
      <c r="R408" s="493"/>
      <c r="S408" s="493"/>
      <c r="T408" s="493"/>
      <c r="U408" s="49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04">
        <v>50.3</v>
      </c>
      <c r="E409" s="504"/>
      <c r="F409" s="504"/>
      <c r="G409" s="127"/>
      <c r="H409" s="50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3"/>
      <c r="P409" s="493"/>
      <c r="Q409" s="493"/>
      <c r="R409" s="493"/>
      <c r="S409" s="493"/>
      <c r="T409" s="493"/>
      <c r="U409" s="49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04">
        <v>5</v>
      </c>
      <c r="E410" s="504"/>
      <c r="F410" s="504"/>
      <c r="G410" s="127"/>
      <c r="H410" s="50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3"/>
      <c r="P410" s="493"/>
      <c r="Q410" s="493"/>
      <c r="R410" s="493"/>
      <c r="S410" s="493"/>
      <c r="T410" s="493"/>
      <c r="U410" s="49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04">
        <v>5.03</v>
      </c>
      <c r="E411" s="504"/>
      <c r="F411" s="504"/>
      <c r="G411" s="127"/>
      <c r="H411" s="50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3"/>
      <c r="P411" s="493"/>
      <c r="Q411" s="493"/>
      <c r="R411" s="493"/>
      <c r="S411" s="493"/>
      <c r="T411" s="493"/>
      <c r="U411" s="49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04">
        <v>5.03</v>
      </c>
      <c r="E412" s="504"/>
      <c r="F412" s="504"/>
      <c r="G412" s="127"/>
      <c r="H412" s="50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3"/>
      <c r="P412" s="493"/>
      <c r="Q412" s="493"/>
      <c r="R412" s="493"/>
      <c r="S412" s="493"/>
      <c r="T412" s="493"/>
      <c r="U412" s="49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04"/>
      <c r="E413" s="504"/>
      <c r="F413" s="504"/>
      <c r="G413" s="127"/>
      <c r="H413" s="502">
        <f t="shared" si="93"/>
        <v>0</v>
      </c>
      <c r="I413" s="128"/>
      <c r="J413" s="129"/>
      <c r="K413" s="130"/>
      <c r="L413" s="128"/>
      <c r="M413" s="108"/>
      <c r="N413" s="129"/>
      <c r="O413" s="493"/>
      <c r="P413" s="493"/>
      <c r="Q413" s="493"/>
      <c r="R413" s="493"/>
      <c r="S413" s="493"/>
      <c r="T413" s="493"/>
      <c r="U413" s="49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04">
        <v>5.0599999999999996</v>
      </c>
      <c r="E414" s="504"/>
      <c r="F414" s="504"/>
      <c r="G414" s="127"/>
      <c r="H414" s="50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3"/>
      <c r="P414" s="493"/>
      <c r="Q414" s="493"/>
      <c r="R414" s="493"/>
      <c r="S414" s="493"/>
      <c r="T414" s="493"/>
      <c r="U414" s="49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04">
        <v>5.0599999999999996</v>
      </c>
      <c r="E415" s="504"/>
      <c r="F415" s="504"/>
      <c r="G415" s="127"/>
      <c r="H415" s="50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3"/>
      <c r="P415" s="493"/>
      <c r="Q415" s="493"/>
      <c r="R415" s="493"/>
      <c r="S415" s="493"/>
      <c r="T415" s="493"/>
      <c r="U415" s="49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04">
        <v>5.0599999999999996</v>
      </c>
      <c r="E416" s="504"/>
      <c r="F416" s="504"/>
      <c r="G416" s="127"/>
      <c r="H416" s="50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3"/>
      <c r="P416" s="493"/>
      <c r="Q416" s="493"/>
      <c r="R416" s="493"/>
      <c r="S416" s="493"/>
      <c r="T416" s="493"/>
      <c r="U416" s="49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04">
        <v>5.0599999999999996</v>
      </c>
      <c r="E417" s="504"/>
      <c r="F417" s="504"/>
      <c r="G417" s="127"/>
      <c r="H417" s="50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3"/>
      <c r="P417" s="493"/>
      <c r="Q417" s="493"/>
      <c r="R417" s="493"/>
      <c r="S417" s="493"/>
      <c r="T417" s="493"/>
      <c r="U417" s="49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04"/>
      <c r="E418" s="504"/>
      <c r="F418" s="504"/>
      <c r="G418" s="127"/>
      <c r="H418" s="50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3"/>
      <c r="P418" s="493"/>
      <c r="Q418" s="493"/>
      <c r="R418" s="493"/>
      <c r="S418" s="493"/>
      <c r="T418" s="493"/>
      <c r="U418" s="49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04"/>
      <c r="E419" s="504"/>
      <c r="F419" s="504"/>
      <c r="G419" s="127"/>
      <c r="H419" s="50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3"/>
      <c r="P419" s="493"/>
      <c r="Q419" s="493"/>
      <c r="R419" s="493"/>
      <c r="S419" s="493"/>
      <c r="T419" s="493"/>
      <c r="U419" s="49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04"/>
      <c r="E420" s="504"/>
      <c r="F420" s="504"/>
      <c r="G420" s="127"/>
      <c r="H420" s="50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3"/>
      <c r="P420" s="493"/>
      <c r="Q420" s="493"/>
      <c r="R420" s="493"/>
      <c r="S420" s="493"/>
      <c r="T420" s="493"/>
      <c r="U420" s="49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04"/>
      <c r="E421" s="504"/>
      <c r="F421" s="504"/>
      <c r="G421" s="127"/>
      <c r="H421" s="50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3"/>
      <c r="P421" s="493"/>
      <c r="Q421" s="493"/>
      <c r="R421" s="493"/>
      <c r="S421" s="493"/>
      <c r="T421" s="493"/>
      <c r="U421" s="49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04"/>
      <c r="E422" s="504"/>
      <c r="F422" s="504"/>
      <c r="G422" s="127"/>
      <c r="H422" s="50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3"/>
      <c r="P422" s="493"/>
      <c r="Q422" s="493"/>
      <c r="R422" s="493"/>
      <c r="S422" s="493"/>
      <c r="T422" s="493"/>
      <c r="U422" s="49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04"/>
      <c r="E423" s="504"/>
      <c r="F423" s="504"/>
      <c r="G423" s="127"/>
      <c r="H423" s="50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3"/>
      <c r="P423" s="493"/>
      <c r="Q423" s="493"/>
      <c r="R423" s="493"/>
      <c r="S423" s="493"/>
      <c r="T423" s="493"/>
      <c r="U423" s="49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04"/>
      <c r="E424" s="504"/>
      <c r="F424" s="504"/>
      <c r="G424" s="127"/>
      <c r="H424" s="50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3"/>
      <c r="P424" s="493"/>
      <c r="Q424" s="493"/>
      <c r="R424" s="493"/>
      <c r="S424" s="493"/>
      <c r="T424" s="493"/>
      <c r="U424" s="49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04"/>
      <c r="E425" s="504"/>
      <c r="F425" s="504"/>
      <c r="G425" s="127"/>
      <c r="H425" s="50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3"/>
      <c r="P425" s="493"/>
      <c r="Q425" s="493"/>
      <c r="R425" s="493"/>
      <c r="S425" s="493"/>
      <c r="T425" s="493"/>
      <c r="U425" s="49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04"/>
      <c r="E426" s="504"/>
      <c r="F426" s="504"/>
      <c r="G426" s="127"/>
      <c r="H426" s="50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3"/>
      <c r="P426" s="493"/>
      <c r="Q426" s="493"/>
      <c r="R426" s="493"/>
      <c r="S426" s="493"/>
      <c r="T426" s="493"/>
      <c r="U426" s="49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04"/>
      <c r="E427" s="504"/>
      <c r="F427" s="504"/>
      <c r="G427" s="127"/>
      <c r="H427" s="50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3"/>
      <c r="P427" s="493"/>
      <c r="Q427" s="493"/>
      <c r="R427" s="493"/>
      <c r="S427" s="493"/>
      <c r="T427" s="493"/>
      <c r="U427" s="49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78" t="s">
        <v>216</v>
      </c>
      <c r="B428" s="678"/>
      <c r="C428" s="50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94" t="s">
        <v>217</v>
      </c>
      <c r="C429" s="125" t="s">
        <v>179</v>
      </c>
      <c r="D429" s="504">
        <v>5.03</v>
      </c>
      <c r="E429" s="504"/>
      <c r="F429" s="504"/>
      <c r="G429" s="127"/>
      <c r="H429" s="50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3"/>
      <c r="P429" s="493"/>
      <c r="Q429" s="493"/>
      <c r="R429" s="493"/>
      <c r="S429" s="493"/>
      <c r="T429" s="493"/>
      <c r="U429" s="49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94" t="s">
        <v>217</v>
      </c>
      <c r="C430" s="125" t="s">
        <v>186</v>
      </c>
      <c r="D430" s="504">
        <v>5.03</v>
      </c>
      <c r="E430" s="504"/>
      <c r="F430" s="504"/>
      <c r="G430" s="127"/>
      <c r="H430" s="50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3"/>
      <c r="P430" s="493"/>
      <c r="Q430" s="493"/>
      <c r="R430" s="493"/>
      <c r="S430" s="493"/>
      <c r="T430" s="493"/>
      <c r="U430" s="49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94" t="s">
        <v>217</v>
      </c>
      <c r="C431" s="125" t="s">
        <v>204</v>
      </c>
      <c r="D431" s="504">
        <v>5.03</v>
      </c>
      <c r="E431" s="504"/>
      <c r="F431" s="504"/>
      <c r="G431" s="127"/>
      <c r="H431" s="50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3"/>
      <c r="P431" s="493"/>
      <c r="Q431" s="493"/>
      <c r="R431" s="493"/>
      <c r="S431" s="493"/>
      <c r="T431" s="493"/>
      <c r="U431" s="49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s="305" customFormat="1" ht="20.100000000000001" customHeight="1">
      <c r="A432" s="253">
        <v>30400014</v>
      </c>
      <c r="B432" s="145" t="s">
        <v>507</v>
      </c>
      <c r="C432" s="125" t="s">
        <v>179</v>
      </c>
      <c r="D432" s="504">
        <v>5.03</v>
      </c>
      <c r="E432" s="504"/>
      <c r="F432" s="504">
        <v>20170306</v>
      </c>
      <c r="G432" s="127">
        <v>100</v>
      </c>
      <c r="H432" s="502">
        <f t="shared" si="105"/>
        <v>503</v>
      </c>
      <c r="I432" s="128">
        <v>8</v>
      </c>
      <c r="J432" s="128">
        <f t="array" ref="J432">IF(ISERROR(G432/I432),"",G432/I432)</f>
        <v>12.5</v>
      </c>
      <c r="K432" s="130">
        <f t="array" ref="K432">IF(ISERROR(G432/L432),"",G432/L432)</f>
        <v>10.75268817204301</v>
      </c>
      <c r="L432" s="128">
        <v>9.3000000000000007</v>
      </c>
      <c r="M432" s="108">
        <f t="shared" si="106"/>
        <v>-2.7526881720430101</v>
      </c>
      <c r="N432" s="128">
        <f t="shared" si="107"/>
        <v>0</v>
      </c>
      <c r="O432" s="493"/>
      <c r="P432" s="493"/>
      <c r="Q432" s="493"/>
      <c r="R432" s="493"/>
      <c r="S432" s="493"/>
      <c r="T432" s="493"/>
      <c r="U432" s="493"/>
      <c r="V432" s="131">
        <f t="shared" si="108"/>
        <v>0</v>
      </c>
      <c r="W432" s="496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04">
        <v>5.03</v>
      </c>
      <c r="E433" s="504"/>
      <c r="F433" s="504"/>
      <c r="G433" s="127"/>
      <c r="H433" s="50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3"/>
      <c r="P433" s="493"/>
      <c r="Q433" s="493"/>
      <c r="R433" s="493"/>
      <c r="S433" s="493"/>
      <c r="T433" s="493"/>
      <c r="U433" s="49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04">
        <v>5.03</v>
      </c>
      <c r="E434" s="504"/>
      <c r="F434" s="504"/>
      <c r="G434" s="127"/>
      <c r="H434" s="50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3"/>
      <c r="P434" s="493"/>
      <c r="Q434" s="493"/>
      <c r="R434" s="493"/>
      <c r="S434" s="493"/>
      <c r="T434" s="493"/>
      <c r="U434" s="493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04">
        <v>5.03</v>
      </c>
      <c r="E435" s="504"/>
      <c r="F435" s="504"/>
      <c r="G435" s="127"/>
      <c r="H435" s="50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3"/>
      <c r="P435" s="493"/>
      <c r="Q435" s="493"/>
      <c r="R435" s="493"/>
      <c r="S435" s="493"/>
      <c r="T435" s="493"/>
      <c r="U435" s="493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504">
        <v>5.03</v>
      </c>
      <c r="E436" s="504"/>
      <c r="F436" s="504">
        <v>20170305</v>
      </c>
      <c r="G436" s="127">
        <v>27</v>
      </c>
      <c r="H436" s="502">
        <f t="shared" si="105"/>
        <v>135.81</v>
      </c>
      <c r="I436" s="128">
        <v>1.5</v>
      </c>
      <c r="J436" s="128"/>
      <c r="K436" s="130">
        <f t="array" ref="K436">IF(ISERROR(G436/L436),"",G436/L436)</f>
        <v>2.9032258064516125</v>
      </c>
      <c r="L436" s="128">
        <v>9.3000000000000007</v>
      </c>
      <c r="M436" s="108">
        <f t="shared" si="106"/>
        <v>-1.4032258064516125</v>
      </c>
      <c r="N436" s="128">
        <f t="shared" si="107"/>
        <v>0</v>
      </c>
      <c r="O436" s="493"/>
      <c r="P436" s="493"/>
      <c r="Q436" s="493"/>
      <c r="R436" s="493"/>
      <c r="S436" s="493"/>
      <c r="T436" s="493"/>
      <c r="U436" s="493"/>
      <c r="V436" s="131"/>
      <c r="W436" s="496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04">
        <v>5.03</v>
      </c>
      <c r="E437" s="504"/>
      <c r="F437" s="504"/>
      <c r="G437" s="146"/>
      <c r="H437" s="50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3"/>
      <c r="P437" s="493"/>
      <c r="Q437" s="493"/>
      <c r="R437" s="493"/>
      <c r="S437" s="493"/>
      <c r="T437" s="493"/>
      <c r="U437" s="493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04">
        <v>5.03</v>
      </c>
      <c r="E438" s="504"/>
      <c r="F438" s="504"/>
      <c r="G438" s="127"/>
      <c r="H438" s="50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3"/>
      <c r="P438" s="493"/>
      <c r="Q438" s="493"/>
      <c r="R438" s="493"/>
      <c r="S438" s="493"/>
      <c r="T438" s="493"/>
      <c r="U438" s="493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04">
        <v>5.03</v>
      </c>
      <c r="E439" s="504"/>
      <c r="F439" s="504"/>
      <c r="G439" s="127"/>
      <c r="H439" s="50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3"/>
      <c r="P439" s="493"/>
      <c r="Q439" s="493"/>
      <c r="R439" s="493"/>
      <c r="S439" s="493"/>
      <c r="T439" s="493"/>
      <c r="U439" s="493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04">
        <v>5.03</v>
      </c>
      <c r="E440" s="504"/>
      <c r="F440" s="504"/>
      <c r="G440" s="127"/>
      <c r="H440" s="50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3"/>
      <c r="P440" s="493"/>
      <c r="Q440" s="493"/>
      <c r="R440" s="493"/>
      <c r="S440" s="493"/>
      <c r="T440" s="493"/>
      <c r="U440" s="493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04">
        <v>5.03</v>
      </c>
      <c r="E441" s="504"/>
      <c r="F441" s="504"/>
      <c r="G441" s="127"/>
      <c r="H441" s="50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3"/>
      <c r="P441" s="493"/>
      <c r="Q441" s="493"/>
      <c r="R441" s="493"/>
      <c r="S441" s="493"/>
      <c r="T441" s="493"/>
      <c r="U441" s="493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04">
        <v>5.03</v>
      </c>
      <c r="E442" s="504"/>
      <c r="F442" s="504"/>
      <c r="G442" s="127"/>
      <c r="H442" s="50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3"/>
      <c r="P442" s="493"/>
      <c r="Q442" s="493"/>
      <c r="R442" s="493"/>
      <c r="S442" s="493"/>
      <c r="T442" s="493"/>
      <c r="U442" s="493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04">
        <v>5.03</v>
      </c>
      <c r="E443" s="504"/>
      <c r="F443" s="504"/>
      <c r="G443" s="127"/>
      <c r="H443" s="50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3"/>
      <c r="P443" s="493"/>
      <c r="Q443" s="493"/>
      <c r="R443" s="493"/>
      <c r="S443" s="493"/>
      <c r="T443" s="493"/>
      <c r="U443" s="493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04">
        <v>5.03</v>
      </c>
      <c r="E444" s="504"/>
      <c r="F444" s="504"/>
      <c r="G444" s="127"/>
      <c r="H444" s="50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3"/>
      <c r="P444" s="493"/>
      <c r="Q444" s="493"/>
      <c r="R444" s="493"/>
      <c r="S444" s="493"/>
      <c r="T444" s="493"/>
      <c r="U444" s="493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94" t="s">
        <v>222</v>
      </c>
      <c r="C445" s="125" t="s">
        <v>181</v>
      </c>
      <c r="D445" s="504">
        <v>9.36</v>
      </c>
      <c r="E445" s="504"/>
      <c r="F445" s="504"/>
      <c r="G445" s="127"/>
      <c r="H445" s="50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3"/>
      <c r="P445" s="493"/>
      <c r="Q445" s="493"/>
      <c r="R445" s="493"/>
      <c r="S445" s="493"/>
      <c r="T445" s="493"/>
      <c r="U445" s="493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94" t="s">
        <v>222</v>
      </c>
      <c r="C446" s="125" t="s">
        <v>179</v>
      </c>
      <c r="D446" s="504">
        <v>9.36</v>
      </c>
      <c r="E446" s="504"/>
      <c r="F446" s="504"/>
      <c r="G446" s="127"/>
      <c r="H446" s="50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3"/>
      <c r="P446" s="493"/>
      <c r="Q446" s="493"/>
      <c r="R446" s="493"/>
      <c r="S446" s="493"/>
      <c r="T446" s="493"/>
      <c r="U446" s="493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94" t="s">
        <v>222</v>
      </c>
      <c r="C447" s="125" t="s">
        <v>221</v>
      </c>
      <c r="D447" s="504">
        <v>9.36</v>
      </c>
      <c r="E447" s="504"/>
      <c r="F447" s="504"/>
      <c r="G447" s="127"/>
      <c r="H447" s="50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3"/>
      <c r="P447" s="493"/>
      <c r="Q447" s="493"/>
      <c r="R447" s="493"/>
      <c r="S447" s="493"/>
      <c r="T447" s="493"/>
      <c r="U447" s="493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94" t="s">
        <v>222</v>
      </c>
      <c r="C448" s="125" t="s">
        <v>186</v>
      </c>
      <c r="D448" s="504">
        <v>9.36</v>
      </c>
      <c r="E448" s="504"/>
      <c r="F448" s="504"/>
      <c r="G448" s="127"/>
      <c r="H448" s="50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3"/>
      <c r="P448" s="493"/>
      <c r="Q448" s="493"/>
      <c r="R448" s="493"/>
      <c r="S448" s="493"/>
      <c r="T448" s="493"/>
      <c r="U448" s="493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94" t="s">
        <v>393</v>
      </c>
      <c r="C449" s="177" t="s">
        <v>395</v>
      </c>
      <c r="D449" s="504">
        <v>5</v>
      </c>
      <c r="E449" s="504"/>
      <c r="F449" s="504"/>
      <c r="G449" s="127"/>
      <c r="H449" s="50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3"/>
      <c r="P449" s="493"/>
      <c r="Q449" s="493"/>
      <c r="R449" s="493"/>
      <c r="S449" s="493"/>
      <c r="T449" s="493"/>
      <c r="U449" s="493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94" t="s">
        <v>393</v>
      </c>
      <c r="C450" s="177" t="s">
        <v>402</v>
      </c>
      <c r="D450" s="504">
        <v>5</v>
      </c>
      <c r="E450" s="504"/>
      <c r="F450" s="504"/>
      <c r="G450" s="127"/>
      <c r="H450" s="50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3"/>
      <c r="P450" s="493"/>
      <c r="Q450" s="493"/>
      <c r="R450" s="493"/>
      <c r="S450" s="493"/>
      <c r="T450" s="493"/>
      <c r="U450" s="493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94" t="s">
        <v>404</v>
      </c>
      <c r="C451" s="177" t="s">
        <v>405</v>
      </c>
      <c r="D451" s="504">
        <v>5</v>
      </c>
      <c r="E451" s="504"/>
      <c r="F451" s="504"/>
      <c r="G451" s="127"/>
      <c r="H451" s="50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3"/>
      <c r="P451" s="493"/>
      <c r="Q451" s="493"/>
      <c r="R451" s="493"/>
      <c r="S451" s="493"/>
      <c r="T451" s="493"/>
      <c r="U451" s="493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94" t="s">
        <v>342</v>
      </c>
      <c r="C452" s="177" t="s">
        <v>372</v>
      </c>
      <c r="D452" s="504">
        <v>5</v>
      </c>
      <c r="E452" s="504"/>
      <c r="F452" s="504"/>
      <c r="G452" s="127"/>
      <c r="H452" s="50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3"/>
      <c r="P452" s="493"/>
      <c r="Q452" s="493"/>
      <c r="R452" s="493"/>
      <c r="S452" s="493"/>
      <c r="T452" s="493"/>
      <c r="U452" s="493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94" t="s">
        <v>343</v>
      </c>
      <c r="C453" s="125" t="s">
        <v>345</v>
      </c>
      <c r="D453" s="504">
        <v>5</v>
      </c>
      <c r="E453" s="504"/>
      <c r="F453" s="504"/>
      <c r="G453" s="127"/>
      <c r="H453" s="50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3"/>
      <c r="P453" s="493"/>
      <c r="Q453" s="493"/>
      <c r="R453" s="493"/>
      <c r="S453" s="493"/>
      <c r="T453" s="493"/>
      <c r="U453" s="493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94" t="s">
        <v>343</v>
      </c>
      <c r="C454" s="125" t="s">
        <v>347</v>
      </c>
      <c r="D454" s="504">
        <v>5</v>
      </c>
      <c r="E454" s="504"/>
      <c r="F454" s="504"/>
      <c r="G454" s="127"/>
      <c r="H454" s="50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3"/>
      <c r="P454" s="493"/>
      <c r="Q454" s="493"/>
      <c r="R454" s="493"/>
      <c r="S454" s="493"/>
      <c r="T454" s="493"/>
      <c r="U454" s="493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04">
        <v>5.0599999999999996</v>
      </c>
      <c r="E455" s="504"/>
      <c r="F455" s="504">
        <v>20170306</v>
      </c>
      <c r="G455" s="127">
        <f>100*3+106+105</f>
        <v>511</v>
      </c>
      <c r="H455" s="502">
        <f t="shared" si="105"/>
        <v>2585.66</v>
      </c>
      <c r="I455" s="128">
        <v>30</v>
      </c>
      <c r="J455" s="128">
        <f t="array" ref="J455">IF(ISERROR(G455/I455),"",G455/I455)</f>
        <v>17.033333333333335</v>
      </c>
      <c r="K455" s="130">
        <f t="array" ref="K455">IF(ISERROR(G455/L455),"",G455/L455)</f>
        <v>32.967741935483872</v>
      </c>
      <c r="L455" s="128">
        <v>15.5</v>
      </c>
      <c r="M455" s="108">
        <f t="shared" si="110"/>
        <v>-2.9677419354838719</v>
      </c>
      <c r="N455" s="128">
        <f t="shared" si="111"/>
        <v>0</v>
      </c>
      <c r="O455" s="493"/>
      <c r="P455" s="493"/>
      <c r="Q455" s="493"/>
      <c r="R455" s="493"/>
      <c r="S455" s="493"/>
      <c r="T455" s="493"/>
      <c r="U455" s="493"/>
      <c r="V455" s="131">
        <f>SUM(X455:AA455)</f>
        <v>0</v>
      </c>
      <c r="W455" s="496">
        <f>IF(ISERROR(V455/G455),"",V455/G455)</f>
        <v>0</v>
      </c>
      <c r="X455" s="131"/>
      <c r="Y455" s="131"/>
      <c r="Z455" s="131"/>
      <c r="AA455" s="131"/>
    </row>
    <row r="456" spans="1:27" s="305" customFormat="1" ht="20.100000000000001" customHeight="1">
      <c r="A456" s="253">
        <v>30400002</v>
      </c>
      <c r="B456" s="145" t="s">
        <v>508</v>
      </c>
      <c r="C456" s="125" t="s">
        <v>203</v>
      </c>
      <c r="D456" s="504">
        <v>5.0599999999999996</v>
      </c>
      <c r="E456" s="504"/>
      <c r="F456" s="504">
        <v>20170306</v>
      </c>
      <c r="G456" s="127">
        <f>100*5+34+26+99</f>
        <v>659</v>
      </c>
      <c r="H456" s="502">
        <f t="shared" si="105"/>
        <v>3334.54</v>
      </c>
      <c r="I456" s="128">
        <v>40</v>
      </c>
      <c r="J456" s="128">
        <f t="array" ref="J456">IF(ISERROR(G456/I456),"",G456/I456)</f>
        <v>16.475000000000001</v>
      </c>
      <c r="K456" s="130">
        <f t="array" ref="K456">IF(ISERROR(G456/L456),"",G456/L456)</f>
        <v>42.516129032258064</v>
      </c>
      <c r="L456" s="128">
        <v>15.5</v>
      </c>
      <c r="M456" s="108">
        <f t="shared" si="110"/>
        <v>-2.5161290322580641</v>
      </c>
      <c r="N456" s="128">
        <f t="shared" si="111"/>
        <v>0</v>
      </c>
      <c r="O456" s="493"/>
      <c r="P456" s="493"/>
      <c r="Q456" s="493"/>
      <c r="R456" s="493"/>
      <c r="S456" s="493"/>
      <c r="T456" s="493"/>
      <c r="U456" s="493"/>
      <c r="V456" s="131">
        <f>SUM(X456:AA456)</f>
        <v>0</v>
      </c>
      <c r="W456" s="49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04"/>
      <c r="E457" s="504"/>
      <c r="F457" s="504"/>
      <c r="G457" s="127"/>
      <c r="H457" s="50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3"/>
      <c r="P457" s="493"/>
      <c r="Q457" s="493"/>
      <c r="R457" s="493"/>
      <c r="S457" s="493"/>
      <c r="T457" s="493"/>
      <c r="U457" s="49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04"/>
      <c r="E458" s="504"/>
      <c r="F458" s="504"/>
      <c r="G458" s="127"/>
      <c r="H458" s="50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3"/>
      <c r="P458" s="493"/>
      <c r="Q458" s="493"/>
      <c r="R458" s="493"/>
      <c r="S458" s="493"/>
      <c r="T458" s="493"/>
      <c r="U458" s="49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04"/>
      <c r="E459" s="504"/>
      <c r="F459" s="504"/>
      <c r="G459" s="127"/>
      <c r="H459" s="50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3"/>
      <c r="P459" s="493"/>
      <c r="Q459" s="493"/>
      <c r="R459" s="493"/>
      <c r="S459" s="493"/>
      <c r="T459" s="493"/>
      <c r="U459" s="49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04">
        <v>5.07</v>
      </c>
      <c r="E460" s="504"/>
      <c r="F460" s="504"/>
      <c r="G460" s="127"/>
      <c r="H460" s="50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3"/>
      <c r="P460" s="493"/>
      <c r="Q460" s="493"/>
      <c r="R460" s="493"/>
      <c r="S460" s="493"/>
      <c r="T460" s="493"/>
      <c r="U460" s="49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04">
        <v>5.07</v>
      </c>
      <c r="E461" s="504"/>
      <c r="F461" s="504"/>
      <c r="G461" s="127"/>
      <c r="H461" s="50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3"/>
      <c r="P461" s="493"/>
      <c r="Q461" s="493"/>
      <c r="R461" s="493"/>
      <c r="S461" s="493"/>
      <c r="T461" s="493"/>
      <c r="U461" s="49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04">
        <v>5.0599999999999996</v>
      </c>
      <c r="E462" s="504"/>
      <c r="F462" s="503"/>
      <c r="G462" s="127"/>
      <c r="H462" s="502">
        <f>D462*G462</f>
        <v>0</v>
      </c>
      <c r="I462" s="128"/>
      <c r="J462" s="129" t="str">
        <f t="array" ref="J462">IF(ISERROR(G462/I462),"",G462/I462)</f>
        <v/>
      </c>
      <c r="K462" s="50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3"/>
      <c r="P462" s="493"/>
      <c r="Q462" s="493"/>
      <c r="R462" s="493"/>
      <c r="S462" s="493"/>
      <c r="T462" s="493"/>
      <c r="U462" s="49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70" t="s">
        <v>224</v>
      </c>
      <c r="B463" s="671"/>
      <c r="C463" s="500" t="s">
        <v>202</v>
      </c>
      <c r="D463" s="138"/>
      <c r="E463" s="138"/>
      <c r="F463" s="138"/>
      <c r="G463" s="139">
        <f>SUM(G429:G462)</f>
        <v>1297</v>
      </c>
      <c r="H463" s="140">
        <f>SUM(H429:H462)</f>
        <v>6559.01</v>
      </c>
      <c r="I463" s="140">
        <f>SUM(I429:I462)</f>
        <v>79.5</v>
      </c>
      <c r="J463" s="129">
        <f t="array" ref="J463">IF(ISERROR(G463/I463),"",G463/I463)</f>
        <v>16.314465408805031</v>
      </c>
      <c r="K463" s="140">
        <f>SUM(K429:K462)</f>
        <v>89.13978494623656</v>
      </c>
      <c r="L463" s="141"/>
      <c r="M463" s="144">
        <f t="shared" ref="M463:V463" si="114">SUM(M429:M462)</f>
        <v>-9.6397849462365581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04">
        <v>5.03</v>
      </c>
      <c r="E464" s="504"/>
      <c r="F464" s="504"/>
      <c r="G464" s="127"/>
      <c r="H464" s="50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3"/>
      <c r="P464" s="493"/>
      <c r="Q464" s="493"/>
      <c r="R464" s="493"/>
      <c r="S464" s="493"/>
      <c r="T464" s="493"/>
      <c r="U464" s="49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04">
        <v>5.03</v>
      </c>
      <c r="E465" s="504"/>
      <c r="F465" s="504"/>
      <c r="G465" s="127"/>
      <c r="H465" s="50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3"/>
      <c r="P465" s="493"/>
      <c r="Q465" s="493"/>
      <c r="R465" s="493"/>
      <c r="S465" s="493"/>
      <c r="T465" s="493"/>
      <c r="U465" s="49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04">
        <v>5.04</v>
      </c>
      <c r="E466" s="504"/>
      <c r="F466" s="504"/>
      <c r="G466" s="127"/>
      <c r="H466" s="50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3"/>
      <c r="P466" s="493"/>
      <c r="Q466" s="493"/>
      <c r="R466" s="493"/>
      <c r="S466" s="493"/>
      <c r="T466" s="493"/>
      <c r="U466" s="49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04">
        <v>5.03</v>
      </c>
      <c r="E467" s="504"/>
      <c r="F467" s="504"/>
      <c r="G467" s="127"/>
      <c r="H467" s="50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3"/>
      <c r="P467" s="493"/>
      <c r="Q467" s="493"/>
      <c r="R467" s="493"/>
      <c r="S467" s="493"/>
      <c r="T467" s="493"/>
      <c r="U467" s="49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98" t="s">
        <v>203</v>
      </c>
      <c r="D468" s="504">
        <v>5.03</v>
      </c>
      <c r="E468" s="504"/>
      <c r="F468" s="504"/>
      <c r="G468" s="127"/>
      <c r="H468" s="50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3"/>
      <c r="P468" s="493"/>
      <c r="Q468" s="493"/>
      <c r="R468" s="493"/>
      <c r="S468" s="493"/>
      <c r="T468" s="493"/>
      <c r="U468" s="49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04">
        <v>5.03</v>
      </c>
      <c r="E469" s="504"/>
      <c r="F469" s="504"/>
      <c r="G469" s="127"/>
      <c r="H469" s="50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3"/>
      <c r="P469" s="493"/>
      <c r="Q469" s="493"/>
      <c r="R469" s="493"/>
      <c r="S469" s="493"/>
      <c r="T469" s="493"/>
      <c r="U469" s="49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04">
        <v>5.03</v>
      </c>
      <c r="E470" s="504"/>
      <c r="F470" s="504"/>
      <c r="G470" s="127"/>
      <c r="H470" s="50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3"/>
      <c r="P470" s="493"/>
      <c r="Q470" s="493"/>
      <c r="R470" s="493"/>
      <c r="S470" s="493"/>
      <c r="T470" s="493"/>
      <c r="U470" s="49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98" t="s">
        <v>228</v>
      </c>
      <c r="D471" s="504">
        <v>5.03</v>
      </c>
      <c r="E471" s="504"/>
      <c r="F471" s="504"/>
      <c r="G471" s="127"/>
      <c r="H471" s="50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3"/>
      <c r="P471" s="493"/>
      <c r="Q471" s="493"/>
      <c r="R471" s="493"/>
      <c r="S471" s="493"/>
      <c r="T471" s="493"/>
      <c r="U471" s="49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98" t="s">
        <v>212</v>
      </c>
      <c r="D472" s="504">
        <v>5.03</v>
      </c>
      <c r="E472" s="504"/>
      <c r="F472" s="504"/>
      <c r="G472" s="127"/>
      <c r="H472" s="50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3"/>
      <c r="P472" s="493"/>
      <c r="Q472" s="493"/>
      <c r="R472" s="493"/>
      <c r="S472" s="493"/>
      <c r="T472" s="493"/>
      <c r="U472" s="49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98" t="s">
        <v>203</v>
      </c>
      <c r="D473" s="504">
        <v>5.03</v>
      </c>
      <c r="E473" s="504"/>
      <c r="F473" s="504"/>
      <c r="G473" s="127"/>
      <c r="H473" s="50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3"/>
      <c r="P473" s="493"/>
      <c r="Q473" s="493"/>
      <c r="R473" s="493"/>
      <c r="S473" s="493"/>
      <c r="T473" s="493"/>
      <c r="U473" s="49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98" t="s">
        <v>186</v>
      </c>
      <c r="D474" s="504">
        <v>5.03</v>
      </c>
      <c r="E474" s="504"/>
      <c r="F474" s="504"/>
      <c r="G474" s="127"/>
      <c r="H474" s="50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3"/>
      <c r="P474" s="493"/>
      <c r="Q474" s="493"/>
      <c r="R474" s="493"/>
      <c r="S474" s="493"/>
      <c r="T474" s="493"/>
      <c r="U474" s="49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98" t="s">
        <v>228</v>
      </c>
      <c r="D475" s="504">
        <v>5.03</v>
      </c>
      <c r="E475" s="504"/>
      <c r="F475" s="504"/>
      <c r="G475" s="127"/>
      <c r="H475" s="50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3"/>
      <c r="P475" s="493"/>
      <c r="Q475" s="493"/>
      <c r="R475" s="493"/>
      <c r="S475" s="493"/>
      <c r="T475" s="493"/>
      <c r="U475" s="49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98" t="s">
        <v>199</v>
      </c>
      <c r="D476" s="504">
        <v>5.03</v>
      </c>
      <c r="E476" s="504"/>
      <c r="F476" s="504"/>
      <c r="G476" s="127"/>
      <c r="H476" s="50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3"/>
      <c r="P476" s="493"/>
      <c r="Q476" s="493"/>
      <c r="R476" s="493"/>
      <c r="S476" s="493"/>
      <c r="T476" s="493"/>
      <c r="U476" s="49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04">
        <v>5.0599999999999996</v>
      </c>
      <c r="E477" s="504"/>
      <c r="F477" s="504"/>
      <c r="G477" s="127"/>
      <c r="H477" s="50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3"/>
      <c r="P477" s="493"/>
      <c r="Q477" s="493"/>
      <c r="R477" s="493"/>
      <c r="S477" s="493"/>
      <c r="T477" s="493"/>
      <c r="U477" s="49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04">
        <v>5.0599999999999996</v>
      </c>
      <c r="E478" s="504"/>
      <c r="F478" s="504"/>
      <c r="G478" s="127"/>
      <c r="H478" s="50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3"/>
      <c r="P478" s="493"/>
      <c r="Q478" s="493"/>
      <c r="R478" s="493"/>
      <c r="S478" s="493"/>
      <c r="T478" s="493"/>
      <c r="U478" s="49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70" t="s">
        <v>231</v>
      </c>
      <c r="B479" s="671"/>
      <c r="C479" s="50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04">
        <v>5.04</v>
      </c>
      <c r="E480" s="504"/>
      <c r="F480" s="504"/>
      <c r="G480" s="127"/>
      <c r="H480" s="50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3"/>
      <c r="P480" s="493"/>
      <c r="Q480" s="493"/>
      <c r="R480" s="493"/>
      <c r="S480" s="493"/>
      <c r="T480" s="493"/>
      <c r="U480" s="49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04">
        <v>5.04</v>
      </c>
      <c r="E481" s="504"/>
      <c r="F481" s="504"/>
      <c r="G481" s="127"/>
      <c r="H481" s="50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3"/>
      <c r="P481" s="493"/>
      <c r="Q481" s="493"/>
      <c r="R481" s="493"/>
      <c r="S481" s="493"/>
      <c r="T481" s="493"/>
      <c r="U481" s="49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04">
        <v>5.04</v>
      </c>
      <c r="E482" s="504"/>
      <c r="F482" s="504"/>
      <c r="G482" s="127"/>
      <c r="H482" s="50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3"/>
      <c r="P482" s="493"/>
      <c r="Q482" s="493"/>
      <c r="R482" s="493"/>
      <c r="S482" s="493"/>
      <c r="T482" s="493"/>
      <c r="U482" s="49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04">
        <v>5.04</v>
      </c>
      <c r="E483" s="504"/>
      <c r="F483" s="504"/>
      <c r="G483" s="127"/>
      <c r="H483" s="50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3"/>
      <c r="P483" s="493"/>
      <c r="Q483" s="493"/>
      <c r="R483" s="493"/>
      <c r="S483" s="493"/>
      <c r="T483" s="493"/>
      <c r="U483" s="49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04">
        <v>5.04</v>
      </c>
      <c r="E484" s="504"/>
      <c r="F484" s="504"/>
      <c r="G484" s="127"/>
      <c r="H484" s="50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3"/>
      <c r="P484" s="493"/>
      <c r="Q484" s="493"/>
      <c r="R484" s="493"/>
      <c r="S484" s="493"/>
      <c r="T484" s="493"/>
      <c r="U484" s="49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04">
        <v>5.04</v>
      </c>
      <c r="E485" s="504"/>
      <c r="F485" s="504"/>
      <c r="G485" s="127"/>
      <c r="H485" s="50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3"/>
      <c r="P485" s="493"/>
      <c r="Q485" s="493"/>
      <c r="R485" s="493"/>
      <c r="S485" s="493"/>
      <c r="T485" s="493"/>
      <c r="U485" s="49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04">
        <v>5.04</v>
      </c>
      <c r="E486" s="504"/>
      <c r="F486" s="504"/>
      <c r="G486" s="127"/>
      <c r="H486" s="50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3"/>
      <c r="P486" s="493"/>
      <c r="Q486" s="493"/>
      <c r="R486" s="493"/>
      <c r="S486" s="493"/>
      <c r="T486" s="493"/>
      <c r="U486" s="49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04">
        <v>5.04</v>
      </c>
      <c r="E487" s="504"/>
      <c r="F487" s="504"/>
      <c r="G487" s="127"/>
      <c r="H487" s="50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3"/>
      <c r="P487" s="493"/>
      <c r="Q487" s="493"/>
      <c r="R487" s="493"/>
      <c r="S487" s="493"/>
      <c r="T487" s="493"/>
      <c r="U487" s="49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04">
        <v>5.04</v>
      </c>
      <c r="E488" s="504"/>
      <c r="F488" s="504"/>
      <c r="G488" s="127"/>
      <c r="H488" s="50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3"/>
      <c r="P488" s="493"/>
      <c r="Q488" s="493"/>
      <c r="R488" s="493"/>
      <c r="S488" s="493"/>
      <c r="T488" s="493"/>
      <c r="U488" s="49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04">
        <v>5.04</v>
      </c>
      <c r="E489" s="504"/>
      <c r="F489" s="504"/>
      <c r="G489" s="127"/>
      <c r="H489" s="50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3"/>
      <c r="P489" s="493"/>
      <c r="Q489" s="493"/>
      <c r="R489" s="493"/>
      <c r="S489" s="493"/>
      <c r="T489" s="493"/>
      <c r="U489" s="49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70" t="s">
        <v>234</v>
      </c>
      <c r="B490" s="671"/>
      <c r="C490" s="50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92"/>
      <c r="D491" s="504">
        <v>3.65</v>
      </c>
      <c r="E491" s="504"/>
      <c r="F491" s="503"/>
      <c r="G491" s="127"/>
      <c r="H491" s="502">
        <f t="shared" ref="H491:H505" si="127">D491*G491</f>
        <v>0</v>
      </c>
      <c r="I491" s="128"/>
      <c r="J491" s="129" t="str">
        <f t="array" ref="J491">IF(ISERROR(G491/I491),"",G491/I491)</f>
        <v/>
      </c>
      <c r="K491" s="50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3"/>
      <c r="P491" s="493"/>
      <c r="Q491" s="493"/>
      <c r="R491" s="493"/>
      <c r="S491" s="493"/>
      <c r="T491" s="493"/>
      <c r="U491" s="49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92"/>
      <c r="D492" s="504">
        <v>6.58</v>
      </c>
      <c r="E492" s="504"/>
      <c r="F492" s="504"/>
      <c r="G492" s="127"/>
      <c r="H492" s="50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3"/>
      <c r="P492" s="493"/>
      <c r="Q492" s="493"/>
      <c r="R492" s="493"/>
      <c r="S492" s="493"/>
      <c r="T492" s="493"/>
      <c r="U492" s="49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92"/>
      <c r="D493" s="504">
        <v>7.8</v>
      </c>
      <c r="E493" s="504"/>
      <c r="F493" s="504"/>
      <c r="G493" s="127"/>
      <c r="H493" s="50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3"/>
      <c r="P493" s="493"/>
      <c r="Q493" s="493"/>
      <c r="R493" s="493"/>
      <c r="S493" s="493"/>
      <c r="T493" s="493"/>
      <c r="U493" s="493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92"/>
      <c r="D494" s="504">
        <v>4.4000000000000004</v>
      </c>
      <c r="E494" s="504"/>
      <c r="F494" s="504"/>
      <c r="G494" s="127"/>
      <c r="H494" s="50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3"/>
      <c r="P494" s="493"/>
      <c r="Q494" s="493"/>
      <c r="R494" s="493"/>
      <c r="S494" s="493"/>
      <c r="T494" s="493"/>
      <c r="U494" s="49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04"/>
      <c r="E495" s="504"/>
      <c r="F495" s="504"/>
      <c r="G495" s="127"/>
      <c r="H495" s="502">
        <f t="shared" si="127"/>
        <v>0</v>
      </c>
      <c r="I495" s="128"/>
      <c r="J495" s="129"/>
      <c r="K495" s="130"/>
      <c r="L495" s="128"/>
      <c r="M495" s="108"/>
      <c r="N495" s="129"/>
      <c r="O495" s="493"/>
      <c r="P495" s="493"/>
      <c r="Q495" s="493"/>
      <c r="R495" s="493"/>
      <c r="S495" s="493"/>
      <c r="T495" s="493"/>
      <c r="U495" s="49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92"/>
      <c r="D496" s="504"/>
      <c r="E496" s="504"/>
      <c r="F496" s="504"/>
      <c r="G496" s="127"/>
      <c r="H496" s="50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3"/>
      <c r="P496" s="493"/>
      <c r="Q496" s="493"/>
      <c r="R496" s="493"/>
      <c r="S496" s="493"/>
      <c r="T496" s="493"/>
      <c r="U496" s="49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92" t="s">
        <v>239</v>
      </c>
      <c r="C497" s="492" t="s">
        <v>179</v>
      </c>
      <c r="D497" s="504">
        <v>6.04</v>
      </c>
      <c r="E497" s="504"/>
      <c r="F497" s="504"/>
      <c r="G497" s="127"/>
      <c r="H497" s="50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3"/>
      <c r="P497" s="493"/>
      <c r="Q497" s="493"/>
      <c r="R497" s="493"/>
      <c r="S497" s="493"/>
      <c r="T497" s="493"/>
      <c r="U497" s="49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92" t="s">
        <v>239</v>
      </c>
      <c r="C498" s="492" t="s">
        <v>186</v>
      </c>
      <c r="D498" s="504">
        <v>6.04</v>
      </c>
      <c r="E498" s="504"/>
      <c r="F498" s="504"/>
      <c r="G498" s="127"/>
      <c r="H498" s="50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3"/>
      <c r="P498" s="493"/>
      <c r="Q498" s="493"/>
      <c r="R498" s="493"/>
      <c r="S498" s="493"/>
      <c r="T498" s="493"/>
      <c r="U498" s="49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92" t="s">
        <v>440</v>
      </c>
      <c r="C499" s="492" t="s">
        <v>179</v>
      </c>
      <c r="D499" s="504"/>
      <c r="E499" s="504"/>
      <c r="F499" s="504"/>
      <c r="G499" s="127"/>
      <c r="H499" s="502">
        <f t="shared" si="127"/>
        <v>0</v>
      </c>
      <c r="I499" s="128"/>
      <c r="J499" s="129"/>
      <c r="K499" s="130"/>
      <c r="L499" s="128"/>
      <c r="M499" s="108"/>
      <c r="N499" s="129"/>
      <c r="O499" s="493"/>
      <c r="P499" s="493"/>
      <c r="Q499" s="493"/>
      <c r="R499" s="493"/>
      <c r="S499" s="493"/>
      <c r="T499" s="493"/>
      <c r="U499" s="49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92" t="s">
        <v>440</v>
      </c>
      <c r="C500" s="492" t="s">
        <v>186</v>
      </c>
      <c r="D500" s="504"/>
      <c r="E500" s="504"/>
      <c r="F500" s="504"/>
      <c r="G500" s="127"/>
      <c r="H500" s="502">
        <f t="shared" si="127"/>
        <v>0</v>
      </c>
      <c r="I500" s="128"/>
      <c r="J500" s="129"/>
      <c r="K500" s="130"/>
      <c r="L500" s="128"/>
      <c r="M500" s="108"/>
      <c r="N500" s="129"/>
      <c r="O500" s="493"/>
      <c r="P500" s="493"/>
      <c r="Q500" s="493"/>
      <c r="R500" s="493"/>
      <c r="S500" s="493"/>
      <c r="T500" s="493"/>
      <c r="U500" s="49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94" t="s">
        <v>240</v>
      </c>
      <c r="C501" s="125"/>
      <c r="D501" s="504">
        <v>7.3</v>
      </c>
      <c r="E501" s="504"/>
      <c r="F501" s="504"/>
      <c r="G501" s="127"/>
      <c r="H501" s="50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3"/>
      <c r="P501" s="493"/>
      <c r="Q501" s="493"/>
      <c r="R501" s="493"/>
      <c r="S501" s="493"/>
      <c r="T501" s="493"/>
      <c r="U501" s="49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94" t="s">
        <v>241</v>
      </c>
      <c r="C502" s="125"/>
      <c r="D502" s="504">
        <f>78*120/1000</f>
        <v>9.36</v>
      </c>
      <c r="E502" s="504"/>
      <c r="F502" s="504"/>
      <c r="G502" s="127"/>
      <c r="H502" s="502">
        <f t="shared" si="127"/>
        <v>0</v>
      </c>
      <c r="I502" s="128"/>
      <c r="J502" s="129"/>
      <c r="K502" s="130"/>
      <c r="L502" s="128"/>
      <c r="M502" s="108"/>
      <c r="N502" s="129"/>
      <c r="O502" s="493"/>
      <c r="P502" s="493"/>
      <c r="Q502" s="493"/>
      <c r="R502" s="493"/>
      <c r="S502" s="493"/>
      <c r="T502" s="493"/>
      <c r="U502" s="49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94" t="s">
        <v>242</v>
      </c>
      <c r="C503" s="125"/>
      <c r="D503" s="504">
        <v>4.5</v>
      </c>
      <c r="E503" s="504"/>
      <c r="F503" s="504"/>
      <c r="G503" s="127"/>
      <c r="H503" s="502">
        <f t="shared" si="127"/>
        <v>0</v>
      </c>
      <c r="I503" s="128"/>
      <c r="J503" s="129"/>
      <c r="K503" s="130"/>
      <c r="L503" s="128"/>
      <c r="M503" s="108"/>
      <c r="N503" s="129"/>
      <c r="O503" s="493"/>
      <c r="P503" s="493"/>
      <c r="Q503" s="493"/>
      <c r="R503" s="493"/>
      <c r="S503" s="493"/>
      <c r="T503" s="493"/>
      <c r="U503" s="49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94" t="s">
        <v>243</v>
      </c>
      <c r="C504" s="125"/>
      <c r="D504" s="504">
        <v>4.5</v>
      </c>
      <c r="E504" s="504"/>
      <c r="F504" s="504"/>
      <c r="G504" s="127"/>
      <c r="H504" s="502">
        <f t="shared" si="127"/>
        <v>0</v>
      </c>
      <c r="I504" s="128"/>
      <c r="J504" s="129"/>
      <c r="K504" s="130"/>
      <c r="L504" s="128"/>
      <c r="M504" s="108"/>
      <c r="N504" s="129"/>
      <c r="O504" s="493"/>
      <c r="P504" s="493"/>
      <c r="Q504" s="493"/>
      <c r="R504" s="493"/>
      <c r="S504" s="493"/>
      <c r="T504" s="493"/>
      <c r="U504" s="49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94"/>
      <c r="C505" s="125"/>
      <c r="D505" s="504"/>
      <c r="E505" s="504"/>
      <c r="F505" s="504"/>
      <c r="G505" s="127"/>
      <c r="H505" s="502">
        <f t="shared" si="127"/>
        <v>0</v>
      </c>
      <c r="I505" s="128"/>
      <c r="J505" s="129"/>
      <c r="K505" s="130"/>
      <c r="L505" s="128"/>
      <c r="M505" s="108"/>
      <c r="N505" s="129"/>
      <c r="O505" s="493"/>
      <c r="P505" s="493"/>
      <c r="Q505" s="493"/>
      <c r="R505" s="493"/>
      <c r="S505" s="493"/>
      <c r="T505" s="493"/>
      <c r="U505" s="493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70" t="s">
        <v>244</v>
      </c>
      <c r="B506" s="671"/>
      <c r="C506" s="500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72" t="s">
        <v>246</v>
      </c>
      <c r="B507" s="673"/>
      <c r="C507" s="673"/>
      <c r="D507" s="673"/>
      <c r="E507" s="673"/>
      <c r="F507" s="674"/>
      <c r="G507" s="147">
        <f>SUM(G370,G428,G463,G479,G490,G506)</f>
        <v>1297</v>
      </c>
      <c r="H507" s="147">
        <f>SUM(H370,H428,H463,H479,H490,H506)</f>
        <v>6559.01</v>
      </c>
      <c r="I507" s="147">
        <f>SUM(I370,I428,I463,I479,I490,I506)</f>
        <v>79.5</v>
      </c>
      <c r="J507" s="148">
        <f t="array" ref="J507">IF(ISERROR(G507/I507),"",G507/I507)</f>
        <v>16.314465408805031</v>
      </c>
      <c r="K507" s="147">
        <f>SUM(K370,K428,K463,K479,K490,K506)</f>
        <v>89.13978494623656</v>
      </c>
      <c r="L507" s="148">
        <f>IF(ISERROR(G507/K507),"",G507/K507)</f>
        <v>14.550180940892641</v>
      </c>
      <c r="M507" s="147">
        <f t="shared" ref="M507:V507" si="129">SUM(M370,M428,M463,M479,M490,M506)</f>
        <v>-9.6397849462365581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75" t="s">
        <v>471</v>
      </c>
      <c r="B508" s="499" t="s">
        <v>247</v>
      </c>
      <c r="C508" s="658" t="s">
        <v>248</v>
      </c>
      <c r="D508" s="659"/>
      <c r="E508" s="728" t="s">
        <v>249</v>
      </c>
      <c r="F508" s="728"/>
      <c r="G508" s="636" t="s">
        <v>250</v>
      </c>
      <c r="H508" s="636"/>
      <c r="I508" s="666" t="s">
        <v>251</v>
      </c>
      <c r="J508" s="666"/>
      <c r="K508" s="666" t="s">
        <v>252</v>
      </c>
      <c r="L508" s="666"/>
      <c r="M508" s="666" t="s">
        <v>253</v>
      </c>
      <c r="N508" s="666"/>
      <c r="O508" s="666" t="s">
        <v>254</v>
      </c>
      <c r="P508" s="636" t="s">
        <v>255</v>
      </c>
      <c r="Q508" s="636"/>
      <c r="R508" s="636" t="s">
        <v>252</v>
      </c>
      <c r="S508" s="636"/>
      <c r="T508" s="636" t="s">
        <v>256</v>
      </c>
      <c r="U508" s="636"/>
      <c r="V508" s="636" t="s">
        <v>257</v>
      </c>
      <c r="W508" s="636"/>
      <c r="X508" s="636" t="s">
        <v>252</v>
      </c>
      <c r="Y508" s="636"/>
      <c r="Z508" s="636" t="s">
        <v>256</v>
      </c>
      <c r="AA508" s="636"/>
    </row>
    <row r="509" spans="1:27" ht="20.100000000000001" customHeight="1">
      <c r="A509" s="676"/>
      <c r="B509" s="499" t="s">
        <v>258</v>
      </c>
      <c r="C509" s="658">
        <v>0</v>
      </c>
      <c r="D509" s="659"/>
      <c r="E509" s="728">
        <f>C509*11</f>
        <v>0</v>
      </c>
      <c r="F509" s="728"/>
      <c r="G509" s="636">
        <v>0</v>
      </c>
      <c r="H509" s="636"/>
      <c r="I509" s="669">
        <f>G509*11</f>
        <v>0</v>
      </c>
      <c r="J509" s="669"/>
      <c r="K509" s="669">
        <f>E509-I509</f>
        <v>0</v>
      </c>
      <c r="L509" s="669"/>
      <c r="M509" s="667" t="str">
        <f>IF(ISERROR(K509/E509),"",K509/E509)</f>
        <v/>
      </c>
      <c r="N509" s="667"/>
      <c r="O509" s="666"/>
      <c r="P509" s="636" t="s">
        <v>201</v>
      </c>
      <c r="Q509" s="636"/>
      <c r="R509" s="665">
        <f>SUM(O370:U370)</f>
        <v>0</v>
      </c>
      <c r="S509" s="665"/>
      <c r="T509" s="660" t="str">
        <f t="array" ref="T509">IF(ISERROR(R509/R516),"",R509/R516)</f>
        <v/>
      </c>
      <c r="U509" s="660"/>
      <c r="V509" s="636" t="s">
        <v>259</v>
      </c>
      <c r="W509" s="636"/>
      <c r="X509" s="663">
        <f>SUM(O370,O428,O463,O479,O490,O506)</f>
        <v>0</v>
      </c>
      <c r="Y509" s="663"/>
      <c r="Z509" s="660" t="str">
        <f t="array" ref="Z509">IF(ISERROR(X509/X516),"",X509/X516)</f>
        <v/>
      </c>
      <c r="AA509" s="660"/>
    </row>
    <row r="510" spans="1:27" ht="20.100000000000001" customHeight="1">
      <c r="A510" s="676"/>
      <c r="B510" s="499" t="s">
        <v>260</v>
      </c>
      <c r="C510" s="658">
        <v>0</v>
      </c>
      <c r="D510" s="659"/>
      <c r="E510" s="728">
        <f>C510*11</f>
        <v>0</v>
      </c>
      <c r="F510" s="728"/>
      <c r="G510" s="636">
        <v>0</v>
      </c>
      <c r="H510" s="636"/>
      <c r="I510" s="669">
        <f>G510*11</f>
        <v>0</v>
      </c>
      <c r="J510" s="669"/>
      <c r="K510" s="669">
        <f>E510-I510</f>
        <v>0</v>
      </c>
      <c r="L510" s="669"/>
      <c r="M510" s="667" t="str">
        <f>IF(ISERROR(K510/E510),"",K510/E510)</f>
        <v/>
      </c>
      <c r="N510" s="667"/>
      <c r="O510" s="666"/>
      <c r="P510" s="636" t="s">
        <v>216</v>
      </c>
      <c r="Q510" s="636"/>
      <c r="R510" s="665">
        <f>SUM(O428:U428)</f>
        <v>0</v>
      </c>
      <c r="S510" s="665"/>
      <c r="T510" s="660" t="str">
        <f>IF(ISERROR(R510/R516),"",R510/R516)</f>
        <v/>
      </c>
      <c r="U510" s="660"/>
      <c r="V510" s="636" t="s">
        <v>261</v>
      </c>
      <c r="W510" s="636"/>
      <c r="X510" s="663">
        <f>SUM(O371,O429,O464,O480,O491,O507)</f>
        <v>0</v>
      </c>
      <c r="Y510" s="663"/>
      <c r="Z510" s="660" t="str">
        <f>IF(ISERROR(X510/X516),"",X510/X516)</f>
        <v/>
      </c>
      <c r="AA510" s="660"/>
    </row>
    <row r="511" spans="1:27" ht="20.100000000000001" customHeight="1">
      <c r="A511" s="676"/>
      <c r="B511" s="499" t="s">
        <v>262</v>
      </c>
      <c r="C511" s="658">
        <v>0</v>
      </c>
      <c r="D511" s="659"/>
      <c r="E511" s="728">
        <f>C511*11</f>
        <v>0</v>
      </c>
      <c r="F511" s="728"/>
      <c r="G511" s="636">
        <v>0</v>
      </c>
      <c r="H511" s="636"/>
      <c r="I511" s="669">
        <f>G511*11</f>
        <v>0</v>
      </c>
      <c r="J511" s="669"/>
      <c r="K511" s="669">
        <f>E511-I511</f>
        <v>0</v>
      </c>
      <c r="L511" s="669"/>
      <c r="M511" s="667" t="str">
        <f>IF(ISERROR(K511/E511),"",K511/E511)</f>
        <v/>
      </c>
      <c r="N511" s="667"/>
      <c r="O511" s="666"/>
      <c r="P511" s="636" t="s">
        <v>224</v>
      </c>
      <c r="Q511" s="636"/>
      <c r="R511" s="665">
        <f>SUM(O463:U463)</f>
        <v>0</v>
      </c>
      <c r="S511" s="665"/>
      <c r="T511" s="660" t="str">
        <f>IF(ISERROR(R511/R516),"",R511/R516)</f>
        <v/>
      </c>
      <c r="U511" s="660"/>
      <c r="V511" s="636" t="s">
        <v>263</v>
      </c>
      <c r="W511" s="636"/>
      <c r="X511" s="663">
        <f>SUM(O373,O430,O465,O481,O492,O508)</f>
        <v>0</v>
      </c>
      <c r="Y511" s="663"/>
      <c r="Z511" s="660" t="str">
        <f>IF(ISERROR(X511/X516),"",X511/X516)</f>
        <v/>
      </c>
      <c r="AA511" s="660"/>
    </row>
    <row r="512" spans="1:27" ht="20.100000000000001" customHeight="1">
      <c r="A512" s="676"/>
      <c r="B512" s="499" t="s">
        <v>264</v>
      </c>
      <c r="C512" s="658">
        <v>1</v>
      </c>
      <c r="D512" s="659"/>
      <c r="E512" s="728">
        <f>C512*11</f>
        <v>11</v>
      </c>
      <c r="F512" s="728"/>
      <c r="G512" s="636">
        <v>1</v>
      </c>
      <c r="H512" s="636"/>
      <c r="I512" s="669">
        <f>G512*11</f>
        <v>11</v>
      </c>
      <c r="J512" s="669"/>
      <c r="K512" s="669">
        <f>E512-I512</f>
        <v>0</v>
      </c>
      <c r="L512" s="669"/>
      <c r="M512" s="667">
        <f>IF(ISERROR(K512/E512),"",K512/E512)</f>
        <v>0</v>
      </c>
      <c r="N512" s="667"/>
      <c r="O512" s="666"/>
      <c r="P512" s="636" t="s">
        <v>231</v>
      </c>
      <c r="Q512" s="636"/>
      <c r="R512" s="665">
        <f>SUM(O479:U479)</f>
        <v>0</v>
      </c>
      <c r="S512" s="665"/>
      <c r="T512" s="660" t="str">
        <f>IF(ISERROR(R512/R516),"",R512/R516)</f>
        <v/>
      </c>
      <c r="U512" s="660"/>
      <c r="V512" s="636" t="s">
        <v>265</v>
      </c>
      <c r="W512" s="636"/>
      <c r="X512" s="663">
        <f>SUM(O374,O431,O466,O482,O493,O509)</f>
        <v>0</v>
      </c>
      <c r="Y512" s="663"/>
      <c r="Z512" s="660" t="str">
        <f>IF(ISERROR(X512/X516),"",X512/X516)</f>
        <v/>
      </c>
      <c r="AA512" s="660"/>
    </row>
    <row r="513" spans="1:27" ht="20.100000000000001" customHeight="1">
      <c r="A513" s="677"/>
      <c r="B513" s="499" t="s">
        <v>266</v>
      </c>
      <c r="C513" s="668">
        <f>SUM(C509:D512)</f>
        <v>1</v>
      </c>
      <c r="D513" s="642"/>
      <c r="E513" s="728">
        <f>SUM(E509:F512)</f>
        <v>11</v>
      </c>
      <c r="F513" s="728"/>
      <c r="G513" s="636">
        <f>SUM(G509:H512)</f>
        <v>1</v>
      </c>
      <c r="H513" s="636"/>
      <c r="I513" s="669">
        <f>SUM(I509:J512)</f>
        <v>11</v>
      </c>
      <c r="J513" s="669"/>
      <c r="K513" s="669">
        <f>SUM(K509:L512)</f>
        <v>0</v>
      </c>
      <c r="L513" s="669"/>
      <c r="M513" s="667">
        <f>IF(ISERROR(K513/E513),"",K513/E513)</f>
        <v>0</v>
      </c>
      <c r="N513" s="667"/>
      <c r="O513" s="666"/>
      <c r="P513" s="636" t="s">
        <v>234</v>
      </c>
      <c r="Q513" s="636"/>
      <c r="R513" s="665">
        <f>SUM(O490:U490)</f>
        <v>0</v>
      </c>
      <c r="S513" s="665"/>
      <c r="T513" s="660" t="str">
        <f>IF(ISERROR(R513/R516),"",R513/R516)</f>
        <v/>
      </c>
      <c r="U513" s="660"/>
      <c r="V513" s="636" t="s">
        <v>267</v>
      </c>
      <c r="W513" s="636"/>
      <c r="X513" s="663">
        <f>SUM(O375,O432,O467,O483,O494,O510)</f>
        <v>0</v>
      </c>
      <c r="Y513" s="663"/>
      <c r="Z513" s="660" t="str">
        <f>IF(ISERROR(X513/X516),"",X513/X516)</f>
        <v/>
      </c>
      <c r="AA513" s="660"/>
    </row>
    <row r="514" spans="1:27" ht="20.100000000000001" customHeight="1">
      <c r="A514" s="261" t="s">
        <v>472</v>
      </c>
      <c r="B514" s="499">
        <f>G507</f>
        <v>1297</v>
      </c>
      <c r="C514" s="646" t="s">
        <v>269</v>
      </c>
      <c r="D514" s="645"/>
      <c r="E514" s="738">
        <f>H507</f>
        <v>6559.01</v>
      </c>
      <c r="F514" s="738"/>
      <c r="G514" s="636" t="s">
        <v>270</v>
      </c>
      <c r="H514" s="636"/>
      <c r="I514" s="664">
        <f>L507</f>
        <v>14.550180940892641</v>
      </c>
      <c r="J514" s="664"/>
      <c r="K514" s="666" t="s">
        <v>271</v>
      </c>
      <c r="L514" s="666"/>
      <c r="M514" s="664">
        <f>J507</f>
        <v>16.314465408805031</v>
      </c>
      <c r="N514" s="664"/>
      <c r="O514" s="666"/>
      <c r="P514" s="636" t="s">
        <v>244</v>
      </c>
      <c r="Q514" s="636"/>
      <c r="R514" s="665">
        <f>SUM(O506:U506)</f>
        <v>0</v>
      </c>
      <c r="S514" s="665"/>
      <c r="T514" s="660" t="str">
        <f>IF(ISERROR(R514/R516),"",R514/R516)</f>
        <v/>
      </c>
      <c r="U514" s="660"/>
      <c r="V514" s="636" t="s">
        <v>272</v>
      </c>
      <c r="W514" s="636"/>
      <c r="X514" s="663">
        <f>SUM(O376,O433,O468,O484,O495,O511)</f>
        <v>0</v>
      </c>
      <c r="Y514" s="663"/>
      <c r="Z514" s="660" t="str">
        <f>IF(ISERROR(X514/X516),"",X514/X516)</f>
        <v/>
      </c>
      <c r="AA514" s="660"/>
    </row>
    <row r="515" spans="1:27" ht="20.100000000000001" customHeight="1">
      <c r="A515" s="262" t="s">
        <v>473</v>
      </c>
      <c r="B515" s="499">
        <f>I507+C513</f>
        <v>80.5</v>
      </c>
      <c r="C515" s="643" t="s">
        <v>251</v>
      </c>
      <c r="D515" s="644"/>
      <c r="E515" s="738">
        <f>K507+I513</f>
        <v>100.13978494623656</v>
      </c>
      <c r="F515" s="738"/>
      <c r="G515" s="636" t="s">
        <v>274</v>
      </c>
      <c r="H515" s="636"/>
      <c r="I515" s="664">
        <f>B515-E515</f>
        <v>-19.63978494623656</v>
      </c>
      <c r="J515" s="664"/>
      <c r="K515" s="666" t="s">
        <v>275</v>
      </c>
      <c r="L515" s="666"/>
      <c r="M515" s="667">
        <f>IF(ISERROR(I515/E515),"",I515/E515)</f>
        <v>-0.19612369805648019</v>
      </c>
      <c r="N515" s="667"/>
      <c r="O515" s="666"/>
      <c r="P515" s="636" t="s">
        <v>245</v>
      </c>
      <c r="Q515" s="636"/>
      <c r="R515" s="665"/>
      <c r="S515" s="665"/>
      <c r="T515" s="660" t="str">
        <f>IF(ISERROR(R515/R516),"",R515/R516)</f>
        <v/>
      </c>
      <c r="U515" s="660"/>
      <c r="V515" s="636" t="s">
        <v>264</v>
      </c>
      <c r="W515" s="636"/>
      <c r="X515" s="663">
        <f>SUM(O377,O434,O469,O489,O496,O512)</f>
        <v>0</v>
      </c>
      <c r="Y515" s="663"/>
      <c r="Z515" s="660" t="str">
        <f>IF(ISERROR(X515/X516),"",X515/X516)</f>
        <v/>
      </c>
      <c r="AA515" s="660"/>
    </row>
    <row r="516" spans="1:27" ht="20.100000000000001" customHeight="1">
      <c r="A516" s="262" t="s">
        <v>474</v>
      </c>
      <c r="B516" s="499">
        <f>N507</f>
        <v>0</v>
      </c>
      <c r="C516" s="643" t="s">
        <v>277</v>
      </c>
      <c r="D516" s="644"/>
      <c r="E516" s="738">
        <f>IF(ISERROR(B516/B515),"",B516/B515)</f>
        <v>0</v>
      </c>
      <c r="F516" s="738"/>
      <c r="G516" s="636" t="s">
        <v>278</v>
      </c>
      <c r="H516" s="636"/>
      <c r="I516" s="666">
        <f>V507</f>
        <v>0</v>
      </c>
      <c r="J516" s="666"/>
      <c r="K516" s="666" t="s">
        <v>279</v>
      </c>
      <c r="L516" s="666"/>
      <c r="M516" s="667">
        <f t="array" ref="M516">IF(ISERROR(I516/B514),"",I516/B514)</f>
        <v>0</v>
      </c>
      <c r="N516" s="667"/>
      <c r="O516" s="666"/>
      <c r="P516" s="636" t="s">
        <v>266</v>
      </c>
      <c r="Q516" s="636"/>
      <c r="R516" s="665">
        <f>SUM(R509:S515)</f>
        <v>0</v>
      </c>
      <c r="S516" s="665"/>
      <c r="T516" s="660"/>
      <c r="U516" s="660"/>
      <c r="V516" s="636" t="s">
        <v>266</v>
      </c>
      <c r="W516" s="636"/>
      <c r="X516" s="663">
        <f>SUM(X509:Y515)</f>
        <v>0</v>
      </c>
      <c r="Y516" s="663"/>
      <c r="Z516" s="660"/>
      <c r="AA516" s="660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2" t="str">
        <f>IF(ISERROR(#REF!/#REF!),"",#REF!/#REF!)</f>
        <v/>
      </c>
      <c r="H517" s="662"/>
      <c r="I517" s="662"/>
      <c r="J517" s="124"/>
      <c r="K517" s="151"/>
      <c r="L517" s="121"/>
      <c r="M517" s="121"/>
      <c r="N517" s="662" t="str">
        <f>IF(ISERROR(G517/#REF!),"",G517/#REF!)</f>
        <v/>
      </c>
      <c r="O517" s="662"/>
      <c r="P517" s="662"/>
      <c r="Q517" s="662"/>
      <c r="R517" s="662"/>
      <c r="S517" s="50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49" t="s">
        <v>268</v>
      </c>
      <c r="B519" s="649"/>
      <c r="C519" s="658">
        <f>SUM(B171,B342,B514)</f>
        <v>6255</v>
      </c>
      <c r="D519" s="659"/>
      <c r="E519" s="738" t="s">
        <v>269</v>
      </c>
      <c r="F519" s="738"/>
      <c r="G519" s="661">
        <f>SUM(E171,E342,E514)</f>
        <v>32990.600000000006</v>
      </c>
      <c r="H519" s="661"/>
      <c r="I519" s="636" t="s">
        <v>270</v>
      </c>
      <c r="J519" s="649"/>
      <c r="K519" s="658">
        <f>IF(ISERROR(C519/G520),"",C519/G520)</f>
        <v>15.972890509785167</v>
      </c>
      <c r="L519" s="659"/>
      <c r="M519" s="636" t="s">
        <v>271</v>
      </c>
      <c r="N519" s="636"/>
      <c r="O519" s="637">
        <f t="array" ref="O519">IF(ISERROR(C519/C520),"",C519/C520)</f>
        <v>23.426966292134832</v>
      </c>
      <c r="P519" s="638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36" t="s">
        <v>273</v>
      </c>
      <c r="B520" s="636"/>
      <c r="C520" s="658">
        <f>SUM(B172,B343,B515)</f>
        <v>267</v>
      </c>
      <c r="D520" s="659"/>
      <c r="E520" s="738" t="s">
        <v>251</v>
      </c>
      <c r="F520" s="738"/>
      <c r="G520" s="661">
        <f>SUM(E172,E343,E515)</f>
        <v>391.60100647832769</v>
      </c>
      <c r="H520" s="661"/>
      <c r="I520" s="643" t="s">
        <v>274</v>
      </c>
      <c r="J520" s="644"/>
      <c r="K520" s="646">
        <f>C520-G520</f>
        <v>-124.60100647832769</v>
      </c>
      <c r="L520" s="645"/>
      <c r="M520" s="646" t="s">
        <v>275</v>
      </c>
      <c r="N520" s="645"/>
      <c r="O520" s="650">
        <f>IF(ISERROR(K520/C520),"",K520/C520)</f>
        <v>-0.46667043624841831</v>
      </c>
      <c r="P520" s="651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43" t="s">
        <v>276</v>
      </c>
      <c r="B521" s="644"/>
      <c r="C521" s="658">
        <f>SUM(B173,B344,B516)</f>
        <v>0</v>
      </c>
      <c r="D521" s="659"/>
      <c r="E521" s="736" t="s">
        <v>277</v>
      </c>
      <c r="F521" s="737"/>
      <c r="G521" s="660">
        <f>IF(ISERROR(C521/C520),"",C521/C520)</f>
        <v>0</v>
      </c>
      <c r="H521" s="660"/>
      <c r="I521" s="636" t="s">
        <v>278</v>
      </c>
      <c r="J521" s="649"/>
      <c r="K521" s="661">
        <f>SUM(I173,I344,I516)</f>
        <v>0</v>
      </c>
      <c r="L521" s="661"/>
      <c r="M521" s="649" t="s">
        <v>279</v>
      </c>
      <c r="N521" s="649"/>
      <c r="O521" s="650">
        <f t="array" ref="O521">IF(ISERROR(K521/C519),"",K521/C519)</f>
        <v>0</v>
      </c>
      <c r="P521" s="651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0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43" t="s">
        <v>298</v>
      </c>
      <c r="B523" s="644"/>
      <c r="C523" s="643" t="s">
        <v>299</v>
      </c>
      <c r="D523" s="644"/>
      <c r="E523" s="736" t="s">
        <v>256</v>
      </c>
      <c r="F523" s="737"/>
      <c r="G523" s="652" t="s">
        <v>254</v>
      </c>
      <c r="H523" s="653"/>
      <c r="I523" s="643" t="s">
        <v>255</v>
      </c>
      <c r="J523" s="645"/>
      <c r="K523" s="643" t="s">
        <v>300</v>
      </c>
      <c r="L523" s="644"/>
      <c r="M523" s="643" t="s">
        <v>256</v>
      </c>
      <c r="N523" s="644"/>
      <c r="O523" s="636" t="s">
        <v>257</v>
      </c>
      <c r="P523" s="636"/>
      <c r="Q523" s="643" t="s">
        <v>300</v>
      </c>
      <c r="R523" s="644"/>
      <c r="S523" s="643" t="s">
        <v>256</v>
      </c>
      <c r="T523" s="644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48" t="s">
        <v>201</v>
      </c>
      <c r="B524" s="644"/>
      <c r="C524" s="643">
        <f>SUM(G28,G199,G370)</f>
        <v>661</v>
      </c>
      <c r="D524" s="644"/>
      <c r="E524" s="736">
        <f>IF(ISERROR(C524/C530),"",C524/C530)</f>
        <v>0.10567545963229416</v>
      </c>
      <c r="F524" s="737"/>
      <c r="G524" s="654"/>
      <c r="H524" s="655"/>
      <c r="I524" s="641" t="s">
        <v>301</v>
      </c>
      <c r="J524" s="647"/>
      <c r="K524" s="646">
        <f t="shared" ref="K524:K529" si="130">SUM(R166,U337,U509)</f>
        <v>0</v>
      </c>
      <c r="L524" s="645"/>
      <c r="M524" s="639" t="str">
        <f t="array" ref="M524">IF(ISERROR(K524/K530),"",K524/K530)</f>
        <v/>
      </c>
      <c r="N524" s="640"/>
      <c r="O524" s="636" t="s">
        <v>259</v>
      </c>
      <c r="P524" s="636"/>
      <c r="Q524" s="637">
        <f t="shared" ref="Q524:Q529" si="131">SUM(X166,AA337,AA509)</f>
        <v>0</v>
      </c>
      <c r="R524" s="638"/>
      <c r="S524" s="639" t="str">
        <f t="array" ref="S524">IF(ISERROR(Q524/Q530),"",Q524/Q530)</f>
        <v/>
      </c>
      <c r="T524" s="640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48" t="s">
        <v>216</v>
      </c>
      <c r="B525" s="644"/>
      <c r="C525" s="643">
        <f>SUM(G86,G257,G428)</f>
        <v>2521</v>
      </c>
      <c r="D525" s="644"/>
      <c r="E525" s="736">
        <f>IF(ISERROR(C525/C530),"",C525/C530)</f>
        <v>0.40303756994404477</v>
      </c>
      <c r="F525" s="737"/>
      <c r="G525" s="654"/>
      <c r="H525" s="655"/>
      <c r="I525" s="641" t="s">
        <v>302</v>
      </c>
      <c r="J525" s="647"/>
      <c r="K525" s="646">
        <f t="shared" si="130"/>
        <v>0</v>
      </c>
      <c r="L525" s="645"/>
      <c r="M525" s="639" t="str">
        <f>IF(ISERROR(K525/K530),"",K525/K530)</f>
        <v/>
      </c>
      <c r="N525" s="640"/>
      <c r="O525" s="636" t="s">
        <v>261</v>
      </c>
      <c r="P525" s="636"/>
      <c r="Q525" s="637">
        <f t="shared" si="131"/>
        <v>0</v>
      </c>
      <c r="R525" s="638"/>
      <c r="S525" s="639" t="str">
        <f>IF(ISERROR(Q525/Q530),"",Q525/Q530)</f>
        <v/>
      </c>
      <c r="T525" s="640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48" t="s">
        <v>224</v>
      </c>
      <c r="B526" s="644"/>
      <c r="C526" s="643">
        <f>SUM(G121,G292,G463)</f>
        <v>2001</v>
      </c>
      <c r="D526" s="644"/>
      <c r="E526" s="736">
        <f>IF(ISERROR(C526/C530),"",C526/C530)</f>
        <v>0.3199040767386091</v>
      </c>
      <c r="F526" s="737"/>
      <c r="G526" s="654"/>
      <c r="H526" s="655"/>
      <c r="I526" s="641" t="s">
        <v>303</v>
      </c>
      <c r="J526" s="647"/>
      <c r="K526" s="646">
        <f t="shared" si="130"/>
        <v>0</v>
      </c>
      <c r="L526" s="645"/>
      <c r="M526" s="639" t="str">
        <f>IF(ISERROR(K526/K530),"",K526/K530)</f>
        <v/>
      </c>
      <c r="N526" s="640"/>
      <c r="O526" s="636" t="s">
        <v>263</v>
      </c>
      <c r="P526" s="636"/>
      <c r="Q526" s="637">
        <f t="shared" si="131"/>
        <v>0</v>
      </c>
      <c r="R526" s="638"/>
      <c r="S526" s="639" t="str">
        <f>IF(ISERROR(Q526/Q530),"",Q526/Q530)</f>
        <v/>
      </c>
      <c r="T526" s="640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48" t="s">
        <v>231</v>
      </c>
      <c r="B527" s="644"/>
      <c r="C527" s="643">
        <f>SUM(G137,G308,G479)</f>
        <v>748</v>
      </c>
      <c r="D527" s="644"/>
      <c r="E527" s="736">
        <f>IF(ISERROR(C527/C530),"",C527/C530)</f>
        <v>0.11958433253397283</v>
      </c>
      <c r="F527" s="737"/>
      <c r="G527" s="654"/>
      <c r="H527" s="655"/>
      <c r="I527" s="641" t="s">
        <v>304</v>
      </c>
      <c r="J527" s="647"/>
      <c r="K527" s="646">
        <f t="shared" si="130"/>
        <v>0</v>
      </c>
      <c r="L527" s="645"/>
      <c r="M527" s="639" t="str">
        <f>IF(ISERROR(K527/K530),"",K527/K530)</f>
        <v/>
      </c>
      <c r="N527" s="640"/>
      <c r="O527" s="636" t="s">
        <v>305</v>
      </c>
      <c r="P527" s="636"/>
      <c r="Q527" s="637">
        <f t="shared" si="131"/>
        <v>0</v>
      </c>
      <c r="R527" s="638"/>
      <c r="S527" s="639" t="str">
        <f>IF(ISERROR(Q527/Q530),"",Q527/Q530)</f>
        <v/>
      </c>
      <c r="T527" s="640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48" t="s">
        <v>234</v>
      </c>
      <c r="B528" s="644"/>
      <c r="C528" s="643">
        <f>SUM(G148,G319,G490)</f>
        <v>0</v>
      </c>
      <c r="D528" s="644"/>
      <c r="E528" s="736">
        <f>IF(ISERROR(C528/C530),"",C528/C530)</f>
        <v>0</v>
      </c>
      <c r="F528" s="737"/>
      <c r="G528" s="654"/>
      <c r="H528" s="655"/>
      <c r="I528" s="641" t="s">
        <v>306</v>
      </c>
      <c r="J528" s="647"/>
      <c r="K528" s="646">
        <f t="shared" si="130"/>
        <v>0</v>
      </c>
      <c r="L528" s="645"/>
      <c r="M528" s="639" t="str">
        <f>IF(ISERROR(K528/K530),"",K528/K530)</f>
        <v/>
      </c>
      <c r="N528" s="640"/>
      <c r="O528" s="636" t="s">
        <v>267</v>
      </c>
      <c r="P528" s="636"/>
      <c r="Q528" s="637">
        <f t="shared" si="131"/>
        <v>0</v>
      </c>
      <c r="R528" s="638"/>
      <c r="S528" s="639" t="str">
        <f>IF(ISERROR(Q528/Q530),"",Q528/Q530)</f>
        <v/>
      </c>
      <c r="T528" s="640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48" t="s">
        <v>244</v>
      </c>
      <c r="B529" s="644"/>
      <c r="C529" s="643">
        <f>SUM(G163,G334,G506)</f>
        <v>324</v>
      </c>
      <c r="D529" s="644"/>
      <c r="E529" s="736">
        <f>IF(ISERROR(C529/C530),"",C529/C530)</f>
        <v>5.1798561151079135E-2</v>
      </c>
      <c r="F529" s="737"/>
      <c r="G529" s="654"/>
      <c r="H529" s="655"/>
      <c r="I529" s="641" t="s">
        <v>307</v>
      </c>
      <c r="J529" s="647"/>
      <c r="K529" s="646">
        <f t="shared" si="130"/>
        <v>0</v>
      </c>
      <c r="L529" s="645"/>
      <c r="M529" s="639" t="str">
        <f>IF(ISERROR(K529/K530),"",K529/K530)</f>
        <v/>
      </c>
      <c r="N529" s="640"/>
      <c r="O529" s="636" t="s">
        <v>272</v>
      </c>
      <c r="P529" s="636"/>
      <c r="Q529" s="637">
        <f t="shared" si="131"/>
        <v>0</v>
      </c>
      <c r="R529" s="638"/>
      <c r="S529" s="639" t="str">
        <f>IF(ISERROR(Q529/Q530),"",Q529/Q530)</f>
        <v/>
      </c>
      <c r="T529" s="640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43" t="s">
        <v>266</v>
      </c>
      <c r="B530" s="644"/>
      <c r="C530" s="643">
        <f>SUM(C524:C529)</f>
        <v>6255</v>
      </c>
      <c r="D530" s="644"/>
      <c r="E530" s="736">
        <f>SUM(E524:F529)</f>
        <v>1</v>
      </c>
      <c r="F530" s="737"/>
      <c r="G530" s="656"/>
      <c r="H530" s="657"/>
      <c r="I530" s="643" t="s">
        <v>266</v>
      </c>
      <c r="J530" s="645"/>
      <c r="K530" s="646">
        <f>SUM(R173,U344,U516)</f>
        <v>0</v>
      </c>
      <c r="L530" s="645"/>
      <c r="M530" s="639"/>
      <c r="N530" s="640"/>
      <c r="O530" s="636" t="s">
        <v>266</v>
      </c>
      <c r="P530" s="636"/>
      <c r="Q530" s="637">
        <f>SUM(Q524:R529)</f>
        <v>0</v>
      </c>
      <c r="R530" s="638"/>
      <c r="S530" s="639">
        <f>SUM(S524:T529)</f>
        <v>0</v>
      </c>
      <c r="T530" s="640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41" t="s">
        <v>308</v>
      </c>
      <c r="B532" s="642"/>
      <c r="C532" s="492" t="s">
        <v>309</v>
      </c>
      <c r="D532" s="492" t="s">
        <v>310</v>
      </c>
      <c r="E532" s="503" t="s">
        <v>311</v>
      </c>
      <c r="F532" s="50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9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2" t="s">
        <v>322</v>
      </c>
      <c r="Q532" s="128" t="s">
        <v>323</v>
      </c>
      <c r="R532" s="108" t="s">
        <v>324</v>
      </c>
      <c r="S532" s="492" t="s">
        <v>325</v>
      </c>
      <c r="T532" s="49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32" t="s">
        <v>327</v>
      </c>
      <c r="B533" s="633"/>
      <c r="C533" s="503">
        <f>D533+E533+F533-G533-O533-P533</f>
        <v>26</v>
      </c>
      <c r="D533" s="503">
        <v>26</v>
      </c>
      <c r="E533" s="503"/>
      <c r="F533" s="503"/>
      <c r="G533" s="106"/>
      <c r="H533" s="503"/>
      <c r="I533" s="503"/>
      <c r="J533" s="503">
        <f>C533-H533-I533</f>
        <v>26</v>
      </c>
      <c r="K533" s="503"/>
      <c r="L533" s="503"/>
      <c r="M533" s="503"/>
      <c r="N533" s="503"/>
      <c r="O533" s="503"/>
      <c r="P533" s="504"/>
      <c r="Q533" s="503">
        <f>J533-K533-L533</f>
        <v>26</v>
      </c>
      <c r="R533" s="108">
        <f>Q533*11-M533-N533</f>
        <v>286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32" t="s">
        <v>328</v>
      </c>
      <c r="B534" s="633"/>
      <c r="C534" s="503">
        <f>D534+E534+F534-G534-O534-P534</f>
        <v>26</v>
      </c>
      <c r="D534" s="109">
        <v>26</v>
      </c>
      <c r="E534" s="109"/>
      <c r="F534" s="109"/>
      <c r="G534" s="106"/>
      <c r="H534" s="503"/>
      <c r="I534" s="503"/>
      <c r="J534" s="503">
        <f>C534-H534-I534</f>
        <v>26</v>
      </c>
      <c r="K534" s="503"/>
      <c r="L534" s="503"/>
      <c r="M534" s="503"/>
      <c r="N534" s="503"/>
      <c r="O534" s="109"/>
      <c r="P534" s="110"/>
      <c r="Q534" s="503">
        <f>J534-K534-L534</f>
        <v>26</v>
      </c>
      <c r="R534" s="108">
        <f>Q534*11-M534-N534</f>
        <v>286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32" t="s">
        <v>329</v>
      </c>
      <c r="B535" s="633"/>
      <c r="C535" s="503">
        <f>D535+E535+F535-G535-O535-P535</f>
        <v>7</v>
      </c>
      <c r="D535" s="109">
        <v>7</v>
      </c>
      <c r="E535" s="109"/>
      <c r="F535" s="109"/>
      <c r="G535" s="106"/>
      <c r="H535" s="503"/>
      <c r="I535" s="503"/>
      <c r="J535" s="503">
        <f>C535-H535-I535</f>
        <v>7</v>
      </c>
      <c r="K535" s="503">
        <v>2</v>
      </c>
      <c r="L535" s="503"/>
      <c r="M535" s="503"/>
      <c r="N535" s="503"/>
      <c r="O535" s="109"/>
      <c r="P535" s="110"/>
      <c r="Q535" s="503">
        <f>J535-K535-L535</f>
        <v>5</v>
      </c>
      <c r="R535" s="108">
        <f>Q535*11-M535-N535</f>
        <v>55</v>
      </c>
      <c r="S535" s="495">
        <f t="array" ref="S535">IF(ISERROR(Q535/J535),"",Q535/J535)</f>
        <v>0.7142857142857143</v>
      </c>
      <c r="T535" s="49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34" t="s">
        <v>330</v>
      </c>
      <c r="B536" s="635"/>
      <c r="C536" s="111">
        <f>SUM(C533:C535)</f>
        <v>59</v>
      </c>
      <c r="D536" s="111">
        <f t="shared" ref="D536:N536" si="132">SUM(D533:D535)</f>
        <v>59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59</v>
      </c>
      <c r="K536" s="111">
        <f t="shared" si="132"/>
        <v>2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57</v>
      </c>
      <c r="R536" s="113">
        <f>SUM(R533:R535)</f>
        <v>627</v>
      </c>
      <c r="S536" s="114">
        <f t="array" ref="S536">IF(ISERROR(Q536/J536),"",Q536/J536)</f>
        <v>0.96610169491525422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28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表样</vt:lpstr>
      <vt:lpstr>周汇总</vt:lpstr>
      <vt:lpstr>汇总</vt:lpstr>
      <vt:lpstr>直接人工成本</vt:lpstr>
      <vt:lpstr>分类汇总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2017-03-16T08:07:01Z</dcterms:modified>
</cp:coreProperties>
</file>